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IDEES2021\Calibration_output\Results\xCountries\EU27\"/>
    </mc:Choice>
  </mc:AlternateContent>
  <bookViews>
    <workbookView xWindow="480" yWindow="120" windowWidth="27795" windowHeight="12075" tabRatio="710"/>
  </bookViews>
  <sheets>
    <sheet name="cover" sheetId="41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AGR!$A$1:$L$34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62913"/>
</workbook>
</file>

<file path=xl/calcChain.xml><?xml version="1.0" encoding="utf-8"?>
<calcChain xmlns="http://schemas.openxmlformats.org/spreadsheetml/2006/main">
  <c r="H9" i="36" l="1"/>
  <c r="C17" i="39"/>
  <c r="P9" i="36"/>
  <c r="C9" i="39"/>
  <c r="V9" i="39"/>
  <c r="K9" i="39"/>
  <c r="S17" i="39"/>
  <c r="N9" i="39"/>
  <c r="F9" i="39"/>
  <c r="T9" i="39"/>
  <c r="D9" i="39"/>
  <c r="L9" i="39"/>
  <c r="J17" i="39"/>
  <c r="R17" i="39"/>
  <c r="E17" i="39"/>
  <c r="M17" i="39"/>
  <c r="U17" i="39"/>
  <c r="H9" i="39"/>
  <c r="P9" i="39"/>
  <c r="S9" i="39"/>
  <c r="J9" i="39"/>
  <c r="J5" i="39" s="1"/>
  <c r="R9" i="39"/>
  <c r="R5" i="39" s="1"/>
  <c r="E9" i="39"/>
  <c r="E5" i="39" s="1"/>
  <c r="M9" i="39"/>
  <c r="M5" i="39" s="1"/>
  <c r="U9" i="39"/>
  <c r="U5" i="39" s="1"/>
  <c r="H17" i="37"/>
  <c r="K9" i="36"/>
  <c r="S9" i="36"/>
  <c r="C9" i="36"/>
  <c r="E9" i="36"/>
  <c r="M9" i="36"/>
  <c r="U9" i="36"/>
  <c r="K17" i="39"/>
  <c r="C17" i="38"/>
  <c r="B17" i="39"/>
  <c r="I17" i="39"/>
  <c r="Q17" i="39"/>
  <c r="Q9" i="36"/>
  <c r="B9" i="36"/>
  <c r="J9" i="36"/>
  <c r="R9" i="36"/>
  <c r="D9" i="36"/>
  <c r="L9" i="36"/>
  <c r="T9" i="36"/>
  <c r="I9" i="39"/>
  <c r="I5" i="39" s="1"/>
  <c r="Q9" i="39"/>
  <c r="I9" i="36"/>
  <c r="K9" i="38"/>
  <c r="K17" i="38"/>
  <c r="C9" i="38"/>
  <c r="S9" i="38"/>
  <c r="S17" i="38"/>
  <c r="F9" i="36"/>
  <c r="N9" i="36"/>
  <c r="V9" i="36"/>
  <c r="H9" i="38"/>
  <c r="P9" i="38"/>
  <c r="F17" i="39"/>
  <c r="N17" i="39"/>
  <c r="V17" i="39"/>
  <c r="D17" i="39"/>
  <c r="L17" i="39"/>
  <c r="T17" i="39"/>
  <c r="G17" i="39"/>
  <c r="O17" i="39"/>
  <c r="W17" i="39"/>
  <c r="H17" i="39"/>
  <c r="P17" i="39"/>
  <c r="B17" i="38"/>
  <c r="G9" i="39"/>
  <c r="O9" i="39"/>
  <c r="W9" i="39"/>
  <c r="B9" i="38"/>
  <c r="F17" i="38"/>
  <c r="N17" i="38"/>
  <c r="V17" i="38"/>
  <c r="D17" i="38"/>
  <c r="L17" i="38"/>
  <c r="T17" i="38"/>
  <c r="H17" i="38"/>
  <c r="P17" i="38"/>
  <c r="B9" i="39"/>
  <c r="G17" i="38"/>
  <c r="O17" i="38"/>
  <c r="W17" i="38"/>
  <c r="J17" i="38"/>
  <c r="R17" i="38"/>
  <c r="E17" i="38"/>
  <c r="M17" i="38"/>
  <c r="U17" i="38"/>
  <c r="B17" i="37"/>
  <c r="N9" i="38"/>
  <c r="D9" i="38"/>
  <c r="D5" i="38" s="1"/>
  <c r="G9" i="36"/>
  <c r="O9" i="36"/>
  <c r="W9" i="36"/>
  <c r="P17" i="37"/>
  <c r="G9" i="38"/>
  <c r="O9" i="38"/>
  <c r="W9" i="38"/>
  <c r="J9" i="38"/>
  <c r="R9" i="38"/>
  <c r="E9" i="38"/>
  <c r="M9" i="38"/>
  <c r="U9" i="38"/>
  <c r="I17" i="38"/>
  <c r="Q17" i="38"/>
  <c r="F9" i="38"/>
  <c r="Q9" i="38"/>
  <c r="T9" i="38"/>
  <c r="V9" i="38"/>
  <c r="L9" i="38"/>
  <c r="B9" i="37"/>
  <c r="I9" i="38"/>
  <c r="I5" i="38" s="1"/>
  <c r="H9" i="37"/>
  <c r="P9" i="37"/>
  <c r="G9" i="37"/>
  <c r="O9" i="37"/>
  <c r="W9" i="37"/>
  <c r="C17" i="37"/>
  <c r="K17" i="37"/>
  <c r="S17" i="37"/>
  <c r="F17" i="37"/>
  <c r="N17" i="37"/>
  <c r="V17" i="37"/>
  <c r="I17" i="37"/>
  <c r="Q17" i="37"/>
  <c r="D17" i="37"/>
  <c r="L17" i="37"/>
  <c r="T17" i="37"/>
  <c r="E17" i="37"/>
  <c r="M17" i="37"/>
  <c r="U17" i="37"/>
  <c r="C9" i="37"/>
  <c r="K9" i="37"/>
  <c r="S9" i="37"/>
  <c r="F9" i="37"/>
  <c r="N9" i="37"/>
  <c r="V9" i="37"/>
  <c r="I9" i="37"/>
  <c r="Q9" i="37"/>
  <c r="D9" i="37"/>
  <c r="L9" i="37"/>
  <c r="T9" i="37"/>
  <c r="J9" i="37"/>
  <c r="R9" i="37"/>
  <c r="G17" i="37"/>
  <c r="O17" i="37"/>
  <c r="W17" i="37"/>
  <c r="J17" i="37"/>
  <c r="R17" i="37"/>
  <c r="E9" i="37"/>
  <c r="M9" i="37"/>
  <c r="U9" i="37"/>
  <c r="B5" i="38" l="1"/>
  <c r="Q5" i="39"/>
  <c r="S5" i="38"/>
  <c r="C5" i="39"/>
  <c r="S5" i="39"/>
  <c r="V5" i="39"/>
  <c r="N5" i="39"/>
  <c r="T5" i="39"/>
  <c r="K5" i="39"/>
  <c r="W5" i="38"/>
  <c r="N5" i="38"/>
  <c r="D5" i="39"/>
  <c r="F5" i="39"/>
  <c r="C5" i="38"/>
  <c r="P5" i="39"/>
  <c r="G5" i="38"/>
  <c r="B5" i="37"/>
  <c r="K5" i="38"/>
  <c r="V5" i="38"/>
  <c r="O5" i="38"/>
  <c r="L5" i="39"/>
  <c r="H5" i="39"/>
  <c r="U5" i="38"/>
  <c r="B5" i="39"/>
  <c r="F5" i="38"/>
  <c r="L5" i="38"/>
  <c r="R5" i="38"/>
  <c r="T5" i="38"/>
  <c r="W5" i="39"/>
  <c r="M5" i="38"/>
  <c r="P5" i="38"/>
  <c r="O5" i="39"/>
  <c r="Q5" i="38"/>
  <c r="J5" i="38"/>
  <c r="E5" i="38"/>
  <c r="H5" i="38"/>
  <c r="G5" i="39"/>
  <c r="B33" i="36"/>
  <c r="N14" i="36" l="1"/>
  <c r="F14" i="36"/>
  <c r="B14" i="36"/>
  <c r="S14" i="36"/>
  <c r="K14" i="36"/>
  <c r="V14" i="36"/>
  <c r="G14" i="36"/>
  <c r="O14" i="36"/>
  <c r="W14" i="36"/>
  <c r="H14" i="36"/>
  <c r="P14" i="36"/>
  <c r="I14" i="36"/>
  <c r="Q14" i="36"/>
  <c r="C14" i="36"/>
  <c r="D14" i="36"/>
  <c r="L14" i="36"/>
  <c r="T14" i="36"/>
  <c r="E19" i="36"/>
  <c r="F19" i="36"/>
  <c r="N19" i="36"/>
  <c r="V19" i="36"/>
  <c r="U19" i="36"/>
  <c r="G19" i="36"/>
  <c r="O19" i="36"/>
  <c r="W19" i="36"/>
  <c r="H19" i="36"/>
  <c r="P19" i="36"/>
  <c r="U14" i="36"/>
  <c r="I19" i="36"/>
  <c r="Q19" i="36"/>
  <c r="J14" i="36"/>
  <c r="R14" i="36"/>
  <c r="B19" i="36"/>
  <c r="J19" i="36"/>
  <c r="R19" i="36"/>
  <c r="E14" i="36"/>
  <c r="C19" i="36"/>
  <c r="K19" i="36"/>
  <c r="S19" i="36"/>
  <c r="M14" i="36"/>
  <c r="M19" i="36"/>
  <c r="D19" i="36"/>
  <c r="L19" i="36"/>
  <c r="T19" i="36"/>
  <c r="S12" i="36" l="1"/>
  <c r="N12" i="36"/>
  <c r="O12" i="36"/>
  <c r="G12" i="36"/>
  <c r="H12" i="36"/>
  <c r="Q12" i="36"/>
  <c r="B12" i="36"/>
  <c r="B31" i="36" s="1"/>
  <c r="W12" i="36"/>
  <c r="C12" i="36"/>
  <c r="P12" i="36"/>
  <c r="D12" i="36"/>
  <c r="M12" i="36"/>
  <c r="T12" i="36"/>
  <c r="L12" i="36"/>
  <c r="U12" i="36"/>
  <c r="J12" i="36"/>
  <c r="F12" i="36"/>
  <c r="E12" i="36"/>
  <c r="I12" i="36"/>
  <c r="K12" i="36"/>
  <c r="R12" i="36"/>
  <c r="V12" i="36"/>
  <c r="B32" i="36" l="1"/>
  <c r="T5" i="37"/>
  <c r="N5" i="37"/>
  <c r="C5" i="37"/>
  <c r="R5" i="37"/>
  <c r="O5" i="37"/>
  <c r="G5" i="37"/>
  <c r="M5" i="37"/>
  <c r="L5" i="37"/>
  <c r="D5" i="37"/>
  <c r="J5" i="37"/>
  <c r="W5" i="37"/>
  <c r="I5" i="37"/>
  <c r="H5" i="37" l="1"/>
  <c r="U5" i="37"/>
  <c r="P5" i="37"/>
  <c r="K5" i="37"/>
  <c r="E5" i="37"/>
  <c r="F5" i="37"/>
  <c r="V5" i="37"/>
  <c r="Q5" i="37"/>
  <c r="S5" i="37" l="1"/>
  <c r="Q67" i="6" l="1"/>
  <c r="I67" i="6"/>
  <c r="C33" i="6" l="1"/>
  <c r="K33" i="6"/>
  <c r="E33" i="6"/>
  <c r="M33" i="6"/>
  <c r="U33" i="6"/>
  <c r="G67" i="6"/>
  <c r="O67" i="6"/>
  <c r="W67" i="6"/>
  <c r="O33" i="6"/>
  <c r="E71" i="6"/>
  <c r="M71" i="6"/>
  <c r="U71" i="6"/>
  <c r="K37" i="6"/>
  <c r="S37" i="6"/>
  <c r="F67" i="6"/>
  <c r="V67" i="6"/>
  <c r="I33" i="6"/>
  <c r="Q33" i="6"/>
  <c r="H71" i="6"/>
  <c r="P71" i="6"/>
  <c r="H67" i="6"/>
  <c r="P67" i="6"/>
  <c r="C67" i="6"/>
  <c r="K67" i="6"/>
  <c r="S67" i="6"/>
  <c r="S33" i="6"/>
  <c r="F33" i="6"/>
  <c r="N33" i="6"/>
  <c r="V33" i="6"/>
  <c r="J67" i="6"/>
  <c r="R67" i="6"/>
  <c r="J33" i="6"/>
  <c r="R33" i="6"/>
  <c r="I37" i="6"/>
  <c r="Q37" i="6"/>
  <c r="C37" i="6"/>
  <c r="G33" i="6"/>
  <c r="W33" i="6"/>
  <c r="N67" i="6"/>
  <c r="C71" i="6"/>
  <c r="K71" i="6"/>
  <c r="S71" i="6"/>
  <c r="J71" i="6"/>
  <c r="R71" i="6"/>
  <c r="F37" i="6"/>
  <c r="N37" i="6"/>
  <c r="N31" i="6" s="1"/>
  <c r="V37" i="6"/>
  <c r="H33" i="6"/>
  <c r="P33" i="6"/>
  <c r="D37" i="6"/>
  <c r="T37" i="6"/>
  <c r="D33" i="6"/>
  <c r="L33" i="6"/>
  <c r="T33" i="6"/>
  <c r="G37" i="6"/>
  <c r="O37" i="6"/>
  <c r="W37" i="6"/>
  <c r="J37" i="6"/>
  <c r="R37" i="6"/>
  <c r="L37" i="6"/>
  <c r="T71" i="6"/>
  <c r="W71" i="6"/>
  <c r="E67" i="6"/>
  <c r="M67" i="6"/>
  <c r="U67" i="6"/>
  <c r="D71" i="6"/>
  <c r="G71" i="6"/>
  <c r="F71" i="6"/>
  <c r="N71" i="6"/>
  <c r="V71" i="6"/>
  <c r="I71" i="6"/>
  <c r="Q71" i="6"/>
  <c r="L71" i="6"/>
  <c r="O71" i="6"/>
  <c r="E37" i="6"/>
  <c r="M37" i="6"/>
  <c r="U37" i="6"/>
  <c r="H37" i="6"/>
  <c r="P37" i="6"/>
  <c r="D67" i="6"/>
  <c r="L67" i="6"/>
  <c r="T67" i="6"/>
  <c r="K31" i="6" l="1"/>
  <c r="E31" i="6"/>
  <c r="H31" i="6"/>
  <c r="T31" i="6"/>
  <c r="S31" i="6"/>
  <c r="F31" i="6"/>
  <c r="U31" i="6"/>
  <c r="M31" i="6"/>
  <c r="C31" i="6"/>
  <c r="W31" i="6"/>
  <c r="V31" i="6"/>
  <c r="D31" i="6"/>
  <c r="Q31" i="6"/>
  <c r="I31" i="6"/>
  <c r="O31" i="6"/>
  <c r="P31" i="6"/>
  <c r="G31" i="6"/>
  <c r="L31" i="6"/>
  <c r="R31" i="6"/>
  <c r="J31" i="6"/>
  <c r="W50" i="39" l="1"/>
  <c r="W46" i="39"/>
  <c r="W45" i="39"/>
  <c r="W39" i="39"/>
  <c r="W35" i="39"/>
  <c r="W32" i="39"/>
  <c r="W53" i="39"/>
  <c r="W52" i="39"/>
  <c r="W38" i="39"/>
  <c r="W37" i="39"/>
  <c r="W49" i="39"/>
  <c r="W48" i="39"/>
  <c r="W34" i="39"/>
  <c r="W33" i="39"/>
  <c r="W44" i="39"/>
  <c r="W49" i="38"/>
  <c r="W47" i="38"/>
  <c r="W45" i="38"/>
  <c r="W38" i="38"/>
  <c r="W36" i="38"/>
  <c r="W34" i="38"/>
  <c r="W32" i="38"/>
  <c r="W53" i="38"/>
  <c r="W39" i="38"/>
  <c r="W51" i="38"/>
  <c r="W50" i="38"/>
  <c r="W35" i="38"/>
  <c r="W46" i="38"/>
  <c r="W33" i="36"/>
  <c r="W49" i="37"/>
  <c r="W47" i="37"/>
  <c r="W45" i="37"/>
  <c r="W38" i="37"/>
  <c r="W36" i="37"/>
  <c r="W34" i="37"/>
  <c r="W32" i="37"/>
  <c r="W53" i="37"/>
  <c r="W39" i="37"/>
  <c r="W51" i="37"/>
  <c r="W50" i="37"/>
  <c r="W35" i="37"/>
  <c r="W46" i="37"/>
  <c r="W34" i="36"/>
  <c r="W32" i="36"/>
  <c r="W31" i="36"/>
  <c r="W36" i="39" l="1"/>
  <c r="W40" i="39"/>
  <c r="W47" i="39"/>
  <c r="W51" i="39"/>
  <c r="W33" i="38"/>
  <c r="W37" i="38"/>
  <c r="W44" i="38"/>
  <c r="W48" i="38"/>
  <c r="W52" i="38"/>
  <c r="W40" i="38"/>
  <c r="W33" i="37"/>
  <c r="W37" i="37"/>
  <c r="W48" i="37"/>
  <c r="W52" i="37"/>
  <c r="W40" i="37"/>
  <c r="W31" i="38" l="1"/>
  <c r="W44" i="37"/>
  <c r="W31" i="39"/>
  <c r="W31" i="37"/>
  <c r="T31" i="36" l="1"/>
  <c r="T34" i="36"/>
  <c r="V31" i="36"/>
  <c r="V34" i="36"/>
  <c r="U34" i="36"/>
  <c r="U31" i="36"/>
  <c r="S34" i="36"/>
  <c r="S31" i="36"/>
  <c r="R34" i="36"/>
  <c r="R31" i="36"/>
  <c r="S32" i="36" l="1"/>
  <c r="S51" i="37"/>
  <c r="S49" i="37"/>
  <c r="R45" i="37" l="1"/>
  <c r="R32" i="36"/>
  <c r="R49" i="37"/>
  <c r="R51" i="37"/>
  <c r="R46" i="37"/>
  <c r="V32" i="36"/>
  <c r="V49" i="37"/>
  <c r="V51" i="37"/>
  <c r="V48" i="37"/>
  <c r="R47" i="37"/>
  <c r="V52" i="37"/>
  <c r="U32" i="36"/>
  <c r="U49" i="37"/>
  <c r="U51" i="37"/>
  <c r="R52" i="37" l="1"/>
  <c r="T32" i="36"/>
  <c r="T51" i="37"/>
  <c r="T49" i="37"/>
  <c r="V46" i="37"/>
  <c r="T52" i="37"/>
  <c r="U52" i="37"/>
  <c r="V45" i="37"/>
  <c r="V50" i="37"/>
  <c r="T45" i="37"/>
  <c r="V47" i="37"/>
  <c r="T47" i="37" l="1"/>
  <c r="R50" i="37"/>
  <c r="U47" i="37"/>
  <c r="U48" i="37"/>
  <c r="T48" i="37"/>
  <c r="U45" i="37"/>
  <c r="U46" i="37"/>
  <c r="T46" i="37"/>
  <c r="S45" i="37"/>
  <c r="S52" i="37"/>
  <c r="S48" i="37" l="1"/>
  <c r="T50" i="37"/>
  <c r="S46" i="37"/>
  <c r="R48" i="37"/>
  <c r="S47" i="37"/>
  <c r="U50" i="37" l="1"/>
  <c r="S50" i="37" l="1"/>
  <c r="N31" i="36" l="1"/>
  <c r="N34" i="36"/>
  <c r="P34" i="36"/>
  <c r="P31" i="36"/>
  <c r="K34" i="36"/>
  <c r="K31" i="36"/>
  <c r="J34" i="36"/>
  <c r="J31" i="36"/>
  <c r="M34" i="36"/>
  <c r="M31" i="36"/>
  <c r="I34" i="36"/>
  <c r="I31" i="36"/>
  <c r="F34" i="36"/>
  <c r="F31" i="36"/>
  <c r="H34" i="36"/>
  <c r="H31" i="36"/>
  <c r="Q34" i="36"/>
  <c r="Q31" i="36"/>
  <c r="L34" i="36"/>
  <c r="L31" i="36"/>
  <c r="C34" i="36"/>
  <c r="C31" i="36"/>
  <c r="G34" i="36"/>
  <c r="G31" i="36"/>
  <c r="D31" i="36"/>
  <c r="D34" i="36"/>
  <c r="O34" i="36"/>
  <c r="O31" i="36"/>
  <c r="Q32" i="36" l="1"/>
  <c r="P32" i="36"/>
  <c r="O32" i="36"/>
  <c r="N32" i="36"/>
  <c r="M32" i="36"/>
  <c r="S53" i="37" l="1"/>
  <c r="S44" i="37" s="1"/>
  <c r="T53" i="37"/>
  <c r="T44" i="37" s="1"/>
  <c r="V53" i="37" l="1"/>
  <c r="V44" i="37" s="1"/>
  <c r="R53" i="37"/>
  <c r="R44" i="37" s="1"/>
  <c r="U53" i="37"/>
  <c r="U44" i="37" s="1"/>
  <c r="V36" i="37" l="1"/>
  <c r="V38" i="37"/>
  <c r="V35" i="37"/>
  <c r="V39" i="37"/>
  <c r="V37" i="37"/>
  <c r="V34" i="37"/>
  <c r="V32" i="37"/>
  <c r="V33" i="37"/>
  <c r="V40" i="37"/>
  <c r="S40" i="37"/>
  <c r="S38" i="37"/>
  <c r="S36" i="37"/>
  <c r="S32" i="37"/>
  <c r="S39" i="37"/>
  <c r="S35" i="37"/>
  <c r="S34" i="37"/>
  <c r="S33" i="37"/>
  <c r="S37" i="37"/>
  <c r="U36" i="37"/>
  <c r="U38" i="37"/>
  <c r="U39" i="37"/>
  <c r="U35" i="37"/>
  <c r="U32" i="37"/>
  <c r="U34" i="37"/>
  <c r="U33" i="37"/>
  <c r="U37" i="37"/>
  <c r="U40" i="37"/>
  <c r="R36" i="37"/>
  <c r="R38" i="37"/>
  <c r="R32" i="37"/>
  <c r="R34" i="37"/>
  <c r="R33" i="37"/>
  <c r="R39" i="37"/>
  <c r="R37" i="37"/>
  <c r="R35" i="37"/>
  <c r="R40" i="37"/>
  <c r="T40" i="37"/>
  <c r="T38" i="37"/>
  <c r="T36" i="37"/>
  <c r="T39" i="37"/>
  <c r="T32" i="37"/>
  <c r="T33" i="37"/>
  <c r="T34" i="37"/>
  <c r="T35" i="37"/>
  <c r="T37" i="37"/>
  <c r="R31" i="37" l="1"/>
  <c r="S31" i="37"/>
  <c r="V31" i="37"/>
  <c r="T31" i="37"/>
  <c r="U31" i="37"/>
  <c r="H32" i="36" l="1"/>
  <c r="F32" i="36"/>
  <c r="I32" i="36"/>
  <c r="D32" i="36"/>
  <c r="G32" i="36"/>
  <c r="C32" i="36"/>
  <c r="J32" i="36"/>
  <c r="L32" i="36"/>
  <c r="K32" i="36"/>
  <c r="D8" i="36" l="1"/>
  <c r="S49" i="39" l="1"/>
  <c r="R49" i="39"/>
  <c r="R47" i="39" l="1"/>
  <c r="R34" i="39"/>
  <c r="T32" i="39"/>
  <c r="T45" i="39"/>
  <c r="V49" i="39"/>
  <c r="S46" i="39"/>
  <c r="S33" i="39"/>
  <c r="V53" i="39"/>
  <c r="V40" i="39"/>
  <c r="T52" i="39"/>
  <c r="T39" i="39"/>
  <c r="V33" i="39"/>
  <c r="V46" i="39"/>
  <c r="U47" i="39"/>
  <c r="U34" i="39"/>
  <c r="S40" i="39"/>
  <c r="S53" i="39"/>
  <c r="R46" i="39"/>
  <c r="R33" i="39"/>
  <c r="T53" i="39"/>
  <c r="T40" i="39"/>
  <c r="T49" i="39"/>
  <c r="U40" i="39"/>
  <c r="U53" i="39"/>
  <c r="R52" i="39"/>
  <c r="R39" i="39"/>
  <c r="U52" i="39"/>
  <c r="U39" i="39"/>
  <c r="V52" i="39"/>
  <c r="V39" i="39"/>
  <c r="T51" i="39"/>
  <c r="S34" i="39"/>
  <c r="S47" i="39"/>
  <c r="T47" i="39"/>
  <c r="T34" i="39"/>
  <c r="U33" i="39"/>
  <c r="U46" i="39"/>
  <c r="U32" i="39"/>
  <c r="U45" i="39"/>
  <c r="S52" i="39"/>
  <c r="S39" i="39"/>
  <c r="S51" i="39"/>
  <c r="R51" i="39"/>
  <c r="V34" i="39"/>
  <c r="V47" i="39"/>
  <c r="R40" i="39"/>
  <c r="R53" i="39"/>
  <c r="T33" i="39"/>
  <c r="T46" i="39"/>
  <c r="V51" i="39"/>
  <c r="S32" i="39" l="1"/>
  <c r="S45" i="39"/>
  <c r="V45" i="39"/>
  <c r="V32" i="39"/>
  <c r="U49" i="39"/>
  <c r="R32" i="39"/>
  <c r="R45" i="39"/>
  <c r="U51" i="39"/>
  <c r="U50" i="39" l="1"/>
  <c r="V50" i="39"/>
  <c r="R48" i="39"/>
  <c r="R50" i="39"/>
  <c r="S50" i="39" l="1"/>
  <c r="S48" i="39"/>
  <c r="T50" i="39"/>
  <c r="V48" i="39"/>
  <c r="T48" i="39"/>
  <c r="U48" i="39"/>
  <c r="V35" i="39"/>
  <c r="U44" i="39" l="1"/>
  <c r="U38" i="39"/>
  <c r="U36" i="39"/>
  <c r="U37" i="39"/>
  <c r="U35" i="39"/>
  <c r="V44" i="39"/>
  <c r="V36" i="39"/>
  <c r="V38" i="39"/>
  <c r="V37" i="39"/>
  <c r="U31" i="39" l="1"/>
  <c r="V31" i="39"/>
  <c r="R36" i="39"/>
  <c r="R44" i="39"/>
  <c r="R38" i="39"/>
  <c r="R37" i="39"/>
  <c r="R35" i="39"/>
  <c r="T44" i="39"/>
  <c r="T38" i="39"/>
  <c r="T36" i="39"/>
  <c r="T35" i="39"/>
  <c r="T37" i="39"/>
  <c r="S36" i="39"/>
  <c r="S44" i="39"/>
  <c r="S38" i="39"/>
  <c r="S37" i="39"/>
  <c r="S35" i="39"/>
  <c r="S31" i="39" l="1"/>
  <c r="R31" i="39"/>
  <c r="T31" i="39"/>
  <c r="E34" i="36" l="1"/>
  <c r="E31" i="36"/>
  <c r="E32" i="36" l="1"/>
  <c r="E8" i="36" l="1"/>
  <c r="F8" i="36" l="1"/>
  <c r="G8" i="36" l="1"/>
  <c r="H8" i="36" l="1"/>
  <c r="I8" i="36" l="1"/>
  <c r="J8" i="36" l="1"/>
  <c r="K8" i="36" l="1"/>
  <c r="L8" i="36" l="1"/>
  <c r="M8" i="36" l="1"/>
  <c r="L33" i="36"/>
  <c r="G33" i="36"/>
  <c r="F33" i="36"/>
  <c r="I33" i="36" l="1"/>
  <c r="E33" i="36"/>
  <c r="D33" i="36"/>
  <c r="J33" i="36"/>
  <c r="C33" i="36"/>
  <c r="K33" i="36"/>
  <c r="H33" i="36"/>
  <c r="N8" i="36" l="1"/>
  <c r="M33" i="36"/>
  <c r="O8" i="36"/>
  <c r="N33" i="36" l="1"/>
  <c r="P8" i="36" l="1"/>
  <c r="O33" i="36" l="1"/>
  <c r="P33" i="36" l="1"/>
  <c r="Q8" i="36"/>
  <c r="R8" i="36" l="1"/>
  <c r="Q33" i="36" l="1"/>
  <c r="R49" i="38" l="1"/>
  <c r="R47" i="38" l="1"/>
  <c r="S8" i="36"/>
  <c r="R51" i="38"/>
  <c r="R53" i="38"/>
  <c r="R52" i="38"/>
  <c r="R45" i="38"/>
  <c r="R46" i="38"/>
  <c r="R36" i="38" l="1"/>
  <c r="R44" i="38"/>
  <c r="R33" i="36"/>
  <c r="R32" i="38"/>
  <c r="R39" i="38"/>
  <c r="R33" i="38"/>
  <c r="R38" i="38"/>
  <c r="R34" i="38"/>
  <c r="R48" i="38"/>
  <c r="R35" i="38"/>
  <c r="R37" i="38"/>
  <c r="R50" i="38"/>
  <c r="R40" i="38"/>
  <c r="T8" i="36" l="1"/>
  <c r="R31" i="38"/>
  <c r="S53" i="38"/>
  <c r="S47" i="38" l="1"/>
  <c r="S52" i="38"/>
  <c r="S45" i="38"/>
  <c r="S46" i="38"/>
  <c r="S51" i="38"/>
  <c r="S49" i="38"/>
  <c r="S36" i="38"/>
  <c r="U8" i="36"/>
  <c r="S39" i="38"/>
  <c r="S48" i="38" l="1"/>
  <c r="S35" i="38"/>
  <c r="S38" i="38"/>
  <c r="S40" i="38"/>
  <c r="S44" i="38"/>
  <c r="S33" i="36"/>
  <c r="S32" i="38"/>
  <c r="S34" i="38"/>
  <c r="S37" i="38"/>
  <c r="S50" i="38"/>
  <c r="S33" i="38"/>
  <c r="T53" i="38"/>
  <c r="T51" i="38" l="1"/>
  <c r="S31" i="38"/>
  <c r="T47" i="38"/>
  <c r="T52" i="38"/>
  <c r="T49" i="38"/>
  <c r="T46" i="38"/>
  <c r="T45" i="38"/>
  <c r="W8" i="36"/>
  <c r="V8" i="36"/>
  <c r="U45" i="38" l="1"/>
  <c r="U46" i="38"/>
  <c r="T50" i="38"/>
  <c r="U52" i="38"/>
  <c r="U49" i="38"/>
  <c r="U53" i="38"/>
  <c r="U51" i="38"/>
  <c r="T48" i="38"/>
  <c r="U47" i="38"/>
  <c r="T35" i="38"/>
  <c r="V47" i="38"/>
  <c r="V52" i="38" l="1"/>
  <c r="T40" i="38"/>
  <c r="T44" i="38"/>
  <c r="T33" i="36"/>
  <c r="T38" i="38"/>
  <c r="T39" i="38"/>
  <c r="T33" i="38"/>
  <c r="T32" i="38"/>
  <c r="T34" i="38"/>
  <c r="T36" i="38"/>
  <c r="V45" i="38"/>
  <c r="V38" i="38"/>
  <c r="V51" i="38"/>
  <c r="U48" i="38"/>
  <c r="U50" i="38"/>
  <c r="V49" i="38"/>
  <c r="V53" i="38"/>
  <c r="V46" i="38"/>
  <c r="T37" i="38"/>
  <c r="V34" i="38" l="1"/>
  <c r="V33" i="36"/>
  <c r="V44" i="38"/>
  <c r="V35" i="38"/>
  <c r="V48" i="38"/>
  <c r="T31" i="38"/>
  <c r="U44" i="38"/>
  <c r="U33" i="36"/>
  <c r="U38" i="38"/>
  <c r="U34" i="38"/>
  <c r="U32" i="38"/>
  <c r="U39" i="38"/>
  <c r="U40" i="38"/>
  <c r="U36" i="38"/>
  <c r="U33" i="38"/>
  <c r="V40" i="38"/>
  <c r="U37" i="38"/>
  <c r="U35" i="38"/>
  <c r="V39" i="38"/>
  <c r="V50" i="38"/>
  <c r="V37" i="38"/>
  <c r="V33" i="38"/>
  <c r="V36" i="38"/>
  <c r="V32" i="38"/>
  <c r="V31" i="38" l="1"/>
  <c r="U31" i="38"/>
  <c r="R15" i="30" l="1"/>
  <c r="V12" i="30"/>
  <c r="T10" i="30"/>
  <c r="R9" i="30"/>
  <c r="V14" i="31"/>
  <c r="T12" i="31"/>
  <c r="R10" i="31"/>
  <c r="V8" i="31"/>
  <c r="V15" i="32"/>
  <c r="T14" i="32"/>
  <c r="R12" i="32"/>
  <c r="V9" i="32"/>
  <c r="T8" i="32"/>
  <c r="T15" i="33"/>
  <c r="R14" i="33"/>
  <c r="V10" i="33"/>
  <c r="T9" i="33"/>
  <c r="R8" i="33"/>
  <c r="R15" i="34"/>
  <c r="V12" i="34"/>
  <c r="T10" i="34"/>
  <c r="R9" i="34"/>
  <c r="V14" i="35"/>
  <c r="T12" i="35"/>
  <c r="R10" i="35"/>
  <c r="V8" i="35"/>
  <c r="W15" i="35"/>
  <c r="V15" i="35"/>
  <c r="U15" i="35"/>
  <c r="T15" i="35"/>
  <c r="S15" i="35"/>
  <c r="R15" i="35"/>
  <c r="W15" i="34"/>
  <c r="V15" i="34"/>
  <c r="U15" i="34"/>
  <c r="T15" i="34"/>
  <c r="S15" i="34"/>
  <c r="W15" i="33"/>
  <c r="V15" i="33"/>
  <c r="U15" i="33"/>
  <c r="S15" i="33"/>
  <c r="R15" i="33"/>
  <c r="W15" i="32"/>
  <c r="U15" i="32"/>
  <c r="T15" i="32"/>
  <c r="S15" i="32"/>
  <c r="R15" i="32"/>
  <c r="W15" i="31"/>
  <c r="V15" i="31"/>
  <c r="U15" i="31"/>
  <c r="T15" i="31"/>
  <c r="S15" i="31"/>
  <c r="R15" i="31"/>
  <c r="W15" i="30"/>
  <c r="V15" i="30"/>
  <c r="U15" i="30"/>
  <c r="T15" i="30"/>
  <c r="S15" i="30"/>
  <c r="W14" i="35"/>
  <c r="U14" i="35"/>
  <c r="T14" i="35"/>
  <c r="S14" i="35"/>
  <c r="R14" i="35"/>
  <c r="W14" i="34"/>
  <c r="V14" i="34"/>
  <c r="U14" i="34"/>
  <c r="T14" i="34"/>
  <c r="S14" i="34"/>
  <c r="R14" i="34"/>
  <c r="W14" i="33"/>
  <c r="V14" i="33"/>
  <c r="U14" i="33"/>
  <c r="T14" i="33"/>
  <c r="S14" i="33"/>
  <c r="W14" i="32"/>
  <c r="V14" i="32"/>
  <c r="U14" i="32"/>
  <c r="S14" i="32"/>
  <c r="R14" i="32"/>
  <c r="W14" i="31"/>
  <c r="U14" i="31"/>
  <c r="T14" i="31"/>
  <c r="S14" i="31"/>
  <c r="R14" i="31"/>
  <c r="W14" i="30"/>
  <c r="V14" i="30"/>
  <c r="U14" i="30"/>
  <c r="T14" i="30"/>
  <c r="S14" i="30"/>
  <c r="R14" i="30"/>
  <c r="W12" i="35"/>
  <c r="V12" i="35"/>
  <c r="U12" i="35"/>
  <c r="S12" i="35"/>
  <c r="R12" i="35"/>
  <c r="W12" i="34"/>
  <c r="U12" i="34"/>
  <c r="T12" i="34"/>
  <c r="S12" i="34"/>
  <c r="R12" i="34"/>
  <c r="W12" i="33"/>
  <c r="V12" i="33"/>
  <c r="U12" i="33"/>
  <c r="T12" i="33"/>
  <c r="S12" i="33"/>
  <c r="R12" i="33"/>
  <c r="W12" i="32"/>
  <c r="V12" i="32"/>
  <c r="U12" i="32"/>
  <c r="T12" i="32"/>
  <c r="S12" i="32"/>
  <c r="W12" i="31"/>
  <c r="V12" i="31"/>
  <c r="U12" i="31"/>
  <c r="S12" i="31"/>
  <c r="R12" i="31"/>
  <c r="W12" i="30"/>
  <c r="U12" i="30"/>
  <c r="T12" i="30"/>
  <c r="S12" i="30"/>
  <c r="R12" i="30"/>
  <c r="W10" i="35"/>
  <c r="V10" i="35"/>
  <c r="U10" i="35"/>
  <c r="T10" i="35"/>
  <c r="S10" i="35"/>
  <c r="W10" i="34"/>
  <c r="V10" i="34"/>
  <c r="U10" i="34"/>
  <c r="S10" i="34"/>
  <c r="R10" i="34"/>
  <c r="W10" i="33"/>
  <c r="U10" i="33"/>
  <c r="T10" i="33"/>
  <c r="S10" i="33"/>
  <c r="R10" i="33"/>
  <c r="W10" i="32"/>
  <c r="V10" i="32"/>
  <c r="U10" i="32"/>
  <c r="T10" i="32"/>
  <c r="S10" i="32"/>
  <c r="R10" i="32"/>
  <c r="W10" i="31"/>
  <c r="V10" i="31"/>
  <c r="U10" i="31"/>
  <c r="T10" i="31"/>
  <c r="S10" i="31"/>
  <c r="W10" i="30"/>
  <c r="V10" i="30"/>
  <c r="U10" i="30"/>
  <c r="S10" i="30"/>
  <c r="R10" i="30"/>
  <c r="W9" i="35"/>
  <c r="V9" i="35"/>
  <c r="U9" i="35"/>
  <c r="T9" i="35"/>
  <c r="S9" i="35"/>
  <c r="R9" i="35"/>
  <c r="W9" i="34"/>
  <c r="V9" i="34"/>
  <c r="U9" i="34"/>
  <c r="T9" i="34"/>
  <c r="S9" i="34"/>
  <c r="W9" i="33"/>
  <c r="V9" i="33"/>
  <c r="U9" i="33"/>
  <c r="S9" i="33"/>
  <c r="R9" i="33"/>
  <c r="W9" i="32"/>
  <c r="U9" i="32"/>
  <c r="T9" i="32"/>
  <c r="S9" i="32"/>
  <c r="R9" i="32"/>
  <c r="W9" i="31"/>
  <c r="V9" i="31"/>
  <c r="U9" i="31"/>
  <c r="T9" i="31"/>
  <c r="S9" i="31"/>
  <c r="R9" i="31"/>
  <c r="W9" i="30"/>
  <c r="V9" i="30"/>
  <c r="U9" i="30"/>
  <c r="T9" i="30"/>
  <c r="S9" i="30"/>
  <c r="W73" i="29"/>
  <c r="W6" i="35" s="1"/>
  <c r="V73" i="29"/>
  <c r="V6" i="35" s="1"/>
  <c r="T73" i="29"/>
  <c r="T6" i="35" s="1"/>
  <c r="S73" i="29"/>
  <c r="S6" i="35" s="1"/>
  <c r="R73" i="29"/>
  <c r="R6" i="35" s="1"/>
  <c r="Q73" i="29"/>
  <c r="P73" i="29"/>
  <c r="O73" i="29"/>
  <c r="N73" i="29"/>
  <c r="M73" i="29"/>
  <c r="L73" i="29"/>
  <c r="K73" i="29"/>
  <c r="J73" i="29"/>
  <c r="I73" i="29"/>
  <c r="H73" i="29"/>
  <c r="G73" i="29"/>
  <c r="F73" i="29"/>
  <c r="E73" i="29"/>
  <c r="D73" i="29"/>
  <c r="W72" i="29"/>
  <c r="W6" i="34" s="1"/>
  <c r="V72" i="29"/>
  <c r="V6" i="34" s="1"/>
  <c r="U72" i="29"/>
  <c r="U6" i="34" s="1"/>
  <c r="T72" i="29"/>
  <c r="T6" i="34" s="1"/>
  <c r="S72" i="29"/>
  <c r="S6" i="34" s="1"/>
  <c r="R72" i="29"/>
  <c r="R6" i="34" s="1"/>
  <c r="Q72" i="29"/>
  <c r="P72" i="29"/>
  <c r="O72" i="29"/>
  <c r="N72" i="29"/>
  <c r="M72" i="29"/>
  <c r="L72" i="29"/>
  <c r="K72" i="29"/>
  <c r="J72" i="29"/>
  <c r="I72" i="29"/>
  <c r="H72" i="29"/>
  <c r="G72" i="29"/>
  <c r="F72" i="29"/>
  <c r="E72" i="29"/>
  <c r="D72" i="29"/>
  <c r="W71" i="29"/>
  <c r="W6" i="33" s="1"/>
  <c r="V71" i="29"/>
  <c r="V6" i="33" s="1"/>
  <c r="T71" i="29"/>
  <c r="T6" i="33" s="1"/>
  <c r="S71" i="29"/>
  <c r="S6" i="33" s="1"/>
  <c r="R71" i="29"/>
  <c r="R6" i="33" s="1"/>
  <c r="Q71" i="29"/>
  <c r="P71" i="29"/>
  <c r="O71" i="29"/>
  <c r="N71" i="29"/>
  <c r="M71" i="29"/>
  <c r="L71" i="29"/>
  <c r="K71" i="29"/>
  <c r="J71" i="29"/>
  <c r="I71" i="29"/>
  <c r="H71" i="29"/>
  <c r="G71" i="29"/>
  <c r="F71" i="29"/>
  <c r="E71" i="29"/>
  <c r="D71" i="29"/>
  <c r="W70" i="29"/>
  <c r="W6" i="32" s="1"/>
  <c r="V70" i="29"/>
  <c r="V6" i="32" s="1"/>
  <c r="U70" i="29"/>
  <c r="U6" i="32" s="1"/>
  <c r="T70" i="29"/>
  <c r="T6" i="32" s="1"/>
  <c r="S70" i="29"/>
  <c r="S6" i="32" s="1"/>
  <c r="R70" i="29"/>
  <c r="R6" i="32" s="1"/>
  <c r="Q70" i="29"/>
  <c r="P70" i="29"/>
  <c r="O70" i="29"/>
  <c r="N70" i="29"/>
  <c r="M70" i="29"/>
  <c r="L70" i="29"/>
  <c r="K70" i="29"/>
  <c r="J70" i="29"/>
  <c r="I70" i="29"/>
  <c r="H70" i="29"/>
  <c r="G70" i="29"/>
  <c r="F70" i="29"/>
  <c r="E70" i="29"/>
  <c r="D70" i="29"/>
  <c r="W69" i="29"/>
  <c r="W6" i="31" s="1"/>
  <c r="V69" i="29"/>
  <c r="V6" i="31" s="1"/>
  <c r="T69" i="29"/>
  <c r="T6" i="31" s="1"/>
  <c r="S69" i="29"/>
  <c r="S6" i="31" s="1"/>
  <c r="R69" i="29"/>
  <c r="R6" i="31" s="1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W68" i="29"/>
  <c r="W6" i="30" s="1"/>
  <c r="V68" i="29"/>
  <c r="V6" i="30" s="1"/>
  <c r="U68" i="29"/>
  <c r="U6" i="30" s="1"/>
  <c r="T68" i="29"/>
  <c r="T6" i="30" s="1"/>
  <c r="S68" i="29"/>
  <c r="S6" i="30" s="1"/>
  <c r="R68" i="29"/>
  <c r="R6" i="30" s="1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W17" i="29"/>
  <c r="W5" i="35" s="1"/>
  <c r="V17" i="29"/>
  <c r="V5" i="35" s="1"/>
  <c r="U17" i="29"/>
  <c r="T17" i="29"/>
  <c r="T5" i="35" s="1"/>
  <c r="S17" i="29"/>
  <c r="S5" i="35" s="1"/>
  <c r="R17" i="29"/>
  <c r="R5" i="35" s="1"/>
  <c r="Q17" i="29"/>
  <c r="P17" i="29"/>
  <c r="P9" i="29" s="1"/>
  <c r="O17" i="29"/>
  <c r="O9" i="29" s="1"/>
  <c r="N17" i="29"/>
  <c r="N9" i="29" s="1"/>
  <c r="M17" i="29"/>
  <c r="M9" i="29" s="1"/>
  <c r="L17" i="29"/>
  <c r="K17" i="29"/>
  <c r="J17" i="29"/>
  <c r="I17" i="29"/>
  <c r="H17" i="29"/>
  <c r="H9" i="29" s="1"/>
  <c r="G17" i="29"/>
  <c r="G9" i="29" s="1"/>
  <c r="F17" i="29"/>
  <c r="F9" i="29" s="1"/>
  <c r="E17" i="29"/>
  <c r="E9" i="29" s="1"/>
  <c r="D17" i="29"/>
  <c r="W16" i="29"/>
  <c r="W5" i="34" s="1"/>
  <c r="V16" i="29"/>
  <c r="V5" i="34" s="1"/>
  <c r="U16" i="29"/>
  <c r="U5" i="34" s="1"/>
  <c r="T16" i="29"/>
  <c r="T8" i="29" s="1"/>
  <c r="S16" i="29"/>
  <c r="S5" i="34" s="1"/>
  <c r="R16" i="29"/>
  <c r="R5" i="34" s="1"/>
  <c r="Q16" i="29"/>
  <c r="Q8" i="29" s="1"/>
  <c r="P16" i="29"/>
  <c r="O16" i="29"/>
  <c r="N16" i="29"/>
  <c r="M16" i="29"/>
  <c r="L16" i="29"/>
  <c r="L8" i="29" s="1"/>
  <c r="K16" i="29"/>
  <c r="K8" i="29" s="1"/>
  <c r="J16" i="29"/>
  <c r="J8" i="29" s="1"/>
  <c r="I16" i="29"/>
  <c r="I8" i="29" s="1"/>
  <c r="H16" i="29"/>
  <c r="G16" i="29"/>
  <c r="F16" i="29"/>
  <c r="E16" i="29"/>
  <c r="D16" i="29"/>
  <c r="D8" i="29" s="1"/>
  <c r="W15" i="29"/>
  <c r="W5" i="33" s="1"/>
  <c r="V15" i="29"/>
  <c r="V5" i="33" s="1"/>
  <c r="U15" i="29"/>
  <c r="T15" i="29"/>
  <c r="T5" i="33" s="1"/>
  <c r="S15" i="29"/>
  <c r="S5" i="33" s="1"/>
  <c r="R15" i="29"/>
  <c r="R5" i="33" s="1"/>
  <c r="Q15" i="29"/>
  <c r="P15" i="29"/>
  <c r="P7" i="29" s="1"/>
  <c r="O15" i="29"/>
  <c r="O7" i="29" s="1"/>
  <c r="N15" i="29"/>
  <c r="N7" i="29" s="1"/>
  <c r="M15" i="29"/>
  <c r="M7" i="29" s="1"/>
  <c r="L15" i="29"/>
  <c r="K15" i="29"/>
  <c r="J15" i="29"/>
  <c r="I15" i="29"/>
  <c r="H15" i="29"/>
  <c r="H7" i="29" s="1"/>
  <c r="G15" i="29"/>
  <c r="G7" i="29" s="1"/>
  <c r="F15" i="29"/>
  <c r="F7" i="29" s="1"/>
  <c r="E15" i="29"/>
  <c r="E7" i="29" s="1"/>
  <c r="D15" i="29"/>
  <c r="W14" i="29"/>
  <c r="W5" i="32" s="1"/>
  <c r="V14" i="29"/>
  <c r="V5" i="32" s="1"/>
  <c r="U14" i="29"/>
  <c r="U5" i="32" s="1"/>
  <c r="T14" i="29"/>
  <c r="T6" i="29" s="1"/>
  <c r="S14" i="29"/>
  <c r="S5" i="32" s="1"/>
  <c r="R14" i="29"/>
  <c r="R5" i="32" s="1"/>
  <c r="Q14" i="29"/>
  <c r="Q6" i="29" s="1"/>
  <c r="P14" i="29"/>
  <c r="O14" i="29"/>
  <c r="N14" i="29"/>
  <c r="M14" i="29"/>
  <c r="L14" i="29"/>
  <c r="L6" i="29" s="1"/>
  <c r="K14" i="29"/>
  <c r="K6" i="29" s="1"/>
  <c r="J14" i="29"/>
  <c r="J6" i="29" s="1"/>
  <c r="I14" i="29"/>
  <c r="I6" i="29" s="1"/>
  <c r="H14" i="29"/>
  <c r="G14" i="29"/>
  <c r="F14" i="29"/>
  <c r="E14" i="29"/>
  <c r="D14" i="29"/>
  <c r="D6" i="29" s="1"/>
  <c r="W13" i="29"/>
  <c r="W5" i="31" s="1"/>
  <c r="V13" i="29"/>
  <c r="V5" i="31" s="1"/>
  <c r="U13" i="29"/>
  <c r="T13" i="29"/>
  <c r="T5" i="31" s="1"/>
  <c r="S13" i="29"/>
  <c r="S5" i="31" s="1"/>
  <c r="R13" i="29"/>
  <c r="R5" i="31" s="1"/>
  <c r="Q13" i="29"/>
  <c r="P13" i="29"/>
  <c r="P5" i="29" s="1"/>
  <c r="O13" i="29"/>
  <c r="O5" i="29" s="1"/>
  <c r="N13" i="29"/>
  <c r="N11" i="29" s="1"/>
  <c r="M13" i="29"/>
  <c r="L13" i="29"/>
  <c r="K13" i="29"/>
  <c r="J13" i="29"/>
  <c r="I13" i="29"/>
  <c r="H13" i="29"/>
  <c r="H5" i="29" s="1"/>
  <c r="G13" i="29"/>
  <c r="G11" i="29" s="1"/>
  <c r="F13" i="29"/>
  <c r="F5" i="29" s="1"/>
  <c r="E13" i="29"/>
  <c r="D13" i="29"/>
  <c r="W12" i="29"/>
  <c r="W5" i="30" s="1"/>
  <c r="V12" i="29"/>
  <c r="V5" i="30" s="1"/>
  <c r="U12" i="29"/>
  <c r="U5" i="30" s="1"/>
  <c r="T12" i="29"/>
  <c r="T11" i="29" s="1"/>
  <c r="S12" i="29"/>
  <c r="S5" i="30" s="1"/>
  <c r="R12" i="29"/>
  <c r="R5" i="30" s="1"/>
  <c r="Q12" i="29"/>
  <c r="P12" i="29"/>
  <c r="O12" i="29"/>
  <c r="N12" i="29"/>
  <c r="M12" i="29"/>
  <c r="L12" i="29"/>
  <c r="L11" i="29" s="1"/>
  <c r="K12" i="29"/>
  <c r="K11" i="29" s="1"/>
  <c r="J12" i="29"/>
  <c r="I12" i="29"/>
  <c r="H12" i="29"/>
  <c r="G12" i="29"/>
  <c r="F12" i="29"/>
  <c r="E12" i="29"/>
  <c r="D12" i="29"/>
  <c r="D11" i="29" s="1"/>
  <c r="W11" i="29"/>
  <c r="V11" i="29"/>
  <c r="U11" i="29"/>
  <c r="T9" i="29"/>
  <c r="S9" i="29"/>
  <c r="R9" i="29"/>
  <c r="Q9" i="29"/>
  <c r="L9" i="29"/>
  <c r="K9" i="29"/>
  <c r="J9" i="29"/>
  <c r="I9" i="29"/>
  <c r="D9" i="29"/>
  <c r="W8" i="29"/>
  <c r="V8" i="29"/>
  <c r="U8" i="29"/>
  <c r="P8" i="29"/>
  <c r="O8" i="29"/>
  <c r="N8" i="29"/>
  <c r="M8" i="29"/>
  <c r="H8" i="29"/>
  <c r="G8" i="29"/>
  <c r="F8" i="29"/>
  <c r="E8" i="29"/>
  <c r="T7" i="29"/>
  <c r="S7" i="29"/>
  <c r="R7" i="29"/>
  <c r="Q7" i="29"/>
  <c r="L7" i="29"/>
  <c r="K7" i="29"/>
  <c r="J7" i="29"/>
  <c r="I7" i="29"/>
  <c r="D7" i="29"/>
  <c r="W6" i="29"/>
  <c r="V6" i="29"/>
  <c r="U6" i="29"/>
  <c r="P6" i="29"/>
  <c r="O6" i="29"/>
  <c r="N6" i="29"/>
  <c r="M6" i="29"/>
  <c r="H6" i="29"/>
  <c r="G6" i="29"/>
  <c r="F6" i="29"/>
  <c r="E6" i="29"/>
  <c r="T5" i="29"/>
  <c r="S5" i="29"/>
  <c r="R5" i="29"/>
  <c r="Q5" i="29"/>
  <c r="L5" i="29"/>
  <c r="K5" i="29"/>
  <c r="J5" i="29"/>
  <c r="I5" i="29"/>
  <c r="D5" i="29"/>
  <c r="W4" i="29"/>
  <c r="V4" i="29"/>
  <c r="U4" i="29"/>
  <c r="P4" i="29"/>
  <c r="O4" i="29"/>
  <c r="N4" i="29"/>
  <c r="M4" i="29"/>
  <c r="H4" i="29"/>
  <c r="G4" i="29"/>
  <c r="F4" i="29"/>
  <c r="E4" i="29"/>
  <c r="C73" i="29"/>
  <c r="C72" i="29"/>
  <c r="C70" i="29"/>
  <c r="C17" i="29"/>
  <c r="C9" i="29" s="1"/>
  <c r="C16" i="29"/>
  <c r="C71" i="29"/>
  <c r="C14" i="29"/>
  <c r="C6" i="29" s="1"/>
  <c r="C13" i="29"/>
  <c r="C5" i="29" s="1"/>
  <c r="C68" i="29"/>
  <c r="C15" i="29"/>
  <c r="C7" i="29" s="1"/>
  <c r="B73" i="29"/>
  <c r="B70" i="29"/>
  <c r="B17" i="29"/>
  <c r="B9" i="29" s="1"/>
  <c r="B15" i="29"/>
  <c r="B12" i="29"/>
  <c r="B4" i="29" s="1"/>
  <c r="B68" i="29"/>
  <c r="B13" i="29"/>
  <c r="B5" i="29" s="1"/>
  <c r="B14" i="29"/>
  <c r="B6" i="29" s="1"/>
  <c r="B71" i="29"/>
  <c r="W28" i="25"/>
  <c r="W28" i="28" s="1"/>
  <c r="V28" i="25"/>
  <c r="V28" i="28" s="1"/>
  <c r="U28" i="25"/>
  <c r="U28" i="28" s="1"/>
  <c r="T28" i="25"/>
  <c r="T28" i="28" s="1"/>
  <c r="S28" i="25"/>
  <c r="S28" i="28" s="1"/>
  <c r="R28" i="25"/>
  <c r="R28" i="28" s="1"/>
  <c r="W27" i="25"/>
  <c r="W27" i="28" s="1"/>
  <c r="V27" i="25"/>
  <c r="V27" i="28" s="1"/>
  <c r="U27" i="25"/>
  <c r="U27" i="28" s="1"/>
  <c r="T27" i="25"/>
  <c r="T27" i="28" s="1"/>
  <c r="S27" i="25"/>
  <c r="S27" i="28" s="1"/>
  <c r="R27" i="25"/>
  <c r="R27" i="28" s="1"/>
  <c r="W15" i="25"/>
  <c r="W15" i="28" s="1"/>
  <c r="V15" i="25"/>
  <c r="V15" i="28" s="1"/>
  <c r="U15" i="25"/>
  <c r="U15" i="28" s="1"/>
  <c r="T15" i="25"/>
  <c r="T15" i="28" s="1"/>
  <c r="S15" i="25"/>
  <c r="S15" i="28" s="1"/>
  <c r="R15" i="25"/>
  <c r="R15" i="28" s="1"/>
  <c r="U10" i="24"/>
  <c r="R5" i="23"/>
  <c r="W33" i="25"/>
  <c r="W33" i="28" s="1"/>
  <c r="V33" i="25"/>
  <c r="V33" i="28" s="1"/>
  <c r="U33" i="25"/>
  <c r="U33" i="28" s="1"/>
  <c r="T33" i="25"/>
  <c r="T33" i="28" s="1"/>
  <c r="S33" i="25"/>
  <c r="S33" i="28" s="1"/>
  <c r="R33" i="25"/>
  <c r="R33" i="28" s="1"/>
  <c r="S29" i="22"/>
  <c r="W26" i="25"/>
  <c r="W26" i="28" s="1"/>
  <c r="V26" i="25"/>
  <c r="V26" i="28" s="1"/>
  <c r="U26" i="25"/>
  <c r="U26" i="28" s="1"/>
  <c r="T26" i="25"/>
  <c r="T26" i="28" s="1"/>
  <c r="S26" i="25"/>
  <c r="S26" i="28" s="1"/>
  <c r="R26" i="25"/>
  <c r="R26" i="28" s="1"/>
  <c r="W25" i="25"/>
  <c r="W25" i="28" s="1"/>
  <c r="V25" i="25"/>
  <c r="V25" i="28" s="1"/>
  <c r="U25" i="25"/>
  <c r="U25" i="28" s="1"/>
  <c r="T25" i="25"/>
  <c r="T25" i="28" s="1"/>
  <c r="S25" i="25"/>
  <c r="S25" i="28" s="1"/>
  <c r="R25" i="25"/>
  <c r="R25" i="28" s="1"/>
  <c r="W23" i="25"/>
  <c r="U22" i="25"/>
  <c r="W19" i="22"/>
  <c r="W18" i="25"/>
  <c r="W18" i="28" s="1"/>
  <c r="V18" i="25"/>
  <c r="V18" i="28" s="1"/>
  <c r="U18" i="25"/>
  <c r="U18" i="28" s="1"/>
  <c r="T18" i="25"/>
  <c r="T18" i="28" s="1"/>
  <c r="S18" i="25"/>
  <c r="S18" i="28" s="1"/>
  <c r="R18" i="25"/>
  <c r="R18" i="28" s="1"/>
  <c r="U16" i="22"/>
  <c r="R16" i="22"/>
  <c r="W14" i="25"/>
  <c r="W14" i="28" s="1"/>
  <c r="V14" i="25"/>
  <c r="V14" i="28" s="1"/>
  <c r="U14" i="25"/>
  <c r="U14" i="28" s="1"/>
  <c r="T14" i="25"/>
  <c r="T14" i="28" s="1"/>
  <c r="S14" i="25"/>
  <c r="S14" i="28" s="1"/>
  <c r="R14" i="25"/>
  <c r="R14" i="28" s="1"/>
  <c r="W13" i="25"/>
  <c r="W13" i="28" s="1"/>
  <c r="V13" i="25"/>
  <c r="V13" i="28" s="1"/>
  <c r="U13" i="25"/>
  <c r="U13" i="28" s="1"/>
  <c r="T13" i="25"/>
  <c r="T13" i="28" s="1"/>
  <c r="S13" i="25"/>
  <c r="S13" i="28" s="1"/>
  <c r="R13" i="25"/>
  <c r="R13" i="28" s="1"/>
  <c r="W12" i="25"/>
  <c r="W12" i="28" s="1"/>
  <c r="V12" i="25"/>
  <c r="V12" i="28" s="1"/>
  <c r="U12" i="25"/>
  <c r="U12" i="28" s="1"/>
  <c r="T12" i="25"/>
  <c r="T12" i="28" s="1"/>
  <c r="S12" i="25"/>
  <c r="S12" i="28" s="1"/>
  <c r="R12" i="25"/>
  <c r="R12" i="28" s="1"/>
  <c r="W11" i="25"/>
  <c r="W11" i="28" s="1"/>
  <c r="V11" i="25"/>
  <c r="V11" i="28" s="1"/>
  <c r="U11" i="25"/>
  <c r="U11" i="28" s="1"/>
  <c r="T11" i="25"/>
  <c r="T11" i="28" s="1"/>
  <c r="S11" i="25"/>
  <c r="S11" i="28" s="1"/>
  <c r="R11" i="25"/>
  <c r="R11" i="28" s="1"/>
  <c r="W10" i="25"/>
  <c r="U9" i="25"/>
  <c r="S8" i="25"/>
  <c r="T4" i="22"/>
  <c r="V33" i="21"/>
  <c r="T32" i="21"/>
  <c r="R31" i="21"/>
  <c r="T27" i="21"/>
  <c r="R18" i="21"/>
  <c r="T15" i="21"/>
  <c r="T7" i="21"/>
  <c r="R6" i="21"/>
  <c r="W33" i="21"/>
  <c r="U33" i="21"/>
  <c r="V32" i="21"/>
  <c r="U32" i="21"/>
  <c r="S32" i="21"/>
  <c r="T31" i="21"/>
  <c r="S31" i="21"/>
  <c r="W30" i="21"/>
  <c r="R30" i="21"/>
  <c r="W27" i="21"/>
  <c r="V27" i="21"/>
  <c r="U27" i="21"/>
  <c r="S27" i="21"/>
  <c r="V26" i="21"/>
  <c r="U26" i="21"/>
  <c r="T26" i="21"/>
  <c r="S26" i="21"/>
  <c r="W25" i="21"/>
  <c r="T25" i="21"/>
  <c r="S25" i="21"/>
  <c r="R25" i="21"/>
  <c r="W24" i="21"/>
  <c r="U24" i="21"/>
  <c r="R24" i="21"/>
  <c r="W23" i="21"/>
  <c r="V23" i="21"/>
  <c r="U23" i="21"/>
  <c r="S23" i="21"/>
  <c r="V22" i="21"/>
  <c r="U22" i="21"/>
  <c r="T22" i="21"/>
  <c r="S22" i="21"/>
  <c r="W21" i="21"/>
  <c r="T21" i="21"/>
  <c r="S21" i="21"/>
  <c r="R21" i="21"/>
  <c r="W20" i="21"/>
  <c r="U20" i="21"/>
  <c r="R20" i="21"/>
  <c r="W19" i="20"/>
  <c r="W17" i="21"/>
  <c r="W16" i="20"/>
  <c r="V15" i="21"/>
  <c r="U15" i="21"/>
  <c r="S15" i="21"/>
  <c r="T14" i="21"/>
  <c r="S14" i="21"/>
  <c r="W13" i="21"/>
  <c r="V13" i="21"/>
  <c r="R13" i="21"/>
  <c r="W12" i="21"/>
  <c r="U12" i="21"/>
  <c r="V11" i="21"/>
  <c r="U11" i="21"/>
  <c r="S11" i="21"/>
  <c r="U10" i="21"/>
  <c r="T10" i="21"/>
  <c r="S10" i="21"/>
  <c r="W9" i="21"/>
  <c r="R9" i="21"/>
  <c r="W8" i="21"/>
  <c r="U8" i="21"/>
  <c r="V7" i="21"/>
  <c r="U7" i="21"/>
  <c r="T7" i="24"/>
  <c r="S7" i="21"/>
  <c r="T6" i="21"/>
  <c r="S6" i="21"/>
  <c r="W5" i="21"/>
  <c r="R5" i="21"/>
  <c r="R33" i="23"/>
  <c r="T30" i="23"/>
  <c r="R26" i="23"/>
  <c r="V24" i="23"/>
  <c r="V21" i="23"/>
  <c r="U18" i="23"/>
  <c r="T18" i="23"/>
  <c r="R17" i="23"/>
  <c r="T16" i="19"/>
  <c r="T14" i="23"/>
  <c r="R14" i="23"/>
  <c r="R13" i="23"/>
  <c r="V12" i="23"/>
  <c r="V11" i="23"/>
  <c r="T11" i="23"/>
  <c r="T10" i="23"/>
  <c r="R10" i="23"/>
  <c r="R9" i="23"/>
  <c r="V8" i="21"/>
  <c r="V7" i="23"/>
  <c r="T6" i="23"/>
  <c r="S4" i="19"/>
  <c r="U29" i="18"/>
  <c r="T29" i="18"/>
  <c r="W29" i="18"/>
  <c r="R29" i="18"/>
  <c r="R19" i="18"/>
  <c r="T19" i="18"/>
  <c r="S19" i="18"/>
  <c r="V19" i="18"/>
  <c r="T16" i="18"/>
  <c r="S16" i="18"/>
  <c r="W16" i="18"/>
  <c r="V16" i="18"/>
  <c r="R16" i="18"/>
  <c r="U16" i="18"/>
  <c r="W4" i="18"/>
  <c r="W3" i="18" s="1"/>
  <c r="V4" i="18"/>
  <c r="V3" i="18" s="1"/>
  <c r="U4" i="18"/>
  <c r="U3" i="18" s="1"/>
  <c r="W28" i="14"/>
  <c r="W28" i="17" s="1"/>
  <c r="V28" i="14"/>
  <c r="V28" i="17" s="1"/>
  <c r="U28" i="14"/>
  <c r="U28" i="17" s="1"/>
  <c r="T28" i="14"/>
  <c r="T28" i="17" s="1"/>
  <c r="S28" i="14"/>
  <c r="S28" i="17" s="1"/>
  <c r="R28" i="14"/>
  <c r="R28" i="17" s="1"/>
  <c r="W27" i="14"/>
  <c r="W27" i="17" s="1"/>
  <c r="V27" i="14"/>
  <c r="V27" i="17" s="1"/>
  <c r="U27" i="14"/>
  <c r="U27" i="17" s="1"/>
  <c r="T27" i="14"/>
  <c r="T27" i="17" s="1"/>
  <c r="S27" i="14"/>
  <c r="S27" i="17" s="1"/>
  <c r="R27" i="14"/>
  <c r="R27" i="17" s="1"/>
  <c r="W15" i="14"/>
  <c r="W15" i="17" s="1"/>
  <c r="V15" i="14"/>
  <c r="V15" i="17" s="1"/>
  <c r="U15" i="14"/>
  <c r="U15" i="17" s="1"/>
  <c r="T15" i="14"/>
  <c r="T15" i="17" s="1"/>
  <c r="S15" i="14"/>
  <c r="S15" i="17" s="1"/>
  <c r="R15" i="14"/>
  <c r="R15" i="17" s="1"/>
  <c r="S30" i="13"/>
  <c r="L14" i="24"/>
  <c r="D14" i="24"/>
  <c r="K13" i="24"/>
  <c r="C13" i="24"/>
  <c r="J12" i="24"/>
  <c r="Q11" i="24"/>
  <c r="I11" i="24"/>
  <c r="P10" i="24"/>
  <c r="H10" i="24"/>
  <c r="O9" i="24"/>
  <c r="G9" i="24"/>
  <c r="N8" i="24"/>
  <c r="F8" i="24"/>
  <c r="M7" i="24"/>
  <c r="E7" i="24"/>
  <c r="N6" i="24"/>
  <c r="L6" i="24"/>
  <c r="D6" i="24"/>
  <c r="K5" i="24"/>
  <c r="C5" i="24"/>
  <c r="L14" i="23"/>
  <c r="D14" i="23"/>
  <c r="K13" i="23"/>
  <c r="C13" i="23"/>
  <c r="J12" i="23"/>
  <c r="Q11" i="23"/>
  <c r="I11" i="23"/>
  <c r="P10" i="23"/>
  <c r="H10" i="23"/>
  <c r="O9" i="23"/>
  <c r="G9" i="23"/>
  <c r="N8" i="23"/>
  <c r="F8" i="23"/>
  <c r="M7" i="23"/>
  <c r="E7" i="23"/>
  <c r="N6" i="23"/>
  <c r="L6" i="23"/>
  <c r="D6" i="23"/>
  <c r="K5" i="23"/>
  <c r="C5" i="23"/>
  <c r="W33" i="14"/>
  <c r="W33" i="17" s="1"/>
  <c r="V33" i="14"/>
  <c r="V33" i="17" s="1"/>
  <c r="U33" i="14"/>
  <c r="U33" i="17" s="1"/>
  <c r="T33" i="14"/>
  <c r="T33" i="17" s="1"/>
  <c r="S33" i="14"/>
  <c r="S33" i="17" s="1"/>
  <c r="R33" i="14"/>
  <c r="R33" i="17" s="1"/>
  <c r="S29" i="11"/>
  <c r="W26" i="14"/>
  <c r="W26" i="17" s="1"/>
  <c r="V26" i="14"/>
  <c r="V26" i="17" s="1"/>
  <c r="U26" i="14"/>
  <c r="U26" i="17" s="1"/>
  <c r="T26" i="14"/>
  <c r="T26" i="17" s="1"/>
  <c r="S26" i="14"/>
  <c r="S26" i="17" s="1"/>
  <c r="R26" i="14"/>
  <c r="R26" i="17" s="1"/>
  <c r="W25" i="14"/>
  <c r="W25" i="17" s="1"/>
  <c r="V25" i="14"/>
  <c r="V25" i="17" s="1"/>
  <c r="U25" i="14"/>
  <c r="U25" i="17" s="1"/>
  <c r="T25" i="14"/>
  <c r="T25" i="17" s="1"/>
  <c r="S25" i="14"/>
  <c r="S25" i="17" s="1"/>
  <c r="R25" i="14"/>
  <c r="R25" i="17" s="1"/>
  <c r="R19" i="11"/>
  <c r="W18" i="14"/>
  <c r="W18" i="17" s="1"/>
  <c r="U18" i="14"/>
  <c r="U18" i="17" s="1"/>
  <c r="T18" i="14"/>
  <c r="T18" i="17" s="1"/>
  <c r="S18" i="14"/>
  <c r="S18" i="17" s="1"/>
  <c r="R18" i="14"/>
  <c r="R18" i="17" s="1"/>
  <c r="U16" i="11"/>
  <c r="S16" i="11"/>
  <c r="W14" i="14"/>
  <c r="W14" i="17" s="1"/>
  <c r="V14" i="14"/>
  <c r="V14" i="17" s="1"/>
  <c r="U14" i="14"/>
  <c r="U14" i="17" s="1"/>
  <c r="T14" i="14"/>
  <c r="T14" i="17" s="1"/>
  <c r="S14" i="14"/>
  <c r="S14" i="17" s="1"/>
  <c r="R14" i="14"/>
  <c r="R14" i="17" s="1"/>
  <c r="W13" i="14"/>
  <c r="W13" i="17" s="1"/>
  <c r="V13" i="14"/>
  <c r="V13" i="17" s="1"/>
  <c r="U13" i="14"/>
  <c r="U13" i="17" s="1"/>
  <c r="T13" i="14"/>
  <c r="T13" i="17" s="1"/>
  <c r="S13" i="14"/>
  <c r="S13" i="17" s="1"/>
  <c r="R13" i="14"/>
  <c r="R13" i="17" s="1"/>
  <c r="W12" i="14"/>
  <c r="W12" i="17" s="1"/>
  <c r="V12" i="14"/>
  <c r="V12" i="17" s="1"/>
  <c r="U12" i="14"/>
  <c r="U12" i="17" s="1"/>
  <c r="T12" i="14"/>
  <c r="T12" i="17" s="1"/>
  <c r="S12" i="14"/>
  <c r="S12" i="17" s="1"/>
  <c r="R12" i="14"/>
  <c r="R12" i="17" s="1"/>
  <c r="W11" i="14"/>
  <c r="W11" i="17" s="1"/>
  <c r="V11" i="14"/>
  <c r="V11" i="17" s="1"/>
  <c r="U11" i="14"/>
  <c r="U11" i="17" s="1"/>
  <c r="T11" i="14"/>
  <c r="T11" i="17" s="1"/>
  <c r="S11" i="14"/>
  <c r="S11" i="17" s="1"/>
  <c r="R11" i="14"/>
  <c r="R11" i="17" s="1"/>
  <c r="W4" i="11"/>
  <c r="R32" i="10"/>
  <c r="V30" i="10"/>
  <c r="R23" i="10"/>
  <c r="V17" i="10"/>
  <c r="R15" i="10"/>
  <c r="V13" i="10"/>
  <c r="T12" i="10"/>
  <c r="R11" i="10"/>
  <c r="V9" i="10"/>
  <c r="T8" i="10"/>
  <c r="R7" i="10"/>
  <c r="V5" i="10"/>
  <c r="W29" i="9"/>
  <c r="W31" i="10"/>
  <c r="R31" i="10"/>
  <c r="U30" i="10"/>
  <c r="S30" i="10"/>
  <c r="V25" i="10"/>
  <c r="W24" i="10"/>
  <c r="T24" i="10"/>
  <c r="U19" i="9"/>
  <c r="W18" i="10"/>
  <c r="R18" i="10"/>
  <c r="U17" i="10"/>
  <c r="W16" i="9"/>
  <c r="W15" i="10"/>
  <c r="U15" i="10"/>
  <c r="T15" i="10"/>
  <c r="S15" i="10"/>
  <c r="U14" i="10"/>
  <c r="S14" i="13"/>
  <c r="R14" i="10"/>
  <c r="W13" i="10"/>
  <c r="S13" i="10"/>
  <c r="W12" i="10"/>
  <c r="V12" i="10"/>
  <c r="U12" i="10"/>
  <c r="W11" i="10"/>
  <c r="U11" i="10"/>
  <c r="T11" i="10"/>
  <c r="S11" i="10"/>
  <c r="U10" i="10"/>
  <c r="S10" i="10"/>
  <c r="R10" i="10"/>
  <c r="W9" i="10"/>
  <c r="S9" i="10"/>
  <c r="W8" i="13"/>
  <c r="V8" i="10"/>
  <c r="U8" i="10"/>
  <c r="W7" i="10"/>
  <c r="U7" i="10"/>
  <c r="T7" i="10"/>
  <c r="S7" i="10"/>
  <c r="U6" i="10"/>
  <c r="S6" i="10"/>
  <c r="R6" i="10"/>
  <c r="W5" i="10"/>
  <c r="S5" i="10"/>
  <c r="N33" i="13"/>
  <c r="F33" i="13"/>
  <c r="N32" i="13"/>
  <c r="F32" i="13"/>
  <c r="N31" i="13"/>
  <c r="F31" i="13"/>
  <c r="N30" i="13"/>
  <c r="F30" i="13"/>
  <c r="N26" i="13"/>
  <c r="F26" i="13"/>
  <c r="N25" i="13"/>
  <c r="M25" i="13"/>
  <c r="F25" i="13"/>
  <c r="N24" i="13"/>
  <c r="F24" i="13"/>
  <c r="N23" i="13"/>
  <c r="K23" i="13"/>
  <c r="F23" i="13"/>
  <c r="N22" i="13"/>
  <c r="F22" i="13"/>
  <c r="B22" i="13"/>
  <c r="N21" i="13"/>
  <c r="I21" i="13"/>
  <c r="F21" i="13"/>
  <c r="N20" i="13"/>
  <c r="F20" i="13"/>
  <c r="N18" i="13"/>
  <c r="F18" i="13"/>
  <c r="N17" i="13"/>
  <c r="F17" i="13"/>
  <c r="E17" i="13"/>
  <c r="N14" i="13"/>
  <c r="F14" i="13"/>
  <c r="N13" i="13"/>
  <c r="F13" i="13"/>
  <c r="N12" i="13"/>
  <c r="F12" i="13"/>
  <c r="N11" i="13"/>
  <c r="F11" i="13"/>
  <c r="N10" i="13"/>
  <c r="F10" i="13"/>
  <c r="N9" i="13"/>
  <c r="F9" i="13"/>
  <c r="N8" i="13"/>
  <c r="F8" i="13"/>
  <c r="N7" i="13"/>
  <c r="F7" i="13"/>
  <c r="N6" i="13"/>
  <c r="J6" i="13"/>
  <c r="F6" i="13"/>
  <c r="N5" i="13"/>
  <c r="F5" i="13"/>
  <c r="U33" i="12"/>
  <c r="S32" i="12"/>
  <c r="W31" i="12"/>
  <c r="R29" i="8"/>
  <c r="V26" i="12"/>
  <c r="U26" i="12"/>
  <c r="T25" i="12"/>
  <c r="R24" i="12"/>
  <c r="S21" i="12"/>
  <c r="U19" i="8"/>
  <c r="S16" i="8"/>
  <c r="R16" i="8"/>
  <c r="V15" i="10"/>
  <c r="V14" i="12"/>
  <c r="T14" i="10"/>
  <c r="T13" i="12"/>
  <c r="R13" i="10"/>
  <c r="R12" i="12"/>
  <c r="V11" i="10"/>
  <c r="V10" i="12"/>
  <c r="U10" i="12"/>
  <c r="T10" i="10"/>
  <c r="T9" i="12"/>
  <c r="R9" i="10"/>
  <c r="R8" i="12"/>
  <c r="V7" i="10"/>
  <c r="T6" i="10"/>
  <c r="S5" i="12"/>
  <c r="R5" i="10"/>
  <c r="W4" i="8"/>
  <c r="M33" i="12"/>
  <c r="I33" i="12"/>
  <c r="E33" i="12"/>
  <c r="Q32" i="12"/>
  <c r="N32" i="12"/>
  <c r="M32" i="12"/>
  <c r="I32" i="12"/>
  <c r="E32" i="12"/>
  <c r="Q31" i="12"/>
  <c r="M31" i="12"/>
  <c r="I31" i="12"/>
  <c r="E31" i="12"/>
  <c r="Q30" i="12"/>
  <c r="M30" i="12"/>
  <c r="I30" i="12"/>
  <c r="E30" i="12"/>
  <c r="J28" i="12"/>
  <c r="Q26" i="12"/>
  <c r="M26" i="12"/>
  <c r="I26" i="12"/>
  <c r="E26" i="12"/>
  <c r="Q25" i="12"/>
  <c r="M25" i="12"/>
  <c r="I25" i="12"/>
  <c r="E25" i="12"/>
  <c r="Q24" i="12"/>
  <c r="M24" i="12"/>
  <c r="I24" i="12"/>
  <c r="F24" i="12"/>
  <c r="E24" i="12"/>
  <c r="Q23" i="12"/>
  <c r="M23" i="12"/>
  <c r="I23" i="12"/>
  <c r="E23" i="12"/>
  <c r="Q22" i="12"/>
  <c r="M22" i="12"/>
  <c r="I22" i="12"/>
  <c r="E22" i="12"/>
  <c r="Q21" i="12"/>
  <c r="M21" i="12"/>
  <c r="I21" i="12"/>
  <c r="E21" i="12"/>
  <c r="Q20" i="12"/>
  <c r="M20" i="12"/>
  <c r="I20" i="12"/>
  <c r="E20" i="12"/>
  <c r="Q18" i="12"/>
  <c r="M18" i="12"/>
  <c r="I18" i="12"/>
  <c r="E18" i="12"/>
  <c r="Q17" i="12"/>
  <c r="O17" i="12"/>
  <c r="M17" i="12"/>
  <c r="I17" i="12"/>
  <c r="E17" i="12"/>
  <c r="Q14" i="12"/>
  <c r="M14" i="12"/>
  <c r="I14" i="12"/>
  <c r="E14" i="12"/>
  <c r="Q13" i="12"/>
  <c r="M13" i="12"/>
  <c r="I13" i="12"/>
  <c r="F13" i="12"/>
  <c r="E13" i="12"/>
  <c r="Q12" i="12"/>
  <c r="M12" i="12"/>
  <c r="I12" i="12"/>
  <c r="E12" i="12"/>
  <c r="Q11" i="12"/>
  <c r="M11" i="12"/>
  <c r="I11" i="12"/>
  <c r="E11" i="12"/>
  <c r="B11" i="12"/>
  <c r="Q10" i="12"/>
  <c r="M10" i="12"/>
  <c r="K10" i="12"/>
  <c r="I10" i="12"/>
  <c r="E10" i="12"/>
  <c r="C10" i="12"/>
  <c r="Q9" i="12"/>
  <c r="M9" i="12"/>
  <c r="J9" i="12"/>
  <c r="I9" i="12"/>
  <c r="E9" i="12"/>
  <c r="Q8" i="12"/>
  <c r="M8" i="12"/>
  <c r="I8" i="12"/>
  <c r="E8" i="12"/>
  <c r="Q7" i="12"/>
  <c r="M7" i="12"/>
  <c r="I7" i="12"/>
  <c r="E7" i="12"/>
  <c r="Q6" i="12"/>
  <c r="O6" i="12"/>
  <c r="M6" i="12"/>
  <c r="I6" i="12"/>
  <c r="G6" i="12"/>
  <c r="E6" i="12"/>
  <c r="Q5" i="12"/>
  <c r="N5" i="12"/>
  <c r="M5" i="12"/>
  <c r="I5" i="12"/>
  <c r="F5" i="12"/>
  <c r="E5" i="12"/>
  <c r="W29" i="7"/>
  <c r="U29" i="7"/>
  <c r="S29" i="7"/>
  <c r="W19" i="7"/>
  <c r="S19" i="7"/>
  <c r="V16" i="7"/>
  <c r="R16" i="7"/>
  <c r="U16" i="7"/>
  <c r="T16" i="7"/>
  <c r="S16" i="7"/>
  <c r="W9" i="14"/>
  <c r="W15" i="7"/>
  <c r="W15" i="12" s="1"/>
  <c r="U15" i="7"/>
  <c r="S15" i="7"/>
  <c r="W4" i="7"/>
  <c r="W3" i="7" s="1"/>
  <c r="D22" i="12"/>
  <c r="L11" i="12"/>
  <c r="H7" i="12"/>
  <c r="W119" i="6"/>
  <c r="W173" i="6" s="1"/>
  <c r="V119" i="6"/>
  <c r="V149" i="6" s="1"/>
  <c r="U119" i="6"/>
  <c r="U173" i="6" s="1"/>
  <c r="T119" i="6"/>
  <c r="T173" i="6" s="1"/>
  <c r="S119" i="6"/>
  <c r="S173" i="6" s="1"/>
  <c r="R119" i="6"/>
  <c r="R173" i="6" s="1"/>
  <c r="Q119" i="6"/>
  <c r="Q149" i="6" s="1"/>
  <c r="P119" i="6"/>
  <c r="P149" i="6" s="1"/>
  <c r="O119" i="6"/>
  <c r="O173" i="6" s="1"/>
  <c r="N119" i="6"/>
  <c r="N149" i="6" s="1"/>
  <c r="M119" i="6"/>
  <c r="M173" i="6" s="1"/>
  <c r="L119" i="6"/>
  <c r="L173" i="6" s="1"/>
  <c r="K119" i="6"/>
  <c r="K173" i="6" s="1"/>
  <c r="J119" i="6"/>
  <c r="J173" i="6" s="1"/>
  <c r="I119" i="6"/>
  <c r="I149" i="6" s="1"/>
  <c r="H119" i="6"/>
  <c r="H149" i="6" s="1"/>
  <c r="G119" i="6"/>
  <c r="G173" i="6" s="1"/>
  <c r="F119" i="6"/>
  <c r="F149" i="6" s="1"/>
  <c r="E119" i="6"/>
  <c r="E173" i="6" s="1"/>
  <c r="D119" i="6"/>
  <c r="D173" i="6" s="1"/>
  <c r="C119" i="6"/>
  <c r="C173" i="6" s="1"/>
  <c r="V105" i="6"/>
  <c r="U105" i="6"/>
  <c r="Q105" i="6"/>
  <c r="P105" i="6"/>
  <c r="N105" i="6"/>
  <c r="M105" i="6"/>
  <c r="I105" i="6"/>
  <c r="H105" i="6"/>
  <c r="F105" i="6"/>
  <c r="E10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S105" i="6"/>
  <c r="R105" i="6"/>
  <c r="O105" i="6"/>
  <c r="L105" i="6"/>
  <c r="K105" i="6"/>
  <c r="J105" i="6"/>
  <c r="G105" i="6"/>
  <c r="D105" i="6"/>
  <c r="C105" i="6"/>
  <c r="B105" i="6"/>
  <c r="J11" i="29" l="1"/>
  <c r="W9" i="29"/>
  <c r="O11" i="29"/>
  <c r="G5" i="29"/>
  <c r="W5" i="29"/>
  <c r="S4" i="29"/>
  <c r="W7" i="29"/>
  <c r="S6" i="29"/>
  <c r="S8" i="29"/>
  <c r="K4" i="29"/>
  <c r="S11" i="29"/>
  <c r="H173" i="6"/>
  <c r="P173" i="6"/>
  <c r="R4" i="29"/>
  <c r="V7" i="29"/>
  <c r="F11" i="29"/>
  <c r="J4" i="29"/>
  <c r="V5" i="29"/>
  <c r="N5" i="29"/>
  <c r="R8" i="29"/>
  <c r="R6" i="29"/>
  <c r="R3" i="32" s="1"/>
  <c r="V9" i="29"/>
  <c r="V3" i="35" s="1"/>
  <c r="R11" i="29"/>
  <c r="T3" i="33"/>
  <c r="T5" i="34"/>
  <c r="T5" i="30"/>
  <c r="V3" i="32"/>
  <c r="G149" i="6"/>
  <c r="O149" i="6"/>
  <c r="W149" i="6"/>
  <c r="F173" i="6"/>
  <c r="N173" i="6"/>
  <c r="V173" i="6"/>
  <c r="J149" i="6"/>
  <c r="R149" i="6"/>
  <c r="I173" i="6"/>
  <c r="Q173" i="6"/>
  <c r="C149" i="6"/>
  <c r="K149" i="6"/>
  <c r="S149" i="6"/>
  <c r="D149" i="6"/>
  <c r="L149" i="6"/>
  <c r="T149" i="6"/>
  <c r="E149" i="6"/>
  <c r="M149" i="6"/>
  <c r="U149" i="6"/>
  <c r="G107" i="6"/>
  <c r="W17" i="12"/>
  <c r="W16" i="8"/>
  <c r="W107" i="6"/>
  <c r="W105" i="6"/>
  <c r="O107" i="6"/>
  <c r="V107" i="6"/>
  <c r="I107" i="6"/>
  <c r="D107" i="6"/>
  <c r="J107" i="6"/>
  <c r="L107" i="6"/>
  <c r="F107" i="6"/>
  <c r="Q107" i="6"/>
  <c r="N107" i="6"/>
  <c r="T107" i="6"/>
  <c r="R107" i="6"/>
  <c r="T105" i="6"/>
  <c r="E107" i="6"/>
  <c r="M107" i="6"/>
  <c r="U107" i="6"/>
  <c r="H107" i="6"/>
  <c r="P107" i="6"/>
  <c r="C107" i="6"/>
  <c r="K107" i="6"/>
  <c r="S107" i="6"/>
  <c r="R15" i="7"/>
  <c r="R15" i="13" s="1"/>
  <c r="R4" i="7"/>
  <c r="R3" i="7" s="1"/>
  <c r="D11" i="12"/>
  <c r="L30" i="12"/>
  <c r="S29" i="8"/>
  <c r="S29" i="12" s="1"/>
  <c r="W17" i="10"/>
  <c r="R30" i="13"/>
  <c r="R29" i="9"/>
  <c r="R30" i="10"/>
  <c r="T31" i="13"/>
  <c r="T31" i="10"/>
  <c r="V32" i="13"/>
  <c r="V32" i="10"/>
  <c r="E28" i="12"/>
  <c r="M28" i="12"/>
  <c r="T4" i="8"/>
  <c r="T5" i="12"/>
  <c r="V4" i="8"/>
  <c r="V6" i="12"/>
  <c r="R16" i="12"/>
  <c r="W29" i="13"/>
  <c r="L8" i="13"/>
  <c r="D32" i="13"/>
  <c r="T20" i="13"/>
  <c r="V21" i="13"/>
  <c r="V19" i="9"/>
  <c r="R23" i="13"/>
  <c r="T24" i="13"/>
  <c r="V25" i="13"/>
  <c r="R28" i="13"/>
  <c r="R27" i="10"/>
  <c r="S16" i="12"/>
  <c r="U4" i="9"/>
  <c r="U5" i="13"/>
  <c r="U5" i="10"/>
  <c r="W6" i="13"/>
  <c r="W4" i="9"/>
  <c r="W6" i="10"/>
  <c r="S8" i="13"/>
  <c r="S8" i="10"/>
  <c r="U9" i="13"/>
  <c r="U9" i="10"/>
  <c r="W10" i="13"/>
  <c r="W10" i="10"/>
  <c r="S12" i="13"/>
  <c r="S12" i="10"/>
  <c r="U13" i="13"/>
  <c r="U13" i="10"/>
  <c r="W14" i="13"/>
  <c r="W14" i="10"/>
  <c r="R16" i="9"/>
  <c r="R17" i="13"/>
  <c r="R17" i="10"/>
  <c r="T18" i="13"/>
  <c r="T18" i="10"/>
  <c r="P7" i="12"/>
  <c r="P13" i="12"/>
  <c r="H26" i="12"/>
  <c r="W30" i="12"/>
  <c r="W29" i="8"/>
  <c r="W29" i="12" s="1"/>
  <c r="F28" i="13"/>
  <c r="N28" i="13"/>
  <c r="R29" i="7"/>
  <c r="R29" i="12" s="1"/>
  <c r="W30" i="10"/>
  <c r="S32" i="10"/>
  <c r="T20" i="10"/>
  <c r="R19" i="8"/>
  <c r="R20" i="12"/>
  <c r="T19" i="8"/>
  <c r="T21" i="12"/>
  <c r="V19" i="8"/>
  <c r="V22" i="12"/>
  <c r="P12" i="13"/>
  <c r="V21" i="10"/>
  <c r="S4" i="7"/>
  <c r="S3" i="7" s="1"/>
  <c r="D5" i="12"/>
  <c r="L5" i="12"/>
  <c r="D6" i="12"/>
  <c r="L6" i="12"/>
  <c r="D7" i="12"/>
  <c r="L7" i="12"/>
  <c r="D8" i="12"/>
  <c r="L8" i="12"/>
  <c r="D9" i="12"/>
  <c r="L9" i="12"/>
  <c r="D10" i="12"/>
  <c r="L10" i="12"/>
  <c r="D12" i="12"/>
  <c r="L12" i="12"/>
  <c r="D13" i="12"/>
  <c r="L13" i="12"/>
  <c r="D14" i="12"/>
  <c r="L14" i="12"/>
  <c r="D17" i="12"/>
  <c r="L17" i="12"/>
  <c r="D18" i="12"/>
  <c r="L18" i="12"/>
  <c r="D20" i="12"/>
  <c r="L20" i="12"/>
  <c r="D21" i="12"/>
  <c r="L21" i="12"/>
  <c r="L22" i="12"/>
  <c r="D23" i="12"/>
  <c r="L23" i="12"/>
  <c r="D24" i="12"/>
  <c r="L24" i="12"/>
  <c r="D25" i="12"/>
  <c r="L25" i="12"/>
  <c r="D26" i="12"/>
  <c r="L26" i="12"/>
  <c r="D28" i="12"/>
  <c r="L28" i="12"/>
  <c r="D30" i="12"/>
  <c r="D31" i="12"/>
  <c r="L31" i="12"/>
  <c r="D32" i="12"/>
  <c r="L32" i="12"/>
  <c r="D33" i="12"/>
  <c r="L33" i="12"/>
  <c r="U6" i="12"/>
  <c r="W7" i="12"/>
  <c r="S9" i="12"/>
  <c r="W11" i="12"/>
  <c r="S13" i="12"/>
  <c r="U14" i="12"/>
  <c r="V17" i="12"/>
  <c r="U22" i="12"/>
  <c r="W23" i="12"/>
  <c r="S25" i="12"/>
  <c r="W28" i="12"/>
  <c r="W27" i="12"/>
  <c r="V29" i="8"/>
  <c r="V30" i="12"/>
  <c r="R32" i="12"/>
  <c r="T33" i="12"/>
  <c r="E5" i="13"/>
  <c r="M5" i="13"/>
  <c r="E6" i="13"/>
  <c r="M6" i="13"/>
  <c r="E7" i="13"/>
  <c r="M7" i="13"/>
  <c r="E8" i="13"/>
  <c r="M8" i="13"/>
  <c r="E9" i="13"/>
  <c r="M9" i="13"/>
  <c r="E10" i="13"/>
  <c r="M10" i="13"/>
  <c r="E11" i="13"/>
  <c r="M11" i="13"/>
  <c r="E12" i="13"/>
  <c r="M12" i="13"/>
  <c r="E13" i="13"/>
  <c r="M13" i="13"/>
  <c r="E14" i="13"/>
  <c r="M14" i="13"/>
  <c r="M17" i="13"/>
  <c r="E18" i="13"/>
  <c r="M18" i="13"/>
  <c r="E20" i="13"/>
  <c r="M20" i="13"/>
  <c r="E21" i="13"/>
  <c r="M21" i="13"/>
  <c r="E22" i="13"/>
  <c r="M22" i="13"/>
  <c r="E23" i="13"/>
  <c r="M23" i="13"/>
  <c r="E24" i="13"/>
  <c r="M24" i="13"/>
  <c r="E25" i="13"/>
  <c r="E26" i="13"/>
  <c r="M26" i="13"/>
  <c r="E28" i="13"/>
  <c r="M28" i="13"/>
  <c r="E30" i="13"/>
  <c r="M30" i="13"/>
  <c r="E31" i="13"/>
  <c r="M31" i="13"/>
  <c r="E32" i="13"/>
  <c r="M32" i="13"/>
  <c r="E33" i="13"/>
  <c r="M33" i="13"/>
  <c r="T4" i="9"/>
  <c r="T5" i="13"/>
  <c r="V4" i="9"/>
  <c r="V6" i="13"/>
  <c r="R8" i="13"/>
  <c r="T9" i="13"/>
  <c r="V10" i="13"/>
  <c r="R12" i="13"/>
  <c r="T13" i="13"/>
  <c r="V14" i="13"/>
  <c r="S16" i="9"/>
  <c r="S18" i="13"/>
  <c r="S19" i="9"/>
  <c r="S20" i="13"/>
  <c r="U21" i="13"/>
  <c r="W22" i="13"/>
  <c r="S24" i="13"/>
  <c r="U25" i="13"/>
  <c r="W26" i="13"/>
  <c r="S29" i="9"/>
  <c r="S31" i="13"/>
  <c r="U32" i="13"/>
  <c r="U32" i="10"/>
  <c r="W33" i="13"/>
  <c r="W33" i="10"/>
  <c r="S20" i="10"/>
  <c r="U21" i="10"/>
  <c r="W22" i="10"/>
  <c r="S24" i="10"/>
  <c r="U25" i="10"/>
  <c r="W26" i="10"/>
  <c r="W4" i="14"/>
  <c r="S4" i="11"/>
  <c r="S6" i="14"/>
  <c r="U7" i="14"/>
  <c r="W8" i="14"/>
  <c r="S10" i="14"/>
  <c r="W24" i="13"/>
  <c r="W16" i="7"/>
  <c r="W16" i="13" s="1"/>
  <c r="F6" i="12"/>
  <c r="N6" i="12"/>
  <c r="F7" i="12"/>
  <c r="N7" i="12"/>
  <c r="F8" i="12"/>
  <c r="N8" i="12"/>
  <c r="F9" i="12"/>
  <c r="N9" i="12"/>
  <c r="F10" i="12"/>
  <c r="N10" i="12"/>
  <c r="F11" i="12"/>
  <c r="N11" i="12"/>
  <c r="F12" i="12"/>
  <c r="N12" i="12"/>
  <c r="N13" i="12"/>
  <c r="F14" i="12"/>
  <c r="N14" i="12"/>
  <c r="F17" i="12"/>
  <c r="N17" i="12"/>
  <c r="F18" i="12"/>
  <c r="N18" i="12"/>
  <c r="F20" i="12"/>
  <c r="N20" i="12"/>
  <c r="F21" i="12"/>
  <c r="N21" i="12"/>
  <c r="F22" i="12"/>
  <c r="N22" i="12"/>
  <c r="F23" i="12"/>
  <c r="N23" i="12"/>
  <c r="N24" i="12"/>
  <c r="F25" i="12"/>
  <c r="N25" i="12"/>
  <c r="F26" i="12"/>
  <c r="N26" i="12"/>
  <c r="F28" i="12"/>
  <c r="N28" i="12"/>
  <c r="F30" i="12"/>
  <c r="N30" i="12"/>
  <c r="F31" i="12"/>
  <c r="N31" i="12"/>
  <c r="F32" i="12"/>
  <c r="F33" i="12"/>
  <c r="N33" i="12"/>
  <c r="U4" i="8"/>
  <c r="U5" i="12"/>
  <c r="W6" i="12"/>
  <c r="S8" i="12"/>
  <c r="U9" i="12"/>
  <c r="W10" i="12"/>
  <c r="S12" i="12"/>
  <c r="U13" i="12"/>
  <c r="W14" i="12"/>
  <c r="R18" i="12"/>
  <c r="S19" i="8"/>
  <c r="S19" i="12" s="1"/>
  <c r="S20" i="12"/>
  <c r="U21" i="12"/>
  <c r="W22" i="12"/>
  <c r="S24" i="12"/>
  <c r="U25" i="12"/>
  <c r="W26" i="12"/>
  <c r="R31" i="12"/>
  <c r="T32" i="12"/>
  <c r="V33" i="12"/>
  <c r="G5" i="13"/>
  <c r="O5" i="13"/>
  <c r="G6" i="13"/>
  <c r="O6" i="13"/>
  <c r="G7" i="13"/>
  <c r="O7" i="13"/>
  <c r="G8" i="13"/>
  <c r="O8" i="13"/>
  <c r="G9" i="13"/>
  <c r="O9" i="13"/>
  <c r="G10" i="13"/>
  <c r="O10" i="13"/>
  <c r="G11" i="13"/>
  <c r="O11" i="13"/>
  <c r="G12" i="13"/>
  <c r="O12" i="13"/>
  <c r="G13" i="13"/>
  <c r="O13" i="13"/>
  <c r="G14" i="13"/>
  <c r="O14" i="13"/>
  <c r="G17" i="13"/>
  <c r="O17" i="13"/>
  <c r="G18" i="13"/>
  <c r="O18" i="13"/>
  <c r="G20" i="13"/>
  <c r="O20" i="13"/>
  <c r="G21" i="13"/>
  <c r="O21" i="13"/>
  <c r="G22" i="13"/>
  <c r="O22" i="13"/>
  <c r="G23" i="13"/>
  <c r="O23" i="13"/>
  <c r="G24" i="13"/>
  <c r="O24" i="13"/>
  <c r="G25" i="13"/>
  <c r="O25" i="13"/>
  <c r="G26" i="13"/>
  <c r="O26" i="13"/>
  <c r="G28" i="13"/>
  <c r="O28" i="13"/>
  <c r="G30" i="13"/>
  <c r="O30" i="13"/>
  <c r="G31" i="13"/>
  <c r="O31" i="13"/>
  <c r="G32" i="13"/>
  <c r="O32" i="13"/>
  <c r="G33" i="13"/>
  <c r="O33" i="13"/>
  <c r="V5" i="13"/>
  <c r="R7" i="13"/>
  <c r="T8" i="13"/>
  <c r="V9" i="13"/>
  <c r="R11" i="13"/>
  <c r="T12" i="13"/>
  <c r="V13" i="13"/>
  <c r="S17" i="13"/>
  <c r="U18" i="13"/>
  <c r="U20" i="13"/>
  <c r="W21" i="13"/>
  <c r="S23" i="13"/>
  <c r="U24" i="13"/>
  <c r="W25" i="13"/>
  <c r="S27" i="13"/>
  <c r="S28" i="13"/>
  <c r="U31" i="13"/>
  <c r="W32" i="13"/>
  <c r="U20" i="10"/>
  <c r="W21" i="10"/>
  <c r="S23" i="10"/>
  <c r="U24" i="10"/>
  <c r="W25" i="10"/>
  <c r="S27" i="10"/>
  <c r="T15" i="7"/>
  <c r="T15" i="13" s="1"/>
  <c r="V4" i="7"/>
  <c r="V3" i="7" s="1"/>
  <c r="R19" i="7"/>
  <c r="R27" i="13" s="1"/>
  <c r="T19" i="7"/>
  <c r="T27" i="12" s="1"/>
  <c r="V19" i="7"/>
  <c r="V27" i="12" s="1"/>
  <c r="G5" i="12"/>
  <c r="O5" i="12"/>
  <c r="G7" i="12"/>
  <c r="O7" i="12"/>
  <c r="G8" i="12"/>
  <c r="O8" i="12"/>
  <c r="G9" i="12"/>
  <c r="O9" i="12"/>
  <c r="G10" i="12"/>
  <c r="O10" i="12"/>
  <c r="G11" i="12"/>
  <c r="O11" i="12"/>
  <c r="G12" i="12"/>
  <c r="O12" i="12"/>
  <c r="G13" i="12"/>
  <c r="O13" i="12"/>
  <c r="G14" i="12"/>
  <c r="O14" i="12"/>
  <c r="G17" i="12"/>
  <c r="G18" i="12"/>
  <c r="O18" i="12"/>
  <c r="G20" i="12"/>
  <c r="O20" i="12"/>
  <c r="G21" i="12"/>
  <c r="O21" i="12"/>
  <c r="G22" i="12"/>
  <c r="O22" i="12"/>
  <c r="G23" i="12"/>
  <c r="O23" i="12"/>
  <c r="G24" i="12"/>
  <c r="O24" i="12"/>
  <c r="G25" i="12"/>
  <c r="O25" i="12"/>
  <c r="G26" i="12"/>
  <c r="O26" i="12"/>
  <c r="G28" i="12"/>
  <c r="O28" i="12"/>
  <c r="G30" i="12"/>
  <c r="O30" i="12"/>
  <c r="G31" i="12"/>
  <c r="O31" i="12"/>
  <c r="G32" i="12"/>
  <c r="O32" i="12"/>
  <c r="G33" i="12"/>
  <c r="O33" i="12"/>
  <c r="V5" i="12"/>
  <c r="R7" i="12"/>
  <c r="T8" i="12"/>
  <c r="V9" i="12"/>
  <c r="R11" i="12"/>
  <c r="T12" i="12"/>
  <c r="V13" i="12"/>
  <c r="S18" i="12"/>
  <c r="T20" i="12"/>
  <c r="V21" i="12"/>
  <c r="R23" i="12"/>
  <c r="T24" i="12"/>
  <c r="V25" i="12"/>
  <c r="R28" i="12"/>
  <c r="S31" i="12"/>
  <c r="U32" i="12"/>
  <c r="W33" i="12"/>
  <c r="H5" i="13"/>
  <c r="P5" i="13"/>
  <c r="H6" i="13"/>
  <c r="P6" i="13"/>
  <c r="H7" i="13"/>
  <c r="P7" i="13"/>
  <c r="H8" i="13"/>
  <c r="P8" i="13"/>
  <c r="H9" i="13"/>
  <c r="P9" i="13"/>
  <c r="H10" i="13"/>
  <c r="P10" i="13"/>
  <c r="H11" i="13"/>
  <c r="P11" i="13"/>
  <c r="H12" i="13"/>
  <c r="H13" i="13"/>
  <c r="P13" i="13"/>
  <c r="H14" i="13"/>
  <c r="P14" i="13"/>
  <c r="H17" i="13"/>
  <c r="P17" i="13"/>
  <c r="H18" i="13"/>
  <c r="P18" i="13"/>
  <c r="H20" i="13"/>
  <c r="P20" i="13"/>
  <c r="H21" i="13"/>
  <c r="P21" i="13"/>
  <c r="H22" i="13"/>
  <c r="P22" i="13"/>
  <c r="H23" i="13"/>
  <c r="P23" i="13"/>
  <c r="H24" i="13"/>
  <c r="P24" i="13"/>
  <c r="H25" i="13"/>
  <c r="P25" i="13"/>
  <c r="H26" i="13"/>
  <c r="P26" i="13"/>
  <c r="H28" i="13"/>
  <c r="P28" i="13"/>
  <c r="H30" i="13"/>
  <c r="P30" i="13"/>
  <c r="H31" i="13"/>
  <c r="P31" i="13"/>
  <c r="H32" i="13"/>
  <c r="P32" i="13"/>
  <c r="H33" i="13"/>
  <c r="P33" i="13"/>
  <c r="W5" i="13"/>
  <c r="S7" i="13"/>
  <c r="U8" i="13"/>
  <c r="W9" i="13"/>
  <c r="S11" i="13"/>
  <c r="U12" i="13"/>
  <c r="W13" i="13"/>
  <c r="S15" i="13"/>
  <c r="T16" i="9"/>
  <c r="T17" i="13"/>
  <c r="V16" i="9"/>
  <c r="V18" i="13"/>
  <c r="V20" i="13"/>
  <c r="R22" i="13"/>
  <c r="T23" i="13"/>
  <c r="V24" i="13"/>
  <c r="R26" i="13"/>
  <c r="T28" i="13"/>
  <c r="T29" i="9"/>
  <c r="T30" i="13"/>
  <c r="V29" i="9"/>
  <c r="V31" i="13"/>
  <c r="R33" i="10"/>
  <c r="R33" i="13"/>
  <c r="V20" i="10"/>
  <c r="R22" i="10"/>
  <c r="T23" i="10"/>
  <c r="V24" i="10"/>
  <c r="R26" i="10"/>
  <c r="T27" i="10"/>
  <c r="T21" i="14"/>
  <c r="U19" i="7"/>
  <c r="U19" i="12" s="1"/>
  <c r="H5" i="12"/>
  <c r="P5" i="12"/>
  <c r="H6" i="12"/>
  <c r="P6" i="12"/>
  <c r="H8" i="12"/>
  <c r="P8" i="12"/>
  <c r="H9" i="12"/>
  <c r="P9" i="12"/>
  <c r="H10" i="12"/>
  <c r="P10" i="12"/>
  <c r="H11" i="12"/>
  <c r="P11" i="12"/>
  <c r="H12" i="12"/>
  <c r="P12" i="12"/>
  <c r="H13" i="12"/>
  <c r="H14" i="12"/>
  <c r="P14" i="12"/>
  <c r="H17" i="12"/>
  <c r="P17" i="12"/>
  <c r="H18" i="12"/>
  <c r="P18" i="12"/>
  <c r="H20" i="12"/>
  <c r="P20" i="12"/>
  <c r="H21" i="12"/>
  <c r="P21" i="12"/>
  <c r="H22" i="12"/>
  <c r="P22" i="12"/>
  <c r="H23" i="12"/>
  <c r="P23" i="12"/>
  <c r="H24" i="12"/>
  <c r="P24" i="12"/>
  <c r="H25" i="12"/>
  <c r="P25" i="12"/>
  <c r="P26" i="12"/>
  <c r="H28" i="12"/>
  <c r="P28" i="12"/>
  <c r="H30" i="12"/>
  <c r="P30" i="12"/>
  <c r="H31" i="12"/>
  <c r="P31" i="12"/>
  <c r="H32" i="12"/>
  <c r="P32" i="12"/>
  <c r="H33" i="12"/>
  <c r="P33" i="12"/>
  <c r="W5" i="12"/>
  <c r="S7" i="12"/>
  <c r="U8" i="12"/>
  <c r="W9" i="12"/>
  <c r="S11" i="12"/>
  <c r="U12" i="12"/>
  <c r="W13" i="12"/>
  <c r="S15" i="12"/>
  <c r="R17" i="12"/>
  <c r="T18" i="12"/>
  <c r="U20" i="12"/>
  <c r="W21" i="12"/>
  <c r="S23" i="12"/>
  <c r="U24" i="12"/>
  <c r="W25" i="12"/>
  <c r="S27" i="12"/>
  <c r="S28" i="12"/>
  <c r="R30" i="12"/>
  <c r="T31" i="12"/>
  <c r="V32" i="12"/>
  <c r="I5" i="13"/>
  <c r="Q5" i="13"/>
  <c r="I6" i="13"/>
  <c r="Q6" i="13"/>
  <c r="I7" i="13"/>
  <c r="Q7" i="13"/>
  <c r="I8" i="13"/>
  <c r="Q8" i="13"/>
  <c r="I9" i="13"/>
  <c r="Q9" i="13"/>
  <c r="I10" i="13"/>
  <c r="Q10" i="13"/>
  <c r="I11" i="13"/>
  <c r="Q11" i="13"/>
  <c r="I12" i="13"/>
  <c r="Q12" i="13"/>
  <c r="I13" i="13"/>
  <c r="Q13" i="13"/>
  <c r="I14" i="13"/>
  <c r="Q14" i="13"/>
  <c r="I17" i="13"/>
  <c r="Q17" i="13"/>
  <c r="I18" i="13"/>
  <c r="Q18" i="13"/>
  <c r="I20" i="13"/>
  <c r="Q20" i="13"/>
  <c r="Q21" i="13"/>
  <c r="I22" i="13"/>
  <c r="Q22" i="13"/>
  <c r="I23" i="13"/>
  <c r="Q23" i="13"/>
  <c r="I24" i="13"/>
  <c r="Q24" i="13"/>
  <c r="I25" i="13"/>
  <c r="Q25" i="13"/>
  <c r="I26" i="13"/>
  <c r="Q26" i="13"/>
  <c r="I28" i="13"/>
  <c r="Q28" i="13"/>
  <c r="I30" i="13"/>
  <c r="Q30" i="13"/>
  <c r="I31" i="13"/>
  <c r="Q31" i="13"/>
  <c r="I32" i="13"/>
  <c r="Q32" i="13"/>
  <c r="I33" i="13"/>
  <c r="Q33" i="13"/>
  <c r="R6" i="13"/>
  <c r="T7" i="13"/>
  <c r="V8" i="13"/>
  <c r="R10" i="13"/>
  <c r="T11" i="13"/>
  <c r="V12" i="13"/>
  <c r="R14" i="13"/>
  <c r="U16" i="9"/>
  <c r="U17" i="13"/>
  <c r="W18" i="13"/>
  <c r="W19" i="9"/>
  <c r="W20" i="13"/>
  <c r="S22" i="13"/>
  <c r="U23" i="13"/>
  <c r="S26" i="13"/>
  <c r="U28" i="13"/>
  <c r="U29" i="9"/>
  <c r="U30" i="13"/>
  <c r="W31" i="13"/>
  <c r="S33" i="13"/>
  <c r="S33" i="10"/>
  <c r="W8" i="10"/>
  <c r="S14" i="10"/>
  <c r="W16" i="10"/>
  <c r="S18" i="10"/>
  <c r="U19" i="10"/>
  <c r="W20" i="10"/>
  <c r="S22" i="10"/>
  <c r="U23" i="10"/>
  <c r="S26" i="10"/>
  <c r="U27" i="10"/>
  <c r="S31" i="10"/>
  <c r="W32" i="10"/>
  <c r="U4" i="11"/>
  <c r="I28" i="12"/>
  <c r="Q28" i="12"/>
  <c r="Q33" i="12"/>
  <c r="R6" i="12"/>
  <c r="T7" i="12"/>
  <c r="V8" i="12"/>
  <c r="R10" i="12"/>
  <c r="T11" i="12"/>
  <c r="V12" i="12"/>
  <c r="R14" i="12"/>
  <c r="S17" i="12"/>
  <c r="U18" i="12"/>
  <c r="V20" i="12"/>
  <c r="R22" i="12"/>
  <c r="T23" i="12"/>
  <c r="V24" i="12"/>
  <c r="R26" i="12"/>
  <c r="T28" i="12"/>
  <c r="S30" i="12"/>
  <c r="U31" i="12"/>
  <c r="W32" i="12"/>
  <c r="B5" i="13"/>
  <c r="J5" i="13"/>
  <c r="B6" i="13"/>
  <c r="B7" i="13"/>
  <c r="J7" i="13"/>
  <c r="B8" i="13"/>
  <c r="J8" i="13"/>
  <c r="B9" i="13"/>
  <c r="J9" i="13"/>
  <c r="B10" i="13"/>
  <c r="J10" i="13"/>
  <c r="B11" i="13"/>
  <c r="J11" i="13"/>
  <c r="B12" i="13"/>
  <c r="J12" i="13"/>
  <c r="B13" i="13"/>
  <c r="J13" i="13"/>
  <c r="B14" i="13"/>
  <c r="J14" i="13"/>
  <c r="B17" i="13"/>
  <c r="J17" i="13"/>
  <c r="B18" i="13"/>
  <c r="J18" i="13"/>
  <c r="B20" i="13"/>
  <c r="J20" i="13"/>
  <c r="B21" i="13"/>
  <c r="J21" i="13"/>
  <c r="J22" i="13"/>
  <c r="B23" i="13"/>
  <c r="J23" i="13"/>
  <c r="B24" i="13"/>
  <c r="J24" i="13"/>
  <c r="B25" i="13"/>
  <c r="J25" i="13"/>
  <c r="B26" i="13"/>
  <c r="J26" i="13"/>
  <c r="B28" i="13"/>
  <c r="J28" i="13"/>
  <c r="B30" i="13"/>
  <c r="J30" i="13"/>
  <c r="B31" i="13"/>
  <c r="J31" i="13"/>
  <c r="B32" i="13"/>
  <c r="J32" i="13"/>
  <c r="B33" i="13"/>
  <c r="J33" i="13"/>
  <c r="S4" i="9"/>
  <c r="S6" i="13"/>
  <c r="U7" i="13"/>
  <c r="S10" i="13"/>
  <c r="U11" i="13"/>
  <c r="W12" i="13"/>
  <c r="U15" i="13"/>
  <c r="V17" i="13"/>
  <c r="R21" i="13"/>
  <c r="T22" i="13"/>
  <c r="V23" i="13"/>
  <c r="R25" i="13"/>
  <c r="T26" i="13"/>
  <c r="V28" i="13"/>
  <c r="V30" i="13"/>
  <c r="R32" i="13"/>
  <c r="T33" i="13"/>
  <c r="R21" i="10"/>
  <c r="T22" i="10"/>
  <c r="V23" i="10"/>
  <c r="R25" i="10"/>
  <c r="T26" i="10"/>
  <c r="V27" i="10"/>
  <c r="T33" i="10"/>
  <c r="R29" i="11"/>
  <c r="R30" i="14"/>
  <c r="T29" i="11"/>
  <c r="T31" i="14"/>
  <c r="V29" i="11"/>
  <c r="V32" i="14"/>
  <c r="F17" i="23"/>
  <c r="N17" i="23"/>
  <c r="G18" i="23"/>
  <c r="O18" i="23"/>
  <c r="H20" i="23"/>
  <c r="P20" i="23"/>
  <c r="I21" i="23"/>
  <c r="Q21" i="23"/>
  <c r="J22" i="23"/>
  <c r="C23" i="23"/>
  <c r="K23" i="23"/>
  <c r="D24" i="23"/>
  <c r="L24" i="23"/>
  <c r="E25" i="23"/>
  <c r="M25" i="23"/>
  <c r="F26" i="23"/>
  <c r="N26" i="23"/>
  <c r="G28" i="23"/>
  <c r="O28" i="23"/>
  <c r="H30" i="23"/>
  <c r="P30" i="23"/>
  <c r="I31" i="23"/>
  <c r="Q31" i="23"/>
  <c r="J32" i="23"/>
  <c r="C33" i="23"/>
  <c r="K33" i="23"/>
  <c r="F17" i="24"/>
  <c r="N17" i="24"/>
  <c r="G18" i="24"/>
  <c r="O18" i="24"/>
  <c r="H20" i="24"/>
  <c r="P20" i="24"/>
  <c r="I21" i="24"/>
  <c r="Q21" i="24"/>
  <c r="J22" i="24"/>
  <c r="C23" i="24"/>
  <c r="K23" i="24"/>
  <c r="D24" i="24"/>
  <c r="L24" i="24"/>
  <c r="E25" i="24"/>
  <c r="M25" i="24"/>
  <c r="F26" i="24"/>
  <c r="N26" i="24"/>
  <c r="G28" i="24"/>
  <c r="O28" i="24"/>
  <c r="H30" i="24"/>
  <c r="P30" i="24"/>
  <c r="I31" i="24"/>
  <c r="Q31" i="24"/>
  <c r="J32" i="24"/>
  <c r="C33" i="24"/>
  <c r="K33" i="24"/>
  <c r="B5" i="12"/>
  <c r="J5" i="12"/>
  <c r="B6" i="12"/>
  <c r="J6" i="12"/>
  <c r="B7" i="12"/>
  <c r="J7" i="12"/>
  <c r="B8" i="12"/>
  <c r="J8" i="12"/>
  <c r="B9" i="12"/>
  <c r="B10" i="12"/>
  <c r="J10" i="12"/>
  <c r="J11" i="12"/>
  <c r="B12" i="12"/>
  <c r="J12" i="12"/>
  <c r="B13" i="12"/>
  <c r="J13" i="12"/>
  <c r="B14" i="12"/>
  <c r="J14" i="12"/>
  <c r="B17" i="12"/>
  <c r="J17" i="12"/>
  <c r="B18" i="12"/>
  <c r="J18" i="12"/>
  <c r="B20" i="12"/>
  <c r="J20" i="12"/>
  <c r="B21" i="12"/>
  <c r="J21" i="12"/>
  <c r="B22" i="12"/>
  <c r="J22" i="12"/>
  <c r="B23" i="12"/>
  <c r="J23" i="12"/>
  <c r="B24" i="12"/>
  <c r="J24" i="12"/>
  <c r="B25" i="12"/>
  <c r="J25" i="12"/>
  <c r="B26" i="12"/>
  <c r="J26" i="12"/>
  <c r="B28" i="12"/>
  <c r="B30" i="12"/>
  <c r="J30" i="12"/>
  <c r="B31" i="12"/>
  <c r="J31" i="12"/>
  <c r="B32" i="12"/>
  <c r="J32" i="12"/>
  <c r="B33" i="12"/>
  <c r="J33" i="12"/>
  <c r="W4" i="12"/>
  <c r="S4" i="8"/>
  <c r="S6" i="12"/>
  <c r="U7" i="12"/>
  <c r="W8" i="12"/>
  <c r="S10" i="12"/>
  <c r="U11" i="12"/>
  <c r="W12" i="12"/>
  <c r="S14" i="12"/>
  <c r="U15" i="12"/>
  <c r="T16" i="8"/>
  <c r="T16" i="12" s="1"/>
  <c r="T17" i="12"/>
  <c r="V16" i="8"/>
  <c r="V16" i="12" s="1"/>
  <c r="V18" i="12"/>
  <c r="W19" i="8"/>
  <c r="W19" i="12" s="1"/>
  <c r="W20" i="12"/>
  <c r="S22" i="12"/>
  <c r="U23" i="12"/>
  <c r="W24" i="12"/>
  <c r="S26" i="12"/>
  <c r="U28" i="12"/>
  <c r="T29" i="8"/>
  <c r="T30" i="12"/>
  <c r="V31" i="12"/>
  <c r="R33" i="12"/>
  <c r="C5" i="13"/>
  <c r="K5" i="13"/>
  <c r="C6" i="13"/>
  <c r="K6" i="13"/>
  <c r="C7" i="13"/>
  <c r="K7" i="13"/>
  <c r="C8" i="13"/>
  <c r="K8" i="13"/>
  <c r="C9" i="13"/>
  <c r="K9" i="13"/>
  <c r="C10" i="13"/>
  <c r="K10" i="13"/>
  <c r="C11" i="13"/>
  <c r="K11" i="13"/>
  <c r="C12" i="13"/>
  <c r="K12" i="13"/>
  <c r="C13" i="13"/>
  <c r="K13" i="13"/>
  <c r="C14" i="13"/>
  <c r="K14" i="13"/>
  <c r="C17" i="13"/>
  <c r="K17" i="13"/>
  <c r="C18" i="13"/>
  <c r="K18" i="13"/>
  <c r="C20" i="13"/>
  <c r="K20" i="13"/>
  <c r="C21" i="13"/>
  <c r="K21" i="13"/>
  <c r="C22" i="13"/>
  <c r="K22" i="13"/>
  <c r="C23" i="13"/>
  <c r="C24" i="13"/>
  <c r="K24" i="13"/>
  <c r="C25" i="13"/>
  <c r="K25" i="13"/>
  <c r="C26" i="13"/>
  <c r="K26" i="13"/>
  <c r="C28" i="13"/>
  <c r="K28" i="13"/>
  <c r="C30" i="13"/>
  <c r="K30" i="13"/>
  <c r="C31" i="13"/>
  <c r="K31" i="13"/>
  <c r="C32" i="13"/>
  <c r="K32" i="13"/>
  <c r="C33" i="13"/>
  <c r="K33" i="13"/>
  <c r="R4" i="9"/>
  <c r="R5" i="13"/>
  <c r="T6" i="13"/>
  <c r="V7" i="13"/>
  <c r="R9" i="13"/>
  <c r="T10" i="13"/>
  <c r="V11" i="13"/>
  <c r="R13" i="13"/>
  <c r="T14" i="13"/>
  <c r="W17" i="13"/>
  <c r="S21" i="13"/>
  <c r="U22" i="13"/>
  <c r="W23" i="13"/>
  <c r="S25" i="13"/>
  <c r="U26" i="13"/>
  <c r="W27" i="13"/>
  <c r="W28" i="13"/>
  <c r="W30" i="13"/>
  <c r="S32" i="13"/>
  <c r="U33" i="13"/>
  <c r="U33" i="10"/>
  <c r="S17" i="10"/>
  <c r="U18" i="10"/>
  <c r="S21" i="10"/>
  <c r="U22" i="10"/>
  <c r="W23" i="10"/>
  <c r="S25" i="10"/>
  <c r="U26" i="10"/>
  <c r="W27" i="10"/>
  <c r="U31" i="10"/>
  <c r="W5" i="14"/>
  <c r="S7" i="14"/>
  <c r="U8" i="14"/>
  <c r="U19" i="11"/>
  <c r="U20" i="14"/>
  <c r="W19" i="11"/>
  <c r="W19" i="14" s="1"/>
  <c r="W21" i="14"/>
  <c r="S23" i="14"/>
  <c r="S19" i="11"/>
  <c r="S19" i="14" s="1"/>
  <c r="U24" i="14"/>
  <c r="S29" i="14"/>
  <c r="T29" i="7"/>
  <c r="V29" i="7"/>
  <c r="C5" i="12"/>
  <c r="K5" i="12"/>
  <c r="C6" i="12"/>
  <c r="K6" i="12"/>
  <c r="C7" i="12"/>
  <c r="K7" i="12"/>
  <c r="C8" i="12"/>
  <c r="K8" i="12"/>
  <c r="C9" i="12"/>
  <c r="K9" i="12"/>
  <c r="C11" i="12"/>
  <c r="K11" i="12"/>
  <c r="C12" i="12"/>
  <c r="K12" i="12"/>
  <c r="C13" i="12"/>
  <c r="K13" i="12"/>
  <c r="C14" i="12"/>
  <c r="K14" i="12"/>
  <c r="C17" i="12"/>
  <c r="K17" i="12"/>
  <c r="C18" i="12"/>
  <c r="K18" i="12"/>
  <c r="C20" i="12"/>
  <c r="K20" i="12"/>
  <c r="C21" i="12"/>
  <c r="K21" i="12"/>
  <c r="C22" i="12"/>
  <c r="K22" i="12"/>
  <c r="C23" i="12"/>
  <c r="K23" i="12"/>
  <c r="C24" i="12"/>
  <c r="K24" i="12"/>
  <c r="C25" i="12"/>
  <c r="K25" i="12"/>
  <c r="C26" i="12"/>
  <c r="K26" i="12"/>
  <c r="C28" i="12"/>
  <c r="K28" i="12"/>
  <c r="C30" i="12"/>
  <c r="K30" i="12"/>
  <c r="C31" i="12"/>
  <c r="K31" i="12"/>
  <c r="C32" i="12"/>
  <c r="K32" i="12"/>
  <c r="C33" i="12"/>
  <c r="K33" i="12"/>
  <c r="R4" i="8"/>
  <c r="R3" i="8" s="1"/>
  <c r="R5" i="12"/>
  <c r="T6" i="12"/>
  <c r="V7" i="12"/>
  <c r="R9" i="12"/>
  <c r="T10" i="12"/>
  <c r="V11" i="12"/>
  <c r="R13" i="12"/>
  <c r="T14" i="12"/>
  <c r="U16" i="8"/>
  <c r="U16" i="12" s="1"/>
  <c r="U17" i="12"/>
  <c r="W18" i="12"/>
  <c r="R21" i="12"/>
  <c r="T22" i="12"/>
  <c r="V23" i="12"/>
  <c r="R25" i="12"/>
  <c r="T26" i="12"/>
  <c r="V28" i="12"/>
  <c r="U29" i="8"/>
  <c r="U29" i="12" s="1"/>
  <c r="U30" i="12"/>
  <c r="S33" i="12"/>
  <c r="D5" i="13"/>
  <c r="L5" i="13"/>
  <c r="D6" i="13"/>
  <c r="L6" i="13"/>
  <c r="D7" i="13"/>
  <c r="L7" i="13"/>
  <c r="D8" i="13"/>
  <c r="D9" i="13"/>
  <c r="L9" i="13"/>
  <c r="D10" i="13"/>
  <c r="L10" i="13"/>
  <c r="D11" i="13"/>
  <c r="L11" i="13"/>
  <c r="D12" i="13"/>
  <c r="L12" i="13"/>
  <c r="D13" i="13"/>
  <c r="L13" i="13"/>
  <c r="D14" i="13"/>
  <c r="L14" i="13"/>
  <c r="D17" i="13"/>
  <c r="L17" i="13"/>
  <c r="D18" i="13"/>
  <c r="L18" i="13"/>
  <c r="D20" i="13"/>
  <c r="L20" i="13"/>
  <c r="D21" i="13"/>
  <c r="L21" i="13"/>
  <c r="D22" i="13"/>
  <c r="L22" i="13"/>
  <c r="D23" i="13"/>
  <c r="L23" i="13"/>
  <c r="D24" i="13"/>
  <c r="L24" i="13"/>
  <c r="D25" i="13"/>
  <c r="L25" i="13"/>
  <c r="D26" i="13"/>
  <c r="L26" i="13"/>
  <c r="D28" i="13"/>
  <c r="L28" i="13"/>
  <c r="D30" i="13"/>
  <c r="L30" i="13"/>
  <c r="D31" i="13"/>
  <c r="L31" i="13"/>
  <c r="L32" i="13"/>
  <c r="D33" i="13"/>
  <c r="L33" i="13"/>
  <c r="S5" i="13"/>
  <c r="U6" i="13"/>
  <c r="W7" i="13"/>
  <c r="S9" i="13"/>
  <c r="U10" i="13"/>
  <c r="W11" i="13"/>
  <c r="S13" i="13"/>
  <c r="U14" i="13"/>
  <c r="W15" i="13"/>
  <c r="R18" i="13"/>
  <c r="R19" i="9"/>
  <c r="R20" i="13"/>
  <c r="T19" i="9"/>
  <c r="T21" i="13"/>
  <c r="V22" i="13"/>
  <c r="R24" i="13"/>
  <c r="T25" i="13"/>
  <c r="V26" i="13"/>
  <c r="R31" i="13"/>
  <c r="T32" i="13"/>
  <c r="T32" i="10"/>
  <c r="V33" i="13"/>
  <c r="V33" i="10"/>
  <c r="T5" i="10"/>
  <c r="V6" i="10"/>
  <c r="R8" i="10"/>
  <c r="T9" i="10"/>
  <c r="V10" i="10"/>
  <c r="R12" i="10"/>
  <c r="T13" i="10"/>
  <c r="V14" i="10"/>
  <c r="T17" i="10"/>
  <c r="V18" i="10"/>
  <c r="R20" i="10"/>
  <c r="T21" i="10"/>
  <c r="V22" i="10"/>
  <c r="R24" i="10"/>
  <c r="T25" i="10"/>
  <c r="V26" i="10"/>
  <c r="T30" i="10"/>
  <c r="V31" i="10"/>
  <c r="R6" i="14"/>
  <c r="T7" i="14"/>
  <c r="V8" i="14"/>
  <c r="R10" i="14"/>
  <c r="R17" i="14"/>
  <c r="R16" i="11"/>
  <c r="R16" i="14" s="1"/>
  <c r="U16" i="14"/>
  <c r="T20" i="14"/>
  <c r="V21" i="14"/>
  <c r="R23" i="14"/>
  <c r="T24" i="14"/>
  <c r="S31" i="14"/>
  <c r="U32" i="14"/>
  <c r="J5" i="23"/>
  <c r="C6" i="23"/>
  <c r="K6" i="23"/>
  <c r="D7" i="23"/>
  <c r="L7" i="23"/>
  <c r="E8" i="23"/>
  <c r="M8" i="23"/>
  <c r="F9" i="23"/>
  <c r="N9" i="23"/>
  <c r="G10" i="23"/>
  <c r="O10" i="23"/>
  <c r="H11" i="23"/>
  <c r="P11" i="23"/>
  <c r="I12" i="23"/>
  <c r="Q12" i="23"/>
  <c r="J13" i="23"/>
  <c r="C14" i="23"/>
  <c r="K14" i="23"/>
  <c r="E17" i="23"/>
  <c r="M17" i="23"/>
  <c r="F18" i="23"/>
  <c r="N18" i="23"/>
  <c r="G20" i="23"/>
  <c r="O20" i="23"/>
  <c r="H21" i="23"/>
  <c r="P21" i="23"/>
  <c r="I22" i="23"/>
  <c r="Q22" i="23"/>
  <c r="J23" i="23"/>
  <c r="C24" i="23"/>
  <c r="K24" i="23"/>
  <c r="D25" i="23"/>
  <c r="L25" i="23"/>
  <c r="E26" i="23"/>
  <c r="M26" i="23"/>
  <c r="F28" i="23"/>
  <c r="N28" i="23"/>
  <c r="G30" i="23"/>
  <c r="O30" i="23"/>
  <c r="H31" i="23"/>
  <c r="P31" i="23"/>
  <c r="I32" i="23"/>
  <c r="Q32" i="23"/>
  <c r="J33" i="23"/>
  <c r="J5" i="24"/>
  <c r="C6" i="24"/>
  <c r="K6" i="24"/>
  <c r="D7" i="24"/>
  <c r="L7" i="24"/>
  <c r="E8" i="24"/>
  <c r="M8" i="24"/>
  <c r="F9" i="24"/>
  <c r="N9" i="24"/>
  <c r="G10" i="24"/>
  <c r="O10" i="24"/>
  <c r="H11" i="24"/>
  <c r="P11" i="24"/>
  <c r="I12" i="24"/>
  <c r="Q12" i="24"/>
  <c r="J13" i="24"/>
  <c r="C14" i="24"/>
  <c r="K14" i="24"/>
  <c r="E17" i="24"/>
  <c r="M17" i="24"/>
  <c r="F18" i="24"/>
  <c r="N18" i="24"/>
  <c r="G20" i="24"/>
  <c r="O20" i="24"/>
  <c r="H21" i="24"/>
  <c r="P21" i="24"/>
  <c r="I22" i="24"/>
  <c r="Q22" i="24"/>
  <c r="J23" i="24"/>
  <c r="C24" i="24"/>
  <c r="K24" i="24"/>
  <c r="D25" i="24"/>
  <c r="L25" i="24"/>
  <c r="E26" i="24"/>
  <c r="M26" i="24"/>
  <c r="F28" i="24"/>
  <c r="N28" i="24"/>
  <c r="G30" i="24"/>
  <c r="O30" i="24"/>
  <c r="H31" i="24"/>
  <c r="P31" i="24"/>
  <c r="I32" i="24"/>
  <c r="Q32" i="24"/>
  <c r="J33" i="24"/>
  <c r="R5" i="14"/>
  <c r="T6" i="14"/>
  <c r="V7" i="14"/>
  <c r="R9" i="14"/>
  <c r="T10" i="14"/>
  <c r="S17" i="14"/>
  <c r="V20" i="14"/>
  <c r="R22" i="14"/>
  <c r="T23" i="14"/>
  <c r="V24" i="14"/>
  <c r="S30" i="14"/>
  <c r="U31" i="14"/>
  <c r="W32" i="14"/>
  <c r="D5" i="23"/>
  <c r="L5" i="23"/>
  <c r="E6" i="23"/>
  <c r="M6" i="23"/>
  <c r="F7" i="23"/>
  <c r="N7" i="23"/>
  <c r="G8" i="23"/>
  <c r="O8" i="23"/>
  <c r="H9" i="23"/>
  <c r="P9" i="23"/>
  <c r="I10" i="23"/>
  <c r="Q10" i="23"/>
  <c r="J11" i="23"/>
  <c r="C12" i="23"/>
  <c r="K12" i="23"/>
  <c r="D13" i="23"/>
  <c r="L13" i="23"/>
  <c r="E14" i="23"/>
  <c r="M14" i="23"/>
  <c r="G17" i="23"/>
  <c r="O17" i="23"/>
  <c r="H18" i="23"/>
  <c r="P18" i="23"/>
  <c r="I20" i="23"/>
  <c r="Q20" i="23"/>
  <c r="J21" i="23"/>
  <c r="C22" i="23"/>
  <c r="K22" i="23"/>
  <c r="D23" i="23"/>
  <c r="L23" i="23"/>
  <c r="E24" i="23"/>
  <c r="M24" i="23"/>
  <c r="F25" i="23"/>
  <c r="N25" i="23"/>
  <c r="G26" i="23"/>
  <c r="O26" i="23"/>
  <c r="H28" i="23"/>
  <c r="P28" i="23"/>
  <c r="I30" i="23"/>
  <c r="Q30" i="23"/>
  <c r="J31" i="23"/>
  <c r="C32" i="23"/>
  <c r="K32" i="23"/>
  <c r="D33" i="23"/>
  <c r="L33" i="23"/>
  <c r="D5" i="24"/>
  <c r="L5" i="24"/>
  <c r="E6" i="24"/>
  <c r="M6" i="24"/>
  <c r="F7" i="24"/>
  <c r="N7" i="24"/>
  <c r="G8" i="24"/>
  <c r="O8" i="24"/>
  <c r="H9" i="24"/>
  <c r="P9" i="24"/>
  <c r="I10" i="24"/>
  <c r="Q10" i="24"/>
  <c r="J11" i="24"/>
  <c r="C12" i="24"/>
  <c r="K12" i="24"/>
  <c r="D13" i="24"/>
  <c r="L13" i="24"/>
  <c r="E14" i="24"/>
  <c r="M14" i="24"/>
  <c r="G17" i="24"/>
  <c r="O17" i="24"/>
  <c r="H18" i="24"/>
  <c r="P18" i="24"/>
  <c r="I20" i="24"/>
  <c r="Q20" i="24"/>
  <c r="J21" i="24"/>
  <c r="C22" i="24"/>
  <c r="K22" i="24"/>
  <c r="D23" i="24"/>
  <c r="L23" i="24"/>
  <c r="E24" i="24"/>
  <c r="M24" i="24"/>
  <c r="F25" i="24"/>
  <c r="N25" i="24"/>
  <c r="G26" i="24"/>
  <c r="O26" i="24"/>
  <c r="H28" i="24"/>
  <c r="P28" i="24"/>
  <c r="I30" i="24"/>
  <c r="Q30" i="24"/>
  <c r="J31" i="24"/>
  <c r="C32" i="24"/>
  <c r="K32" i="24"/>
  <c r="D33" i="24"/>
  <c r="L33" i="24"/>
  <c r="S5" i="14"/>
  <c r="U6" i="14"/>
  <c r="W7" i="14"/>
  <c r="S9" i="14"/>
  <c r="U10" i="14"/>
  <c r="T16" i="11"/>
  <c r="T16" i="14" s="1"/>
  <c r="T17" i="14"/>
  <c r="V16" i="11"/>
  <c r="V16" i="14" s="1"/>
  <c r="V18" i="14"/>
  <c r="V18" i="17" s="1"/>
  <c r="W20" i="14"/>
  <c r="S22" i="14"/>
  <c r="U23" i="14"/>
  <c r="W24" i="14"/>
  <c r="T30" i="14"/>
  <c r="V31" i="14"/>
  <c r="E5" i="23"/>
  <c r="M5" i="23"/>
  <c r="F6" i="23"/>
  <c r="G7" i="23"/>
  <c r="O7" i="23"/>
  <c r="H8" i="23"/>
  <c r="P8" i="23"/>
  <c r="I9" i="23"/>
  <c r="Q9" i="23"/>
  <c r="J10" i="23"/>
  <c r="C11" i="23"/>
  <c r="K11" i="23"/>
  <c r="D12" i="23"/>
  <c r="L12" i="23"/>
  <c r="E13" i="23"/>
  <c r="M13" i="23"/>
  <c r="F14" i="23"/>
  <c r="N14" i="23"/>
  <c r="H17" i="23"/>
  <c r="P17" i="23"/>
  <c r="I18" i="23"/>
  <c r="Q18" i="23"/>
  <c r="J20" i="23"/>
  <c r="C21" i="23"/>
  <c r="K21" i="23"/>
  <c r="D22" i="23"/>
  <c r="L22" i="23"/>
  <c r="E23" i="23"/>
  <c r="M23" i="23"/>
  <c r="F24" i="23"/>
  <c r="N24" i="23"/>
  <c r="G25" i="23"/>
  <c r="O25" i="23"/>
  <c r="H26" i="23"/>
  <c r="P26" i="23"/>
  <c r="I28" i="23"/>
  <c r="Q28" i="23"/>
  <c r="J30" i="23"/>
  <c r="C31" i="23"/>
  <c r="K31" i="23"/>
  <c r="D32" i="23"/>
  <c r="L32" i="23"/>
  <c r="E33" i="23"/>
  <c r="M33" i="23"/>
  <c r="E5" i="24"/>
  <c r="M5" i="24"/>
  <c r="F6" i="24"/>
  <c r="G7" i="24"/>
  <c r="O7" i="24"/>
  <c r="H8" i="24"/>
  <c r="P8" i="24"/>
  <c r="I9" i="24"/>
  <c r="Q9" i="24"/>
  <c r="J10" i="24"/>
  <c r="C11" i="24"/>
  <c r="K11" i="24"/>
  <c r="D12" i="24"/>
  <c r="L12" i="24"/>
  <c r="E13" i="24"/>
  <c r="M13" i="24"/>
  <c r="F14" i="24"/>
  <c r="N14" i="24"/>
  <c r="H17" i="24"/>
  <c r="P17" i="24"/>
  <c r="I18" i="24"/>
  <c r="Q18" i="24"/>
  <c r="J20" i="24"/>
  <c r="C21" i="24"/>
  <c r="K21" i="24"/>
  <c r="D22" i="24"/>
  <c r="L22" i="24"/>
  <c r="E23" i="24"/>
  <c r="M23" i="24"/>
  <c r="F24" i="24"/>
  <c r="N24" i="24"/>
  <c r="G25" i="24"/>
  <c r="O25" i="24"/>
  <c r="H26" i="24"/>
  <c r="P26" i="24"/>
  <c r="I28" i="24"/>
  <c r="Q28" i="24"/>
  <c r="J30" i="24"/>
  <c r="C31" i="24"/>
  <c r="K31" i="24"/>
  <c r="D32" i="24"/>
  <c r="L32" i="24"/>
  <c r="E33" i="24"/>
  <c r="M33" i="24"/>
  <c r="R20" i="14"/>
  <c r="T5" i="14"/>
  <c r="V6" i="14"/>
  <c r="R8" i="14"/>
  <c r="T9" i="14"/>
  <c r="V10" i="14"/>
  <c r="U17" i="14"/>
  <c r="R21" i="14"/>
  <c r="T22" i="14"/>
  <c r="V23" i="14"/>
  <c r="U29" i="11"/>
  <c r="U29" i="14" s="1"/>
  <c r="U30" i="14"/>
  <c r="W29" i="11"/>
  <c r="W29" i="14" s="1"/>
  <c r="W31" i="14"/>
  <c r="F5" i="23"/>
  <c r="N5" i="23"/>
  <c r="G6" i="23"/>
  <c r="O6" i="23"/>
  <c r="H7" i="23"/>
  <c r="P7" i="23"/>
  <c r="I8" i="23"/>
  <c r="Q8" i="23"/>
  <c r="J9" i="23"/>
  <c r="C10" i="23"/>
  <c r="K10" i="23"/>
  <c r="D11" i="23"/>
  <c r="L11" i="23"/>
  <c r="E12" i="23"/>
  <c r="M12" i="23"/>
  <c r="F13" i="23"/>
  <c r="N13" i="23"/>
  <c r="G14" i="23"/>
  <c r="O14" i="23"/>
  <c r="I17" i="23"/>
  <c r="Q17" i="23"/>
  <c r="J18" i="23"/>
  <c r="C20" i="23"/>
  <c r="K20" i="23"/>
  <c r="D21" i="23"/>
  <c r="L21" i="23"/>
  <c r="E22" i="23"/>
  <c r="M22" i="23"/>
  <c r="F23" i="23"/>
  <c r="N23" i="23"/>
  <c r="G24" i="23"/>
  <c r="O24" i="23"/>
  <c r="H25" i="23"/>
  <c r="P25" i="23"/>
  <c r="I26" i="23"/>
  <c r="Q26" i="23"/>
  <c r="J28" i="23"/>
  <c r="C30" i="23"/>
  <c r="K30" i="23"/>
  <c r="D31" i="23"/>
  <c r="L31" i="23"/>
  <c r="E32" i="23"/>
  <c r="M32" i="23"/>
  <c r="F33" i="23"/>
  <c r="N33" i="23"/>
  <c r="F5" i="24"/>
  <c r="N5" i="24"/>
  <c r="G6" i="24"/>
  <c r="O6" i="24"/>
  <c r="H7" i="24"/>
  <c r="P7" i="24"/>
  <c r="I8" i="24"/>
  <c r="Q8" i="24"/>
  <c r="J9" i="24"/>
  <c r="C10" i="24"/>
  <c r="K10" i="24"/>
  <c r="D11" i="24"/>
  <c r="L11" i="24"/>
  <c r="E12" i="24"/>
  <c r="M12" i="24"/>
  <c r="F13" i="24"/>
  <c r="N13" i="24"/>
  <c r="G14" i="24"/>
  <c r="O14" i="24"/>
  <c r="I17" i="24"/>
  <c r="Q17" i="24"/>
  <c r="J18" i="24"/>
  <c r="C20" i="24"/>
  <c r="K20" i="24"/>
  <c r="D21" i="24"/>
  <c r="L21" i="24"/>
  <c r="E22" i="24"/>
  <c r="M22" i="24"/>
  <c r="F23" i="24"/>
  <c r="N23" i="24"/>
  <c r="G24" i="24"/>
  <c r="O24" i="24"/>
  <c r="H25" i="24"/>
  <c r="P25" i="24"/>
  <c r="I26" i="24"/>
  <c r="Q26" i="24"/>
  <c r="J28" i="24"/>
  <c r="C30" i="24"/>
  <c r="K30" i="24"/>
  <c r="D31" i="24"/>
  <c r="L31" i="24"/>
  <c r="E32" i="24"/>
  <c r="M32" i="24"/>
  <c r="F33" i="24"/>
  <c r="N33" i="24"/>
  <c r="U5" i="14"/>
  <c r="W6" i="14"/>
  <c r="S8" i="14"/>
  <c r="U9" i="14"/>
  <c r="W10" i="14"/>
  <c r="V17" i="14"/>
  <c r="S21" i="14"/>
  <c r="U22" i="14"/>
  <c r="W23" i="14"/>
  <c r="V30" i="14"/>
  <c r="R32" i="14"/>
  <c r="G5" i="23"/>
  <c r="O5" i="23"/>
  <c r="H6" i="23"/>
  <c r="P6" i="23"/>
  <c r="I7" i="23"/>
  <c r="Q7" i="23"/>
  <c r="J8" i="23"/>
  <c r="C9" i="23"/>
  <c r="K9" i="23"/>
  <c r="D10" i="23"/>
  <c r="L10" i="23"/>
  <c r="E11" i="23"/>
  <c r="M11" i="23"/>
  <c r="F12" i="23"/>
  <c r="N12" i="23"/>
  <c r="G13" i="23"/>
  <c r="O13" i="23"/>
  <c r="H14" i="23"/>
  <c r="P14" i="23"/>
  <c r="J17" i="23"/>
  <c r="C18" i="23"/>
  <c r="K18" i="23"/>
  <c r="D20" i="23"/>
  <c r="L20" i="23"/>
  <c r="E21" i="23"/>
  <c r="M21" i="23"/>
  <c r="F22" i="23"/>
  <c r="N22" i="23"/>
  <c r="G23" i="23"/>
  <c r="O23" i="23"/>
  <c r="H24" i="23"/>
  <c r="P24" i="23"/>
  <c r="I25" i="23"/>
  <c r="Q25" i="23"/>
  <c r="J26" i="23"/>
  <c r="C28" i="23"/>
  <c r="K28" i="23"/>
  <c r="D30" i="23"/>
  <c r="L30" i="23"/>
  <c r="E31" i="23"/>
  <c r="M31" i="23"/>
  <c r="F32" i="23"/>
  <c r="N32" i="23"/>
  <c r="G33" i="23"/>
  <c r="O33" i="23"/>
  <c r="G5" i="24"/>
  <c r="O5" i="24"/>
  <c r="H6" i="24"/>
  <c r="P6" i="24"/>
  <c r="I7" i="24"/>
  <c r="Q7" i="24"/>
  <c r="J8" i="24"/>
  <c r="C9" i="24"/>
  <c r="K9" i="24"/>
  <c r="D10" i="24"/>
  <c r="L10" i="24"/>
  <c r="E11" i="24"/>
  <c r="M11" i="24"/>
  <c r="F12" i="24"/>
  <c r="N12" i="24"/>
  <c r="G13" i="24"/>
  <c r="O13" i="24"/>
  <c r="H14" i="24"/>
  <c r="P14" i="24"/>
  <c r="J17" i="24"/>
  <c r="C18" i="24"/>
  <c r="K18" i="24"/>
  <c r="D20" i="24"/>
  <c r="L20" i="24"/>
  <c r="E21" i="24"/>
  <c r="M21" i="24"/>
  <c r="F22" i="24"/>
  <c r="N22" i="24"/>
  <c r="G23" i="24"/>
  <c r="O23" i="24"/>
  <c r="H24" i="24"/>
  <c r="P24" i="24"/>
  <c r="I25" i="24"/>
  <c r="Q25" i="24"/>
  <c r="J26" i="24"/>
  <c r="C28" i="24"/>
  <c r="K28" i="24"/>
  <c r="D30" i="24"/>
  <c r="L30" i="24"/>
  <c r="E31" i="24"/>
  <c r="M31" i="24"/>
  <c r="F32" i="24"/>
  <c r="N32" i="24"/>
  <c r="G33" i="24"/>
  <c r="O33" i="24"/>
  <c r="V4" i="11"/>
  <c r="V4" i="14" s="1"/>
  <c r="V5" i="14"/>
  <c r="R4" i="11"/>
  <c r="R7" i="14"/>
  <c r="T8" i="14"/>
  <c r="V9" i="14"/>
  <c r="W16" i="11"/>
  <c r="W17" i="14"/>
  <c r="T19" i="11"/>
  <c r="V19" i="11"/>
  <c r="V22" i="14"/>
  <c r="R24" i="14"/>
  <c r="W30" i="14"/>
  <c r="S32" i="14"/>
  <c r="H5" i="23"/>
  <c r="P5" i="23"/>
  <c r="I6" i="23"/>
  <c r="Q6" i="23"/>
  <c r="J7" i="23"/>
  <c r="C8" i="23"/>
  <c r="K8" i="23"/>
  <c r="D9" i="23"/>
  <c r="L9" i="23"/>
  <c r="E10" i="23"/>
  <c r="M10" i="23"/>
  <c r="F11" i="23"/>
  <c r="N11" i="23"/>
  <c r="G12" i="23"/>
  <c r="O12" i="23"/>
  <c r="H13" i="23"/>
  <c r="P13" i="23"/>
  <c r="I14" i="23"/>
  <c r="Q14" i="23"/>
  <c r="C17" i="23"/>
  <c r="K17" i="23"/>
  <c r="D18" i="23"/>
  <c r="L18" i="23"/>
  <c r="E20" i="23"/>
  <c r="M20" i="23"/>
  <c r="F21" i="23"/>
  <c r="N21" i="23"/>
  <c r="G22" i="23"/>
  <c r="O22" i="23"/>
  <c r="H23" i="23"/>
  <c r="P23" i="23"/>
  <c r="I24" i="23"/>
  <c r="Q24" i="23"/>
  <c r="J25" i="23"/>
  <c r="C26" i="23"/>
  <c r="K26" i="23"/>
  <c r="D28" i="23"/>
  <c r="L28" i="23"/>
  <c r="E30" i="23"/>
  <c r="M30" i="23"/>
  <c r="F31" i="23"/>
  <c r="N31" i="23"/>
  <c r="G32" i="23"/>
  <c r="O32" i="23"/>
  <c r="H33" i="23"/>
  <c r="P33" i="23"/>
  <c r="H5" i="24"/>
  <c r="P5" i="24"/>
  <c r="I6" i="24"/>
  <c r="Q6" i="24"/>
  <c r="J7" i="24"/>
  <c r="C8" i="24"/>
  <c r="K8" i="24"/>
  <c r="D9" i="24"/>
  <c r="L9" i="24"/>
  <c r="E10" i="24"/>
  <c r="M10" i="24"/>
  <c r="F11" i="24"/>
  <c r="N11" i="24"/>
  <c r="G12" i="24"/>
  <c r="O12" i="24"/>
  <c r="H13" i="24"/>
  <c r="P13" i="24"/>
  <c r="I14" i="24"/>
  <c r="Q14" i="24"/>
  <c r="C17" i="24"/>
  <c r="K17" i="24"/>
  <c r="D18" i="24"/>
  <c r="L18" i="24"/>
  <c r="E20" i="24"/>
  <c r="M20" i="24"/>
  <c r="F21" i="24"/>
  <c r="N21" i="24"/>
  <c r="G22" i="24"/>
  <c r="O22" i="24"/>
  <c r="H23" i="24"/>
  <c r="P23" i="24"/>
  <c r="I24" i="24"/>
  <c r="Q24" i="24"/>
  <c r="J25" i="24"/>
  <c r="C26" i="24"/>
  <c r="K26" i="24"/>
  <c r="D28" i="24"/>
  <c r="L28" i="24"/>
  <c r="E30" i="24"/>
  <c r="M30" i="24"/>
  <c r="F31" i="24"/>
  <c r="N31" i="24"/>
  <c r="G32" i="24"/>
  <c r="O32" i="24"/>
  <c r="H33" i="24"/>
  <c r="P33" i="24"/>
  <c r="T4" i="11"/>
  <c r="S16" i="14"/>
  <c r="S20" i="14"/>
  <c r="U21" i="14"/>
  <c r="W22" i="14"/>
  <c r="S24" i="14"/>
  <c r="R31" i="14"/>
  <c r="T32" i="14"/>
  <c r="I5" i="23"/>
  <c r="Q5" i="23"/>
  <c r="J6" i="23"/>
  <c r="C7" i="23"/>
  <c r="K7" i="23"/>
  <c r="D8" i="23"/>
  <c r="L8" i="23"/>
  <c r="E9" i="23"/>
  <c r="M9" i="23"/>
  <c r="F10" i="23"/>
  <c r="N10" i="23"/>
  <c r="G11" i="23"/>
  <c r="O11" i="23"/>
  <c r="H12" i="23"/>
  <c r="P12" i="23"/>
  <c r="I13" i="23"/>
  <c r="Q13" i="23"/>
  <c r="J14" i="23"/>
  <c r="D17" i="23"/>
  <c r="L17" i="23"/>
  <c r="E18" i="23"/>
  <c r="M18" i="23"/>
  <c r="F20" i="23"/>
  <c r="N20" i="23"/>
  <c r="G21" i="23"/>
  <c r="O21" i="23"/>
  <c r="H22" i="23"/>
  <c r="P22" i="23"/>
  <c r="I23" i="23"/>
  <c r="Q23" i="23"/>
  <c r="J24" i="23"/>
  <c r="C25" i="23"/>
  <c r="K25" i="23"/>
  <c r="D26" i="23"/>
  <c r="L26" i="23"/>
  <c r="E28" i="23"/>
  <c r="M28" i="23"/>
  <c r="F30" i="23"/>
  <c r="N30" i="23"/>
  <c r="G31" i="23"/>
  <c r="O31" i="23"/>
  <c r="H32" i="23"/>
  <c r="P32" i="23"/>
  <c r="I33" i="23"/>
  <c r="Q33" i="23"/>
  <c r="I5" i="24"/>
  <c r="Q5" i="24"/>
  <c r="J6" i="24"/>
  <c r="C7" i="24"/>
  <c r="K7" i="24"/>
  <c r="D8" i="24"/>
  <c r="L8" i="24"/>
  <c r="E9" i="24"/>
  <c r="M9" i="24"/>
  <c r="F10" i="24"/>
  <c r="N10" i="24"/>
  <c r="G11" i="24"/>
  <c r="O11" i="24"/>
  <c r="H12" i="24"/>
  <c r="P12" i="24"/>
  <c r="I13" i="24"/>
  <c r="Q13" i="24"/>
  <c r="J14" i="24"/>
  <c r="D17" i="24"/>
  <c r="L17" i="24"/>
  <c r="E18" i="24"/>
  <c r="M18" i="24"/>
  <c r="F20" i="24"/>
  <c r="N20" i="24"/>
  <c r="G21" i="24"/>
  <c r="O21" i="24"/>
  <c r="H22" i="24"/>
  <c r="P22" i="24"/>
  <c r="I23" i="24"/>
  <c r="Q23" i="24"/>
  <c r="J24" i="24"/>
  <c r="C25" i="24"/>
  <c r="K25" i="24"/>
  <c r="D26" i="24"/>
  <c r="L26" i="24"/>
  <c r="E28" i="24"/>
  <c r="M28" i="24"/>
  <c r="F30" i="24"/>
  <c r="N30" i="24"/>
  <c r="G31" i="24"/>
  <c r="O31" i="24"/>
  <c r="H32" i="24"/>
  <c r="P32" i="24"/>
  <c r="I33" i="24"/>
  <c r="Q33" i="24"/>
  <c r="S21" i="25"/>
  <c r="S19" i="22"/>
  <c r="S19" i="25" s="1"/>
  <c r="V31" i="23"/>
  <c r="V29" i="19"/>
  <c r="T5" i="24"/>
  <c r="T5" i="21"/>
  <c r="V6" i="24"/>
  <c r="V6" i="21"/>
  <c r="R8" i="24"/>
  <c r="R8" i="21"/>
  <c r="T9" i="24"/>
  <c r="T9" i="21"/>
  <c r="V10" i="24"/>
  <c r="V10" i="21"/>
  <c r="R12" i="24"/>
  <c r="R12" i="21"/>
  <c r="T13" i="24"/>
  <c r="T13" i="21"/>
  <c r="V14" i="24"/>
  <c r="V14" i="21"/>
  <c r="W16" i="24"/>
  <c r="S18" i="24"/>
  <c r="S18" i="21"/>
  <c r="T19" i="20"/>
  <c r="T20" i="24"/>
  <c r="T20" i="21"/>
  <c r="V21" i="24"/>
  <c r="V21" i="21"/>
  <c r="R23" i="24"/>
  <c r="R23" i="21"/>
  <c r="T24" i="24"/>
  <c r="T24" i="21"/>
  <c r="V25" i="24"/>
  <c r="V25" i="21"/>
  <c r="R28" i="24"/>
  <c r="R27" i="24"/>
  <c r="R27" i="21"/>
  <c r="T30" i="24"/>
  <c r="T30" i="21"/>
  <c r="V31" i="24"/>
  <c r="V31" i="21"/>
  <c r="R33" i="24"/>
  <c r="R33" i="21"/>
  <c r="R26" i="21"/>
  <c r="S4" i="22"/>
  <c r="U29" i="22"/>
  <c r="U29" i="25" s="1"/>
  <c r="U30" i="25"/>
  <c r="U4" i="22"/>
  <c r="U4" i="25" s="1"/>
  <c r="U5" i="25"/>
  <c r="W6" i="25"/>
  <c r="W4" i="22"/>
  <c r="W16" i="22"/>
  <c r="W16" i="25" s="1"/>
  <c r="W17" i="25"/>
  <c r="V19" i="19"/>
  <c r="V19" i="23" s="1"/>
  <c r="V20" i="23"/>
  <c r="R19" i="19"/>
  <c r="R19" i="23" s="1"/>
  <c r="R22" i="23"/>
  <c r="T23" i="23"/>
  <c r="T19" i="19"/>
  <c r="T19" i="23" s="1"/>
  <c r="T27" i="23"/>
  <c r="T28" i="23"/>
  <c r="S17" i="23"/>
  <c r="S16" i="19"/>
  <c r="S16" i="23" s="1"/>
  <c r="R10" i="21"/>
  <c r="V20" i="21"/>
  <c r="T11" i="21"/>
  <c r="R22" i="21"/>
  <c r="R4" i="19"/>
  <c r="R6" i="23"/>
  <c r="T4" i="19"/>
  <c r="T7" i="23"/>
  <c r="V8" i="23"/>
  <c r="V4" i="19"/>
  <c r="V4" i="23" s="1"/>
  <c r="V12" i="21"/>
  <c r="T23" i="21"/>
  <c r="R14" i="21"/>
  <c r="V24" i="21"/>
  <c r="U15" i="18"/>
  <c r="U15" i="23" s="1"/>
  <c r="W5" i="23"/>
  <c r="S7" i="23"/>
  <c r="U8" i="23"/>
  <c r="W9" i="23"/>
  <c r="S11" i="23"/>
  <c r="U12" i="23"/>
  <c r="W13" i="23"/>
  <c r="U20" i="23"/>
  <c r="W21" i="23"/>
  <c r="S23" i="23"/>
  <c r="U24" i="23"/>
  <c r="W25" i="23"/>
  <c r="S27" i="23"/>
  <c r="S28" i="23"/>
  <c r="S30" i="23"/>
  <c r="U31" i="23"/>
  <c r="W32" i="23"/>
  <c r="S4" i="20"/>
  <c r="S5" i="24"/>
  <c r="U4" i="20"/>
  <c r="U6" i="24"/>
  <c r="W4" i="20"/>
  <c r="W7" i="24"/>
  <c r="S9" i="24"/>
  <c r="W11" i="24"/>
  <c r="S13" i="24"/>
  <c r="U14" i="24"/>
  <c r="R18" i="24"/>
  <c r="S20" i="24"/>
  <c r="S20" i="27" s="1"/>
  <c r="U21" i="24"/>
  <c r="W22" i="24"/>
  <c r="S24" i="24"/>
  <c r="U25" i="24"/>
  <c r="W26" i="24"/>
  <c r="S29" i="20"/>
  <c r="S30" i="24"/>
  <c r="U31" i="24"/>
  <c r="W29" i="20"/>
  <c r="W32" i="24"/>
  <c r="T5" i="25"/>
  <c r="V6" i="25"/>
  <c r="R8" i="25"/>
  <c r="T9" i="25"/>
  <c r="V10" i="25"/>
  <c r="V16" i="22"/>
  <c r="V16" i="25" s="1"/>
  <c r="V17" i="25"/>
  <c r="R21" i="25"/>
  <c r="T22" i="25"/>
  <c r="V23" i="25"/>
  <c r="V31" i="25"/>
  <c r="S15" i="18"/>
  <c r="S15" i="23" s="1"/>
  <c r="S6" i="23"/>
  <c r="U7" i="23"/>
  <c r="W8" i="23"/>
  <c r="S10" i="23"/>
  <c r="U11" i="23"/>
  <c r="W12" i="23"/>
  <c r="S14" i="23"/>
  <c r="T17" i="23"/>
  <c r="V18" i="23"/>
  <c r="W19" i="19"/>
  <c r="W20" i="23"/>
  <c r="S22" i="23"/>
  <c r="U23" i="23"/>
  <c r="W24" i="23"/>
  <c r="S26" i="23"/>
  <c r="U28" i="23"/>
  <c r="U29" i="19"/>
  <c r="U29" i="23" s="1"/>
  <c r="U30" i="23"/>
  <c r="W29" i="19"/>
  <c r="W29" i="23" s="1"/>
  <c r="W31" i="23"/>
  <c r="S33" i="23"/>
  <c r="U5" i="24"/>
  <c r="W6" i="24"/>
  <c r="S8" i="24"/>
  <c r="U9" i="24"/>
  <c r="W10" i="24"/>
  <c r="S12" i="24"/>
  <c r="U13" i="24"/>
  <c r="W14" i="24"/>
  <c r="R16" i="20"/>
  <c r="R17" i="24"/>
  <c r="T16" i="20"/>
  <c r="T18" i="24"/>
  <c r="U20" i="24"/>
  <c r="W21" i="24"/>
  <c r="S23" i="24"/>
  <c r="U24" i="24"/>
  <c r="W25" i="24"/>
  <c r="S28" i="24"/>
  <c r="S27" i="24"/>
  <c r="U29" i="20"/>
  <c r="U30" i="24"/>
  <c r="W31" i="24"/>
  <c r="S33" i="24"/>
  <c r="V4" i="22"/>
  <c r="V4" i="25" s="1"/>
  <c r="V5" i="25"/>
  <c r="R4" i="22"/>
  <c r="R7" i="25"/>
  <c r="T8" i="25"/>
  <c r="V9" i="25"/>
  <c r="R16" i="25"/>
  <c r="R19" i="22"/>
  <c r="R19" i="25" s="1"/>
  <c r="R20" i="25"/>
  <c r="T21" i="25"/>
  <c r="V19" i="22"/>
  <c r="V19" i="25" s="1"/>
  <c r="V22" i="25"/>
  <c r="R24" i="25"/>
  <c r="V30" i="25"/>
  <c r="V13" i="24"/>
  <c r="U19" i="18"/>
  <c r="U27" i="23" s="1"/>
  <c r="U16" i="19"/>
  <c r="U16" i="23" s="1"/>
  <c r="U17" i="23"/>
  <c r="W16" i="19"/>
  <c r="W16" i="23" s="1"/>
  <c r="W18" i="23"/>
  <c r="R21" i="23"/>
  <c r="T22" i="23"/>
  <c r="V23" i="23"/>
  <c r="R25" i="23"/>
  <c r="T26" i="23"/>
  <c r="V27" i="23"/>
  <c r="V28" i="23"/>
  <c r="V30" i="23"/>
  <c r="R32" i="23"/>
  <c r="T33" i="23"/>
  <c r="V4" i="20"/>
  <c r="V5" i="24"/>
  <c r="R7" i="24"/>
  <c r="T8" i="24"/>
  <c r="V9" i="24"/>
  <c r="R11" i="24"/>
  <c r="T12" i="24"/>
  <c r="S16" i="20"/>
  <c r="S17" i="24"/>
  <c r="U16" i="20"/>
  <c r="U18" i="24"/>
  <c r="V20" i="24"/>
  <c r="R22" i="24"/>
  <c r="T23" i="24"/>
  <c r="V24" i="24"/>
  <c r="R26" i="24"/>
  <c r="T27" i="24"/>
  <c r="T28" i="24"/>
  <c r="V29" i="20"/>
  <c r="V30" i="24"/>
  <c r="R32" i="24"/>
  <c r="T33" i="24"/>
  <c r="R17" i="21"/>
  <c r="T18" i="21"/>
  <c r="W5" i="25"/>
  <c r="S7" i="25"/>
  <c r="U8" i="25"/>
  <c r="W9" i="25"/>
  <c r="U16" i="25"/>
  <c r="S20" i="25"/>
  <c r="S20" i="28" s="1"/>
  <c r="U21" i="25"/>
  <c r="W22" i="25"/>
  <c r="S24" i="25"/>
  <c r="W30" i="25"/>
  <c r="S32" i="25"/>
  <c r="S5" i="23"/>
  <c r="U6" i="23"/>
  <c r="W7" i="23"/>
  <c r="S9" i="23"/>
  <c r="U10" i="23"/>
  <c r="W11" i="23"/>
  <c r="S13" i="23"/>
  <c r="U14" i="23"/>
  <c r="V17" i="23"/>
  <c r="S21" i="23"/>
  <c r="U22" i="23"/>
  <c r="W23" i="23"/>
  <c r="S25" i="23"/>
  <c r="U26" i="23"/>
  <c r="W28" i="23"/>
  <c r="W30" i="23"/>
  <c r="S32" i="23"/>
  <c r="U33" i="23"/>
  <c r="W5" i="24"/>
  <c r="S7" i="24"/>
  <c r="U8" i="24"/>
  <c r="W9" i="24"/>
  <c r="S11" i="24"/>
  <c r="U12" i="24"/>
  <c r="W13" i="24"/>
  <c r="T17" i="24"/>
  <c r="V18" i="24"/>
  <c r="W20" i="24"/>
  <c r="S22" i="24"/>
  <c r="U23" i="24"/>
  <c r="W24" i="24"/>
  <c r="S26" i="24"/>
  <c r="U28" i="24"/>
  <c r="W30" i="24"/>
  <c r="S32" i="24"/>
  <c r="U33" i="24"/>
  <c r="S5" i="21"/>
  <c r="U6" i="21"/>
  <c r="W7" i="21"/>
  <c r="S9" i="21"/>
  <c r="W11" i="21"/>
  <c r="S13" i="21"/>
  <c r="U14" i="21"/>
  <c r="W15" i="21"/>
  <c r="S17" i="21"/>
  <c r="U18" i="21"/>
  <c r="S30" i="21"/>
  <c r="U31" i="21"/>
  <c r="W32" i="21"/>
  <c r="R6" i="25"/>
  <c r="T7" i="25"/>
  <c r="V8" i="25"/>
  <c r="R10" i="25"/>
  <c r="R17" i="25"/>
  <c r="T19" i="22"/>
  <c r="T19" i="25" s="1"/>
  <c r="T20" i="25"/>
  <c r="V21" i="25"/>
  <c r="R23" i="25"/>
  <c r="T24" i="25"/>
  <c r="R31" i="25"/>
  <c r="R15" i="18"/>
  <c r="R15" i="23" s="1"/>
  <c r="T4" i="18"/>
  <c r="T3" i="18" s="1"/>
  <c r="V15" i="18"/>
  <c r="V15" i="23" s="1"/>
  <c r="W19" i="18"/>
  <c r="W19" i="25" s="1"/>
  <c r="V29" i="18"/>
  <c r="T5" i="23"/>
  <c r="V6" i="23"/>
  <c r="R8" i="23"/>
  <c r="T9" i="23"/>
  <c r="V10" i="23"/>
  <c r="R12" i="23"/>
  <c r="T13" i="23"/>
  <c r="V14" i="23"/>
  <c r="W17" i="23"/>
  <c r="R20" i="23"/>
  <c r="T21" i="23"/>
  <c r="V22" i="23"/>
  <c r="R24" i="23"/>
  <c r="T25" i="23"/>
  <c r="V26" i="23"/>
  <c r="S29" i="19"/>
  <c r="R29" i="19"/>
  <c r="R29" i="23" s="1"/>
  <c r="R31" i="23"/>
  <c r="T29" i="19"/>
  <c r="T29" i="23" s="1"/>
  <c r="T32" i="23"/>
  <c r="V33" i="23"/>
  <c r="R6" i="24"/>
  <c r="V8" i="24"/>
  <c r="R10" i="24"/>
  <c r="T11" i="24"/>
  <c r="V12" i="24"/>
  <c r="R14" i="24"/>
  <c r="U17" i="24"/>
  <c r="W18" i="24"/>
  <c r="R19" i="20"/>
  <c r="R21" i="24"/>
  <c r="T22" i="24"/>
  <c r="V19" i="20"/>
  <c r="V23" i="24"/>
  <c r="R25" i="24"/>
  <c r="T26" i="24"/>
  <c r="V28" i="24"/>
  <c r="V27" i="24"/>
  <c r="R31" i="24"/>
  <c r="T32" i="24"/>
  <c r="V33" i="24"/>
  <c r="T17" i="21"/>
  <c r="V18" i="21"/>
  <c r="S6" i="25"/>
  <c r="U7" i="25"/>
  <c r="W8" i="25"/>
  <c r="S10" i="25"/>
  <c r="S16" i="22"/>
  <c r="S16" i="25" s="1"/>
  <c r="S17" i="25"/>
  <c r="U19" i="22"/>
  <c r="U20" i="25"/>
  <c r="W21" i="25"/>
  <c r="S23" i="25"/>
  <c r="U24" i="25"/>
  <c r="W29" i="22"/>
  <c r="W29" i="25" s="1"/>
  <c r="S31" i="25"/>
  <c r="S29" i="18"/>
  <c r="S29" i="25" s="1"/>
  <c r="U4" i="19"/>
  <c r="U5" i="23"/>
  <c r="W4" i="19"/>
  <c r="W6" i="23"/>
  <c r="S8" i="23"/>
  <c r="U9" i="23"/>
  <c r="W10" i="23"/>
  <c r="S12" i="23"/>
  <c r="U13" i="23"/>
  <c r="W14" i="23"/>
  <c r="T16" i="23"/>
  <c r="R16" i="19"/>
  <c r="R16" i="23" s="1"/>
  <c r="R18" i="23"/>
  <c r="S19" i="19"/>
  <c r="S19" i="23" s="1"/>
  <c r="S20" i="23"/>
  <c r="S20" i="26" s="1"/>
  <c r="U19" i="19"/>
  <c r="U21" i="23"/>
  <c r="W22" i="23"/>
  <c r="S24" i="23"/>
  <c r="U25" i="23"/>
  <c r="W26" i="23"/>
  <c r="S31" i="23"/>
  <c r="U32" i="23"/>
  <c r="W33" i="23"/>
  <c r="S6" i="24"/>
  <c r="U7" i="24"/>
  <c r="W8" i="24"/>
  <c r="S10" i="24"/>
  <c r="U11" i="24"/>
  <c r="W12" i="24"/>
  <c r="S14" i="24"/>
  <c r="V16" i="20"/>
  <c r="V17" i="24"/>
  <c r="S19" i="20"/>
  <c r="S21" i="24"/>
  <c r="U19" i="20"/>
  <c r="U22" i="24"/>
  <c r="W23" i="24"/>
  <c r="S25" i="24"/>
  <c r="U26" i="24"/>
  <c r="W28" i="24"/>
  <c r="S31" i="24"/>
  <c r="U32" i="24"/>
  <c r="W33" i="24"/>
  <c r="U5" i="21"/>
  <c r="W6" i="21"/>
  <c r="S8" i="21"/>
  <c r="U9" i="21"/>
  <c r="W10" i="21"/>
  <c r="S12" i="21"/>
  <c r="U13" i="21"/>
  <c r="W14" i="21"/>
  <c r="U17" i="21"/>
  <c r="W18" i="21"/>
  <c r="S20" i="21"/>
  <c r="U21" i="21"/>
  <c r="W22" i="21"/>
  <c r="S24" i="21"/>
  <c r="U25" i="21"/>
  <c r="W26" i="21"/>
  <c r="U30" i="21"/>
  <c r="W31" i="21"/>
  <c r="S33" i="21"/>
  <c r="R5" i="25"/>
  <c r="T6" i="25"/>
  <c r="V7" i="25"/>
  <c r="R9" i="25"/>
  <c r="T10" i="25"/>
  <c r="T16" i="22"/>
  <c r="T16" i="25" s="1"/>
  <c r="T17" i="25"/>
  <c r="V20" i="25"/>
  <c r="R22" i="25"/>
  <c r="T23" i="25"/>
  <c r="V24" i="25"/>
  <c r="R29" i="22"/>
  <c r="R29" i="25" s="1"/>
  <c r="R30" i="25"/>
  <c r="T15" i="18"/>
  <c r="T15" i="23" s="1"/>
  <c r="V5" i="23"/>
  <c r="R7" i="23"/>
  <c r="T8" i="23"/>
  <c r="V9" i="23"/>
  <c r="R11" i="23"/>
  <c r="T12" i="23"/>
  <c r="V13" i="23"/>
  <c r="V16" i="19"/>
  <c r="V16" i="23" s="1"/>
  <c r="S18" i="23"/>
  <c r="T20" i="23"/>
  <c r="R23" i="23"/>
  <c r="T24" i="23"/>
  <c r="V25" i="23"/>
  <c r="R27" i="23"/>
  <c r="R28" i="23"/>
  <c r="R30" i="23"/>
  <c r="T31" i="23"/>
  <c r="V32" i="23"/>
  <c r="R4" i="20"/>
  <c r="R5" i="24"/>
  <c r="T4" i="20"/>
  <c r="T6" i="24"/>
  <c r="V7" i="24"/>
  <c r="R9" i="24"/>
  <c r="T10" i="24"/>
  <c r="V11" i="24"/>
  <c r="R13" i="24"/>
  <c r="T14" i="24"/>
  <c r="W17" i="24"/>
  <c r="R20" i="24"/>
  <c r="T21" i="24"/>
  <c r="V22" i="24"/>
  <c r="R24" i="24"/>
  <c r="T25" i="24"/>
  <c r="V26" i="24"/>
  <c r="R29" i="20"/>
  <c r="R30" i="24"/>
  <c r="T29" i="20"/>
  <c r="T31" i="24"/>
  <c r="V32" i="24"/>
  <c r="V5" i="21"/>
  <c r="R7" i="21"/>
  <c r="T8" i="21"/>
  <c r="V9" i="21"/>
  <c r="R11" i="21"/>
  <c r="T12" i="21"/>
  <c r="R15" i="21"/>
  <c r="V17" i="21"/>
  <c r="V30" i="21"/>
  <c r="R32" i="21"/>
  <c r="T33" i="21"/>
  <c r="S5" i="25"/>
  <c r="U6" i="25"/>
  <c r="W7" i="25"/>
  <c r="S9" i="25"/>
  <c r="U10" i="25"/>
  <c r="U17" i="25"/>
  <c r="W20" i="25"/>
  <c r="S22" i="25"/>
  <c r="U23" i="25"/>
  <c r="W24" i="25"/>
  <c r="S30" i="25"/>
  <c r="R32" i="25"/>
  <c r="T32" i="25"/>
  <c r="U32" i="25"/>
  <c r="U32" i="28" s="1"/>
  <c r="T31" i="25"/>
  <c r="V29" i="22"/>
  <c r="V32" i="25"/>
  <c r="V32" i="28" s="1"/>
  <c r="U31" i="25"/>
  <c r="W32" i="25"/>
  <c r="W32" i="28" s="1"/>
  <c r="T29" i="22"/>
  <c r="T29" i="25" s="1"/>
  <c r="T30" i="25"/>
  <c r="W31" i="25"/>
  <c r="B72" i="29"/>
  <c r="B16" i="29"/>
  <c r="B8" i="29" s="1"/>
  <c r="T3" i="31"/>
  <c r="K3" i="29"/>
  <c r="I11" i="29"/>
  <c r="I4" i="29"/>
  <c r="Q11" i="29"/>
  <c r="Q4" i="29"/>
  <c r="E5" i="29"/>
  <c r="E11" i="29"/>
  <c r="M5" i="29"/>
  <c r="M11" i="29"/>
  <c r="U5" i="31"/>
  <c r="U5" i="29"/>
  <c r="U7" i="29"/>
  <c r="U5" i="33"/>
  <c r="U5" i="35"/>
  <c r="U9" i="29"/>
  <c r="U69" i="29"/>
  <c r="U6" i="31" s="1"/>
  <c r="U8" i="31"/>
  <c r="U71" i="29"/>
  <c r="U6" i="33" s="1"/>
  <c r="U8" i="33"/>
  <c r="U73" i="29"/>
  <c r="U6" i="35" s="1"/>
  <c r="U8" i="35"/>
  <c r="V3" i="30"/>
  <c r="O3" i="29"/>
  <c r="F3" i="29"/>
  <c r="W3" i="35"/>
  <c r="W8" i="34"/>
  <c r="S3" i="33"/>
  <c r="U3" i="32"/>
  <c r="S8" i="32"/>
  <c r="W3" i="31"/>
  <c r="W8" i="30"/>
  <c r="N3" i="29"/>
  <c r="W8" i="35"/>
  <c r="S8" i="33"/>
  <c r="W3" i="32"/>
  <c r="U8" i="32"/>
  <c r="W8" i="31"/>
  <c r="B69" i="29"/>
  <c r="R3" i="35"/>
  <c r="T3" i="34"/>
  <c r="R8" i="34"/>
  <c r="T8" i="33"/>
  <c r="V8" i="32"/>
  <c r="R3" i="31"/>
  <c r="R8" i="30"/>
  <c r="P3" i="29"/>
  <c r="S3" i="35"/>
  <c r="U3" i="34"/>
  <c r="S8" i="34"/>
  <c r="W3" i="33"/>
  <c r="W8" i="32"/>
  <c r="S3" i="31"/>
  <c r="U3" i="30"/>
  <c r="S8" i="30"/>
  <c r="G3" i="29"/>
  <c r="P11" i="29"/>
  <c r="T3" i="35"/>
  <c r="R8" i="35"/>
  <c r="V3" i="34"/>
  <c r="T8" i="34"/>
  <c r="V8" i="33"/>
  <c r="T5" i="32"/>
  <c r="R8" i="31"/>
  <c r="T8" i="30"/>
  <c r="C69" i="29"/>
  <c r="H11" i="29"/>
  <c r="S8" i="35"/>
  <c r="W3" i="34"/>
  <c r="U8" i="34"/>
  <c r="W8" i="33"/>
  <c r="S8" i="31"/>
  <c r="W3" i="30"/>
  <c r="U8" i="30"/>
  <c r="B7" i="29"/>
  <c r="T8" i="35"/>
  <c r="V8" i="34"/>
  <c r="R3" i="33"/>
  <c r="T3" i="32"/>
  <c r="R8" i="32"/>
  <c r="V3" i="31"/>
  <c r="T8" i="31"/>
  <c r="V8" i="30"/>
  <c r="H3" i="29"/>
  <c r="D4" i="29"/>
  <c r="L4" i="29"/>
  <c r="T4" i="29"/>
  <c r="C8" i="29"/>
  <c r="C12" i="29"/>
  <c r="W15" i="18"/>
  <c r="W15" i="24" s="1"/>
  <c r="R4" i="18"/>
  <c r="R3" i="18" s="1"/>
  <c r="S4" i="18"/>
  <c r="S3" i="18" s="1"/>
  <c r="V15" i="7"/>
  <c r="V15" i="12" s="1"/>
  <c r="T4" i="7"/>
  <c r="T3" i="7" s="1"/>
  <c r="U4" i="7"/>
  <c r="U3" i="7" s="1"/>
  <c r="W3" i="29" l="1"/>
  <c r="U15" i="24"/>
  <c r="W3" i="8"/>
  <c r="U19" i="25"/>
  <c r="U19" i="23"/>
  <c r="U27" i="24"/>
  <c r="R3" i="29"/>
  <c r="S3" i="30"/>
  <c r="T15" i="12"/>
  <c r="T19" i="14"/>
  <c r="T3" i="11"/>
  <c r="T27" i="13"/>
  <c r="S3" i="32"/>
  <c r="S15" i="24"/>
  <c r="S3" i="29"/>
  <c r="S3" i="34"/>
  <c r="U3" i="22"/>
  <c r="V3" i="19"/>
  <c r="R19" i="14"/>
  <c r="S3" i="8"/>
  <c r="V3" i="33"/>
  <c r="V3" i="29"/>
  <c r="W16" i="14"/>
  <c r="W27" i="24"/>
  <c r="W19" i="24"/>
  <c r="W27" i="23"/>
  <c r="U27" i="13"/>
  <c r="R3" i="30"/>
  <c r="R3" i="34"/>
  <c r="J3" i="29"/>
  <c r="T15" i="24"/>
  <c r="V27" i="13"/>
  <c r="U27" i="12"/>
  <c r="U19" i="13"/>
  <c r="R15" i="12"/>
  <c r="V3" i="22"/>
  <c r="V3" i="25" s="1"/>
  <c r="R4" i="12"/>
  <c r="R27" i="12"/>
  <c r="S29" i="23"/>
  <c r="W16" i="21"/>
  <c r="V19" i="14"/>
  <c r="R4" i="14"/>
  <c r="V15" i="24"/>
  <c r="T3" i="29"/>
  <c r="T3" i="30"/>
  <c r="V3" i="20"/>
  <c r="V4" i="24"/>
  <c r="V4" i="21"/>
  <c r="S4" i="13"/>
  <c r="S4" i="10"/>
  <c r="S19" i="13"/>
  <c r="S19" i="10"/>
  <c r="R3" i="12"/>
  <c r="E3" i="29"/>
  <c r="R3" i="20"/>
  <c r="R4" i="24"/>
  <c r="R4" i="21"/>
  <c r="S19" i="24"/>
  <c r="S19" i="21"/>
  <c r="S3" i="19"/>
  <c r="T3" i="19"/>
  <c r="T4" i="23"/>
  <c r="R19" i="13"/>
  <c r="R19" i="10"/>
  <c r="V15" i="13"/>
  <c r="R29" i="14"/>
  <c r="U29" i="13"/>
  <c r="U29" i="10"/>
  <c r="V16" i="13"/>
  <c r="V16" i="10"/>
  <c r="V19" i="12"/>
  <c r="W29" i="10"/>
  <c r="T3" i="8"/>
  <c r="T4" i="12"/>
  <c r="S3" i="12"/>
  <c r="R4" i="13"/>
  <c r="R4" i="10"/>
  <c r="S3" i="9"/>
  <c r="R15" i="24"/>
  <c r="R3" i="19"/>
  <c r="R4" i="23"/>
  <c r="T4" i="14"/>
  <c r="U16" i="13"/>
  <c r="U16" i="10"/>
  <c r="T16" i="13"/>
  <c r="T16" i="10"/>
  <c r="S29" i="13"/>
  <c r="S29" i="10"/>
  <c r="T19" i="12"/>
  <c r="R29" i="13"/>
  <c r="R29" i="10"/>
  <c r="W16" i="12"/>
  <c r="S3" i="20"/>
  <c r="S4" i="24"/>
  <c r="S4" i="21"/>
  <c r="L3" i="29"/>
  <c r="R3" i="9"/>
  <c r="I3" i="29"/>
  <c r="V16" i="24"/>
  <c r="V16" i="21"/>
  <c r="U3" i="19"/>
  <c r="U4" i="23"/>
  <c r="U29" i="24"/>
  <c r="U29" i="21"/>
  <c r="W19" i="23"/>
  <c r="W19" i="21"/>
  <c r="W3" i="22"/>
  <c r="W4" i="25"/>
  <c r="V29" i="23"/>
  <c r="S16" i="13"/>
  <c r="S16" i="10"/>
  <c r="U3" i="9"/>
  <c r="U4" i="13"/>
  <c r="U4" i="10"/>
  <c r="V19" i="13"/>
  <c r="V19" i="10"/>
  <c r="U3" i="33"/>
  <c r="T3" i="22"/>
  <c r="D3" i="29"/>
  <c r="U3" i="29"/>
  <c r="U3" i="31"/>
  <c r="T3" i="14"/>
  <c r="R3" i="22"/>
  <c r="T29" i="24"/>
  <c r="T29" i="21"/>
  <c r="V19" i="24"/>
  <c r="V19" i="21"/>
  <c r="W15" i="23"/>
  <c r="T16" i="24"/>
  <c r="T16" i="21"/>
  <c r="W29" i="24"/>
  <c r="W29" i="21"/>
  <c r="S4" i="12"/>
  <c r="V29" i="14"/>
  <c r="S3" i="11"/>
  <c r="S4" i="14"/>
  <c r="V3" i="9"/>
  <c r="V4" i="13"/>
  <c r="V4" i="10"/>
  <c r="V29" i="12"/>
  <c r="R19" i="12"/>
  <c r="W3" i="19"/>
  <c r="W4" i="23"/>
  <c r="S16" i="24"/>
  <c r="S16" i="21"/>
  <c r="R4" i="25"/>
  <c r="W3" i="20"/>
  <c r="W4" i="24"/>
  <c r="W4" i="21"/>
  <c r="V29" i="13"/>
  <c r="V29" i="10"/>
  <c r="R16" i="13"/>
  <c r="R16" i="10"/>
  <c r="R3" i="11"/>
  <c r="U3" i="25"/>
  <c r="T3" i="20"/>
  <c r="T4" i="24"/>
  <c r="T4" i="21"/>
  <c r="U19" i="24"/>
  <c r="U19" i="21"/>
  <c r="V29" i="24"/>
  <c r="V29" i="21"/>
  <c r="R16" i="24"/>
  <c r="R16" i="21"/>
  <c r="T19" i="24"/>
  <c r="T19" i="21"/>
  <c r="T19" i="13"/>
  <c r="T19" i="10"/>
  <c r="W3" i="12"/>
  <c r="T29" i="14"/>
  <c r="U3" i="8"/>
  <c r="U4" i="12"/>
  <c r="W3" i="11"/>
  <c r="T3" i="9"/>
  <c r="T4" i="13"/>
  <c r="T4" i="10"/>
  <c r="V4" i="12"/>
  <c r="Q3" i="29"/>
  <c r="S3" i="22"/>
  <c r="S4" i="25"/>
  <c r="V3" i="11"/>
  <c r="M3" i="29"/>
  <c r="R29" i="24"/>
  <c r="R29" i="21"/>
  <c r="V3" i="8"/>
  <c r="U3" i="35"/>
  <c r="V29" i="25"/>
  <c r="R19" i="24"/>
  <c r="R19" i="21"/>
  <c r="T4" i="25"/>
  <c r="U16" i="24"/>
  <c r="U16" i="21"/>
  <c r="S29" i="24"/>
  <c r="S29" i="21"/>
  <c r="U3" i="20"/>
  <c r="U4" i="24"/>
  <c r="U4" i="21"/>
  <c r="S4" i="23"/>
  <c r="U3" i="11"/>
  <c r="U19" i="14"/>
  <c r="T29" i="12"/>
  <c r="U4" i="14"/>
  <c r="W19" i="13"/>
  <c r="W19" i="10"/>
  <c r="T29" i="13"/>
  <c r="T29" i="10"/>
  <c r="W3" i="9"/>
  <c r="W4" i="13"/>
  <c r="W4" i="10"/>
  <c r="C11" i="29"/>
  <c r="C4" i="29"/>
  <c r="V3" i="23" l="1"/>
  <c r="W3" i="13"/>
  <c r="W3" i="10"/>
  <c r="U3" i="14"/>
  <c r="U3" i="13"/>
  <c r="U3" i="10"/>
  <c r="S3" i="24"/>
  <c r="S3" i="21"/>
  <c r="R3" i="23"/>
  <c r="R3" i="24"/>
  <c r="R3" i="21"/>
  <c r="V3" i="14"/>
  <c r="S3" i="25"/>
  <c r="R3" i="14"/>
  <c r="V3" i="24"/>
  <c r="V3" i="21"/>
  <c r="V3" i="12"/>
  <c r="U3" i="12"/>
  <c r="R3" i="13"/>
  <c r="R3" i="10"/>
  <c r="W3" i="23"/>
  <c r="R3" i="25"/>
  <c r="T3" i="23"/>
  <c r="U3" i="24"/>
  <c r="U3" i="21"/>
  <c r="U3" i="23"/>
  <c r="S3" i="23"/>
  <c r="V3" i="13"/>
  <c r="V3" i="10"/>
  <c r="T3" i="24"/>
  <c r="T3" i="21"/>
  <c r="T3" i="13"/>
  <c r="T3" i="10"/>
  <c r="W3" i="24"/>
  <c r="W3" i="21"/>
  <c r="W3" i="25"/>
  <c r="C3" i="29"/>
  <c r="W3" i="14"/>
  <c r="S3" i="14"/>
  <c r="T3" i="25"/>
  <c r="S3" i="13"/>
  <c r="S3" i="10"/>
  <c r="T3" i="12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P124" i="6" l="1"/>
  <c r="F125" i="6"/>
  <c r="N125" i="6"/>
  <c r="V104" i="6"/>
  <c r="J124" i="6"/>
  <c r="R103" i="6"/>
  <c r="H125" i="6"/>
  <c r="P125" i="6"/>
  <c r="C124" i="6"/>
  <c r="I125" i="6"/>
  <c r="Q125" i="6"/>
  <c r="H124" i="6"/>
  <c r="I124" i="6"/>
  <c r="W104" i="6"/>
  <c r="S103" i="6"/>
  <c r="D124" i="6"/>
  <c r="L124" i="6"/>
  <c r="T103" i="6"/>
  <c r="J125" i="6"/>
  <c r="R104" i="6"/>
  <c r="K124" i="6"/>
  <c r="U103" i="6"/>
  <c r="C125" i="6"/>
  <c r="K125" i="6"/>
  <c r="S104" i="6"/>
  <c r="G125" i="6"/>
  <c r="E124" i="6"/>
  <c r="F124" i="6"/>
  <c r="N124" i="6"/>
  <c r="V103" i="6"/>
  <c r="D125" i="6"/>
  <c r="L125" i="6"/>
  <c r="T104" i="6"/>
  <c r="Q124" i="6"/>
  <c r="O125" i="6"/>
  <c r="M124" i="6"/>
  <c r="G124" i="6"/>
  <c r="O124" i="6"/>
  <c r="W103" i="6"/>
  <c r="E125" i="6"/>
  <c r="M125" i="6"/>
  <c r="U104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W115" i="6"/>
  <c r="V115" i="6"/>
  <c r="U115" i="6"/>
  <c r="T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H122" i="6" l="1"/>
  <c r="P122" i="6"/>
  <c r="C82" i="6"/>
  <c r="C114" i="6" s="1"/>
  <c r="C115" i="6"/>
  <c r="S82" i="6"/>
  <c r="S114" i="6" s="1"/>
  <c r="S115" i="6"/>
  <c r="F123" i="6"/>
  <c r="N123" i="6"/>
  <c r="V102" i="6"/>
  <c r="Q122" i="6"/>
  <c r="J122" i="6"/>
  <c r="R101" i="6"/>
  <c r="H123" i="6"/>
  <c r="P123" i="6"/>
  <c r="U125" i="6"/>
  <c r="O123" i="6"/>
  <c r="S125" i="6"/>
  <c r="C122" i="6"/>
  <c r="K122" i="6"/>
  <c r="S101" i="6"/>
  <c r="I123" i="6"/>
  <c r="Q123" i="6"/>
  <c r="S124" i="6"/>
  <c r="T125" i="6"/>
  <c r="D122" i="6"/>
  <c r="L122" i="6"/>
  <c r="T101" i="6"/>
  <c r="J123" i="6"/>
  <c r="R102" i="6"/>
  <c r="R124" i="6"/>
  <c r="G123" i="6"/>
  <c r="U124" i="6"/>
  <c r="T124" i="6"/>
  <c r="E122" i="6"/>
  <c r="M122" i="6"/>
  <c r="U101" i="6"/>
  <c r="C123" i="6"/>
  <c r="K123" i="6"/>
  <c r="S102" i="6"/>
  <c r="V124" i="6"/>
  <c r="V125" i="6"/>
  <c r="I122" i="6"/>
  <c r="F122" i="6"/>
  <c r="N122" i="6"/>
  <c r="V101" i="6"/>
  <c r="D123" i="6"/>
  <c r="L123" i="6"/>
  <c r="T102" i="6"/>
  <c r="W124" i="6"/>
  <c r="R125" i="6"/>
  <c r="W102" i="6"/>
  <c r="G122" i="6"/>
  <c r="O122" i="6"/>
  <c r="W101" i="6"/>
  <c r="E123" i="6"/>
  <c r="M123" i="6"/>
  <c r="U102" i="6"/>
  <c r="W125" i="6"/>
  <c r="I48" i="6"/>
  <c r="I100" i="6" s="1"/>
  <c r="Q48" i="6"/>
  <c r="Q100" i="6" s="1"/>
  <c r="H82" i="6"/>
  <c r="H114" i="6" s="1"/>
  <c r="P82" i="6"/>
  <c r="P114" i="6" s="1"/>
  <c r="N48" i="6"/>
  <c r="N100" i="6" s="1"/>
  <c r="E82" i="6"/>
  <c r="E114" i="6" s="1"/>
  <c r="B67" i="6"/>
  <c r="B71" i="6"/>
  <c r="J48" i="6"/>
  <c r="J100" i="6" s="1"/>
  <c r="R48" i="6"/>
  <c r="R100" i="6" s="1"/>
  <c r="I82" i="6"/>
  <c r="I114" i="6" s="1"/>
  <c r="E48" i="6"/>
  <c r="E100" i="6" s="1"/>
  <c r="M48" i="6"/>
  <c r="M100" i="6" s="1"/>
  <c r="U48" i="6"/>
  <c r="U100" i="6" s="1"/>
  <c r="V48" i="6"/>
  <c r="V100" i="6" s="1"/>
  <c r="C48" i="6"/>
  <c r="C100" i="6" s="1"/>
  <c r="K48" i="6"/>
  <c r="K100" i="6" s="1"/>
  <c r="S48" i="6"/>
  <c r="S100" i="6" s="1"/>
  <c r="R82" i="6"/>
  <c r="R114" i="6" s="1"/>
  <c r="T48" i="6"/>
  <c r="T100" i="6" s="1"/>
  <c r="U82" i="6"/>
  <c r="U114" i="6" s="1"/>
  <c r="D82" i="6"/>
  <c r="D114" i="6" s="1"/>
  <c r="L82" i="6"/>
  <c r="L114" i="6" s="1"/>
  <c r="T82" i="6"/>
  <c r="T114" i="6" s="1"/>
  <c r="K82" i="6"/>
  <c r="K114" i="6" s="1"/>
  <c r="J82" i="6"/>
  <c r="J114" i="6" s="1"/>
  <c r="L48" i="6"/>
  <c r="L100" i="6" s="1"/>
  <c r="G48" i="6"/>
  <c r="G100" i="6" s="1"/>
  <c r="O48" i="6"/>
  <c r="O100" i="6" s="1"/>
  <c r="W48" i="6"/>
  <c r="W100" i="6" s="1"/>
  <c r="F82" i="6"/>
  <c r="F114" i="6" s="1"/>
  <c r="N82" i="6"/>
  <c r="N114" i="6" s="1"/>
  <c r="V82" i="6"/>
  <c r="V114" i="6" s="1"/>
  <c r="F48" i="6"/>
  <c r="F100" i="6" s="1"/>
  <c r="M82" i="6"/>
  <c r="M114" i="6" s="1"/>
  <c r="H48" i="6"/>
  <c r="H100" i="6" s="1"/>
  <c r="P48" i="6"/>
  <c r="P100" i="6" s="1"/>
  <c r="G82" i="6"/>
  <c r="G114" i="6" s="1"/>
  <c r="O82" i="6"/>
  <c r="O114" i="6" s="1"/>
  <c r="W82" i="6"/>
  <c r="W114" i="6" s="1"/>
  <c r="Q82" i="6"/>
  <c r="Q114" i="6" s="1"/>
  <c r="D48" i="6"/>
  <c r="D100" i="6" s="1"/>
  <c r="C81" i="6" l="1"/>
  <c r="S81" i="6"/>
  <c r="S113" i="6" s="1"/>
  <c r="S91" i="6"/>
  <c r="C91" i="6"/>
  <c r="S90" i="6"/>
  <c r="H121" i="6"/>
  <c r="P121" i="6"/>
  <c r="W121" i="6"/>
  <c r="J121" i="6"/>
  <c r="N121" i="6"/>
  <c r="R123" i="6"/>
  <c r="O121" i="6"/>
  <c r="S121" i="6"/>
  <c r="S123" i="6"/>
  <c r="G121" i="6"/>
  <c r="D121" i="6"/>
  <c r="V122" i="6"/>
  <c r="T122" i="6"/>
  <c r="F121" i="6"/>
  <c r="C121" i="6"/>
  <c r="M121" i="6"/>
  <c r="I121" i="6"/>
  <c r="R122" i="6"/>
  <c r="U123" i="6"/>
  <c r="V121" i="6"/>
  <c r="K121" i="6"/>
  <c r="E121" i="6"/>
  <c r="W122" i="6"/>
  <c r="W123" i="6"/>
  <c r="S122" i="6"/>
  <c r="U121" i="6"/>
  <c r="L121" i="6"/>
  <c r="U122" i="6"/>
  <c r="V123" i="6"/>
  <c r="Q121" i="6"/>
  <c r="T121" i="6"/>
  <c r="R121" i="6"/>
  <c r="T123" i="6"/>
  <c r="Q47" i="6"/>
  <c r="Q99" i="6" s="1"/>
  <c r="G81" i="6"/>
  <c r="G113" i="6" s="1"/>
  <c r="G90" i="6"/>
  <c r="W47" i="6"/>
  <c r="W99" i="6" s="1"/>
  <c r="L47" i="6"/>
  <c r="L99" i="6" s="1"/>
  <c r="U47" i="6"/>
  <c r="U99" i="6" s="1"/>
  <c r="R47" i="6"/>
  <c r="R99" i="6" s="1"/>
  <c r="F47" i="6"/>
  <c r="F99" i="6" s="1"/>
  <c r="J81" i="6"/>
  <c r="J113" i="6" s="1"/>
  <c r="T81" i="6"/>
  <c r="T113" i="6" s="1"/>
  <c r="T90" i="6"/>
  <c r="J47" i="6"/>
  <c r="J99" i="6" s="1"/>
  <c r="E81" i="6"/>
  <c r="E113" i="6" s="1"/>
  <c r="P81" i="6"/>
  <c r="P113" i="6" s="1"/>
  <c r="I47" i="6"/>
  <c r="I99" i="6" s="1"/>
  <c r="P47" i="6"/>
  <c r="P99" i="6" s="1"/>
  <c r="V81" i="6"/>
  <c r="V113" i="6" s="1"/>
  <c r="O47" i="6"/>
  <c r="O99" i="6" s="1"/>
  <c r="O56" i="6"/>
  <c r="S47" i="6"/>
  <c r="S99" i="6" s="1"/>
  <c r="M47" i="6"/>
  <c r="M99" i="6" s="1"/>
  <c r="Q81" i="6"/>
  <c r="Q113" i="6" s="1"/>
  <c r="N47" i="6"/>
  <c r="N99" i="6" s="1"/>
  <c r="H81" i="6"/>
  <c r="H113" i="6" s="1"/>
  <c r="R81" i="6"/>
  <c r="R113" i="6" s="1"/>
  <c r="R90" i="6"/>
  <c r="W81" i="6"/>
  <c r="W113" i="6" s="1"/>
  <c r="W90" i="6"/>
  <c r="H47" i="6"/>
  <c r="H99" i="6" s="1"/>
  <c r="N81" i="6"/>
  <c r="N113" i="6" s="1"/>
  <c r="G47" i="6"/>
  <c r="G99" i="6" s="1"/>
  <c r="L81" i="6"/>
  <c r="L113" i="6" s="1"/>
  <c r="U81" i="6"/>
  <c r="U113" i="6" s="1"/>
  <c r="K47" i="6"/>
  <c r="K99" i="6" s="1"/>
  <c r="E47" i="6"/>
  <c r="E99" i="6" s="1"/>
  <c r="S89" i="6"/>
  <c r="S93" i="6"/>
  <c r="S94" i="6"/>
  <c r="S92" i="6"/>
  <c r="D81" i="6"/>
  <c r="D113" i="6" s="1"/>
  <c r="V47" i="6"/>
  <c r="V99" i="6" s="1"/>
  <c r="I81" i="6"/>
  <c r="I113" i="6" s="1"/>
  <c r="M81" i="6"/>
  <c r="M113" i="6" s="1"/>
  <c r="D47" i="6"/>
  <c r="D99" i="6" s="1"/>
  <c r="O81" i="6"/>
  <c r="O113" i="6" s="1"/>
  <c r="F81" i="6"/>
  <c r="F113" i="6" s="1"/>
  <c r="K81" i="6"/>
  <c r="K113" i="6" s="1"/>
  <c r="T47" i="6"/>
  <c r="T99" i="6" s="1"/>
  <c r="C47" i="6"/>
  <c r="C99" i="6" s="1"/>
  <c r="C89" i="6"/>
  <c r="C92" i="6"/>
  <c r="C93" i="6"/>
  <c r="C94" i="6"/>
  <c r="T56" i="6" l="1"/>
  <c r="L90" i="6"/>
  <c r="V90" i="6"/>
  <c r="C113" i="6"/>
  <c r="C90" i="6"/>
  <c r="O90" i="6"/>
  <c r="C56" i="6"/>
  <c r="H56" i="6"/>
  <c r="Q90" i="6"/>
  <c r="I56" i="6"/>
  <c r="U56" i="6"/>
  <c r="U90" i="6"/>
  <c r="F90" i="6"/>
  <c r="S56" i="6"/>
  <c r="D56" i="6"/>
  <c r="W56" i="6"/>
  <c r="V56" i="6"/>
  <c r="N56" i="6"/>
  <c r="J56" i="6"/>
  <c r="M90" i="6"/>
  <c r="K56" i="6"/>
  <c r="N90" i="6"/>
  <c r="H90" i="6"/>
  <c r="E90" i="6"/>
  <c r="F56" i="6"/>
  <c r="R56" i="6"/>
  <c r="D90" i="6"/>
  <c r="E56" i="6"/>
  <c r="G56" i="6"/>
  <c r="P90" i="6"/>
  <c r="J90" i="6"/>
  <c r="Q56" i="6"/>
  <c r="K90" i="6"/>
  <c r="M56" i="6"/>
  <c r="P56" i="6"/>
  <c r="L55" i="6"/>
  <c r="L61" i="6"/>
  <c r="L60" i="6"/>
  <c r="L59" i="6"/>
  <c r="L58" i="6"/>
  <c r="L57" i="6"/>
  <c r="F89" i="6"/>
  <c r="F94" i="6"/>
  <c r="F93" i="6"/>
  <c r="F92" i="6"/>
  <c r="F91" i="6"/>
  <c r="D89" i="6"/>
  <c r="D94" i="6"/>
  <c r="D93" i="6"/>
  <c r="D92" i="6"/>
  <c r="D91" i="6"/>
  <c r="K55" i="6"/>
  <c r="K61" i="6"/>
  <c r="K59" i="6"/>
  <c r="K60" i="6"/>
  <c r="K57" i="6"/>
  <c r="K58" i="6"/>
  <c r="N89" i="6"/>
  <c r="N94" i="6"/>
  <c r="N93" i="6"/>
  <c r="N92" i="6"/>
  <c r="N91" i="6"/>
  <c r="S61" i="6"/>
  <c r="S55" i="6"/>
  <c r="S59" i="6"/>
  <c r="S60" i="6"/>
  <c r="S57" i="6"/>
  <c r="S58" i="6"/>
  <c r="I61" i="6"/>
  <c r="I55" i="6"/>
  <c r="I60" i="6"/>
  <c r="I59" i="6"/>
  <c r="I58" i="6"/>
  <c r="I57" i="6"/>
  <c r="T89" i="6"/>
  <c r="T93" i="6"/>
  <c r="T92" i="6"/>
  <c r="T94" i="6"/>
  <c r="T91" i="6"/>
  <c r="C55" i="6"/>
  <c r="C61" i="6"/>
  <c r="C59" i="6"/>
  <c r="C60" i="6"/>
  <c r="C58" i="6"/>
  <c r="C57" i="6"/>
  <c r="M89" i="6"/>
  <c r="M93" i="6"/>
  <c r="M94" i="6"/>
  <c r="M92" i="6"/>
  <c r="M91" i="6"/>
  <c r="W55" i="6"/>
  <c r="W61" i="6"/>
  <c r="W59" i="6"/>
  <c r="W60" i="6"/>
  <c r="W58" i="6"/>
  <c r="W57" i="6"/>
  <c r="O89" i="6"/>
  <c r="O94" i="6"/>
  <c r="O92" i="6"/>
  <c r="O93" i="6"/>
  <c r="O91" i="6"/>
  <c r="I89" i="6"/>
  <c r="I93" i="6"/>
  <c r="I92" i="6"/>
  <c r="I94" i="6"/>
  <c r="I91" i="6"/>
  <c r="U89" i="6"/>
  <c r="U92" i="6"/>
  <c r="U93" i="6"/>
  <c r="U94" i="6"/>
  <c r="U91" i="6"/>
  <c r="H61" i="6"/>
  <c r="H55" i="6"/>
  <c r="H60" i="6"/>
  <c r="H59" i="6"/>
  <c r="H57" i="6"/>
  <c r="H58" i="6"/>
  <c r="R89" i="6"/>
  <c r="R94" i="6"/>
  <c r="R92" i="6"/>
  <c r="R93" i="6"/>
  <c r="R91" i="6"/>
  <c r="O55" i="6"/>
  <c r="O61" i="6"/>
  <c r="O59" i="6"/>
  <c r="O60" i="6"/>
  <c r="O58" i="6"/>
  <c r="O57" i="6"/>
  <c r="P89" i="6"/>
  <c r="P94" i="6"/>
  <c r="P92" i="6"/>
  <c r="P93" i="6"/>
  <c r="P91" i="6"/>
  <c r="J89" i="6"/>
  <c r="J94" i="6"/>
  <c r="J92" i="6"/>
  <c r="J93" i="6"/>
  <c r="J91" i="6"/>
  <c r="I90" i="6"/>
  <c r="R61" i="6"/>
  <c r="R55" i="6"/>
  <c r="R59" i="6"/>
  <c r="R60" i="6"/>
  <c r="R57" i="6"/>
  <c r="R58" i="6"/>
  <c r="G89" i="6"/>
  <c r="G94" i="6"/>
  <c r="G92" i="6"/>
  <c r="G93" i="6"/>
  <c r="G91" i="6"/>
  <c r="Q61" i="6"/>
  <c r="Q55" i="6"/>
  <c r="Q59" i="6"/>
  <c r="Q60" i="6"/>
  <c r="Q57" i="6"/>
  <c r="Q58" i="6"/>
  <c r="T61" i="6"/>
  <c r="T55" i="6"/>
  <c r="T60" i="6"/>
  <c r="T59" i="6"/>
  <c r="T58" i="6"/>
  <c r="T57" i="6"/>
  <c r="D55" i="6"/>
  <c r="D61" i="6"/>
  <c r="D59" i="6"/>
  <c r="D60" i="6"/>
  <c r="D58" i="6"/>
  <c r="D57" i="6"/>
  <c r="L89" i="6"/>
  <c r="L92" i="6"/>
  <c r="L94" i="6"/>
  <c r="L93" i="6"/>
  <c r="L91" i="6"/>
  <c r="W89" i="6"/>
  <c r="W93" i="6"/>
  <c r="W94" i="6"/>
  <c r="W92" i="6"/>
  <c r="W91" i="6"/>
  <c r="H89" i="6"/>
  <c r="H92" i="6"/>
  <c r="H93" i="6"/>
  <c r="H94" i="6"/>
  <c r="H91" i="6"/>
  <c r="Q89" i="6"/>
  <c r="Q93" i="6"/>
  <c r="Q94" i="6"/>
  <c r="Q92" i="6"/>
  <c r="Q91" i="6"/>
  <c r="V89" i="6"/>
  <c r="V94" i="6"/>
  <c r="V93" i="6"/>
  <c r="V92" i="6"/>
  <c r="V91" i="6"/>
  <c r="E89" i="6"/>
  <c r="E93" i="6"/>
  <c r="E94" i="6"/>
  <c r="E92" i="6"/>
  <c r="E91" i="6"/>
  <c r="F55" i="6"/>
  <c r="F61" i="6"/>
  <c r="F60" i="6"/>
  <c r="F59" i="6"/>
  <c r="F58" i="6"/>
  <c r="F57" i="6"/>
  <c r="V55" i="6"/>
  <c r="V61" i="6"/>
  <c r="V60" i="6"/>
  <c r="V59" i="6"/>
  <c r="V58" i="6"/>
  <c r="V57" i="6"/>
  <c r="U55" i="6"/>
  <c r="U61" i="6"/>
  <c r="U60" i="6"/>
  <c r="U59" i="6"/>
  <c r="U58" i="6"/>
  <c r="U57" i="6"/>
  <c r="K89" i="6"/>
  <c r="K94" i="6"/>
  <c r="K92" i="6"/>
  <c r="K93" i="6"/>
  <c r="K91" i="6"/>
  <c r="E61" i="6"/>
  <c r="E55" i="6"/>
  <c r="E60" i="6"/>
  <c r="E59" i="6"/>
  <c r="E58" i="6"/>
  <c r="E57" i="6"/>
  <c r="G55" i="6"/>
  <c r="G61" i="6"/>
  <c r="G59" i="6"/>
  <c r="G60" i="6"/>
  <c r="G58" i="6"/>
  <c r="G57" i="6"/>
  <c r="N55" i="6"/>
  <c r="N61" i="6"/>
  <c r="N60" i="6"/>
  <c r="N59" i="6"/>
  <c r="N58" i="6"/>
  <c r="N57" i="6"/>
  <c r="M61" i="6"/>
  <c r="M55" i="6"/>
  <c r="M59" i="6"/>
  <c r="M60" i="6"/>
  <c r="M58" i="6"/>
  <c r="M57" i="6"/>
  <c r="P61" i="6"/>
  <c r="P55" i="6"/>
  <c r="P60" i="6"/>
  <c r="P59" i="6"/>
  <c r="P58" i="6"/>
  <c r="P57" i="6"/>
  <c r="J55" i="6"/>
  <c r="J61" i="6"/>
  <c r="J59" i="6"/>
  <c r="J60" i="6"/>
  <c r="J57" i="6"/>
  <c r="J58" i="6"/>
  <c r="L56" i="6"/>
  <c r="W27" i="6" l="1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W14" i="6"/>
  <c r="W15" i="6" s="1"/>
  <c r="V14" i="6"/>
  <c r="V15" i="6" s="1"/>
  <c r="U14" i="6"/>
  <c r="U15" i="6" s="1"/>
  <c r="T14" i="6"/>
  <c r="T15" i="6" s="1"/>
  <c r="S14" i="6"/>
  <c r="S15" i="6" s="1"/>
  <c r="R14" i="6"/>
  <c r="R15" i="6" s="1"/>
  <c r="Q14" i="6"/>
  <c r="Q15" i="6" s="1"/>
  <c r="P14" i="6"/>
  <c r="P15" i="6" s="1"/>
  <c r="O14" i="6"/>
  <c r="O15" i="6" s="1"/>
  <c r="N14" i="6"/>
  <c r="N15" i="6" s="1"/>
  <c r="M14" i="6"/>
  <c r="M15" i="6" s="1"/>
  <c r="L14" i="6"/>
  <c r="L15" i="6" s="1"/>
  <c r="K14" i="6"/>
  <c r="K15" i="6" s="1"/>
  <c r="J14" i="6"/>
  <c r="J15" i="6" s="1"/>
  <c r="I14" i="6"/>
  <c r="I15" i="6" s="1"/>
  <c r="H14" i="6"/>
  <c r="H15" i="6" s="1"/>
  <c r="G14" i="6"/>
  <c r="G15" i="6" s="1"/>
  <c r="F14" i="6"/>
  <c r="F15" i="6" s="1"/>
  <c r="E14" i="6"/>
  <c r="E15" i="6" s="1"/>
  <c r="D14" i="6"/>
  <c r="D15" i="6" s="1"/>
  <c r="C14" i="6"/>
  <c r="C15" i="6" s="1"/>
  <c r="B14" i="6"/>
  <c r="B15" i="6" s="1"/>
  <c r="B104" i="6"/>
  <c r="B103" i="6"/>
  <c r="B102" i="6"/>
  <c r="B101" i="6"/>
  <c r="H165" i="6" l="1"/>
  <c r="H164" i="6"/>
  <c r="H162" i="6"/>
  <c r="H163" i="6"/>
  <c r="H159" i="6"/>
  <c r="H161" i="6"/>
  <c r="H157" i="6"/>
  <c r="H170" i="6"/>
  <c r="H158" i="6"/>
  <c r="H171" i="6"/>
  <c r="H172" i="6"/>
  <c r="H156" i="6"/>
  <c r="H169" i="6"/>
  <c r="H155" i="6"/>
  <c r="H154" i="6"/>
  <c r="H168" i="6"/>
  <c r="H153" i="6"/>
  <c r="H167" i="6"/>
  <c r="P165" i="6"/>
  <c r="P164" i="6"/>
  <c r="P159" i="6"/>
  <c r="P163" i="6"/>
  <c r="P162" i="6"/>
  <c r="P161" i="6"/>
  <c r="P172" i="6"/>
  <c r="P170" i="6"/>
  <c r="P171" i="6"/>
  <c r="P158" i="6"/>
  <c r="P157" i="6"/>
  <c r="P155" i="6"/>
  <c r="P156" i="6"/>
  <c r="P169" i="6"/>
  <c r="P154" i="6"/>
  <c r="P168" i="6"/>
  <c r="P167" i="6"/>
  <c r="P153" i="6"/>
  <c r="D140" i="6"/>
  <c r="D138" i="6"/>
  <c r="D139" i="6"/>
  <c r="D141" i="6"/>
  <c r="D135" i="6"/>
  <c r="D137" i="6"/>
  <c r="D134" i="6"/>
  <c r="D148" i="6"/>
  <c r="D147" i="6"/>
  <c r="D146" i="6"/>
  <c r="D133" i="6"/>
  <c r="D131" i="6"/>
  <c r="D132" i="6"/>
  <c r="D145" i="6"/>
  <c r="D130" i="6"/>
  <c r="D144" i="6"/>
  <c r="D129" i="6"/>
  <c r="D143" i="6"/>
  <c r="L140" i="6"/>
  <c r="L141" i="6"/>
  <c r="L135" i="6"/>
  <c r="L139" i="6"/>
  <c r="L138" i="6"/>
  <c r="L137" i="6"/>
  <c r="L133" i="6"/>
  <c r="L134" i="6"/>
  <c r="L148" i="6"/>
  <c r="L146" i="6"/>
  <c r="L147" i="6"/>
  <c r="L145" i="6"/>
  <c r="L131" i="6"/>
  <c r="L132" i="6"/>
  <c r="L144" i="6"/>
  <c r="L130" i="6"/>
  <c r="L129" i="6"/>
  <c r="L143" i="6"/>
  <c r="T140" i="6"/>
  <c r="T13" i="15"/>
  <c r="T9" i="15"/>
  <c r="T25" i="15"/>
  <c r="T138" i="6"/>
  <c r="T141" i="6"/>
  <c r="T139" i="6"/>
  <c r="T32" i="15"/>
  <c r="T23" i="15"/>
  <c r="T24" i="15"/>
  <c r="T6" i="17"/>
  <c r="T30" i="16"/>
  <c r="T11" i="15"/>
  <c r="T21" i="16"/>
  <c r="T30" i="17"/>
  <c r="T22" i="15"/>
  <c r="T31" i="15"/>
  <c r="T6" i="16"/>
  <c r="T12" i="16"/>
  <c r="T5" i="17"/>
  <c r="T26" i="15"/>
  <c r="T22" i="16"/>
  <c r="T16" i="15"/>
  <c r="T14" i="15"/>
  <c r="T27" i="16"/>
  <c r="T5" i="15"/>
  <c r="T33" i="16"/>
  <c r="T17" i="17"/>
  <c r="T17" i="16"/>
  <c r="T5" i="16"/>
  <c r="T8" i="16"/>
  <c r="T135" i="6"/>
  <c r="T8" i="17"/>
  <c r="T33" i="15"/>
  <c r="T32" i="16"/>
  <c r="T10" i="17"/>
  <c r="T27" i="15"/>
  <c r="T23" i="16"/>
  <c r="T26" i="16"/>
  <c r="T6" i="15"/>
  <c r="T15" i="15"/>
  <c r="T137" i="6"/>
  <c r="T17" i="15"/>
  <c r="T32" i="17"/>
  <c r="T13" i="16"/>
  <c r="T19" i="17"/>
  <c r="T7" i="17"/>
  <c r="T30" i="15"/>
  <c r="T15" i="16"/>
  <c r="T10" i="16"/>
  <c r="T31" i="16"/>
  <c r="T20" i="16"/>
  <c r="T20" i="17"/>
  <c r="T31" i="17"/>
  <c r="T22" i="17"/>
  <c r="T14" i="16"/>
  <c r="T7" i="16"/>
  <c r="T7" i="15"/>
  <c r="T20" i="15"/>
  <c r="T21" i="15"/>
  <c r="T25" i="16"/>
  <c r="T8" i="15"/>
  <c r="T10" i="15"/>
  <c r="T21" i="17"/>
  <c r="T18" i="16"/>
  <c r="T18" i="15"/>
  <c r="T12" i="15"/>
  <c r="T24" i="16"/>
  <c r="T11" i="16"/>
  <c r="T23" i="17"/>
  <c r="T28" i="16"/>
  <c r="T24" i="17"/>
  <c r="T16" i="17"/>
  <c r="T28" i="15"/>
  <c r="T9" i="17"/>
  <c r="T9" i="16"/>
  <c r="T19" i="15"/>
  <c r="T29" i="15"/>
  <c r="T19" i="16"/>
  <c r="T4" i="15"/>
  <c r="T29" i="16"/>
  <c r="T4" i="17"/>
  <c r="T16" i="16"/>
  <c r="T4" i="16"/>
  <c r="T3" i="17"/>
  <c r="T29" i="17"/>
  <c r="T3" i="16"/>
  <c r="T146" i="6"/>
  <c r="T147" i="6"/>
  <c r="T3" i="15"/>
  <c r="T148" i="6"/>
  <c r="T145" i="6"/>
  <c r="T133" i="6"/>
  <c r="T134" i="6"/>
  <c r="T131" i="6"/>
  <c r="T130" i="6"/>
  <c r="T132" i="6"/>
  <c r="T144" i="6"/>
  <c r="T143" i="6"/>
  <c r="T129" i="6"/>
  <c r="Q164" i="6"/>
  <c r="Q162" i="6"/>
  <c r="Q159" i="6"/>
  <c r="Q165" i="6"/>
  <c r="Q163" i="6"/>
  <c r="Q161" i="6"/>
  <c r="Q158" i="6"/>
  <c r="Q172" i="6"/>
  <c r="Q170" i="6"/>
  <c r="Q171" i="6"/>
  <c r="Q157" i="6"/>
  <c r="Q155" i="6"/>
  <c r="Q156" i="6"/>
  <c r="Q169" i="6"/>
  <c r="Q154" i="6"/>
  <c r="Q168" i="6"/>
  <c r="Q153" i="6"/>
  <c r="Q167" i="6"/>
  <c r="E139" i="6"/>
  <c r="E138" i="6"/>
  <c r="E140" i="6"/>
  <c r="E141" i="6"/>
  <c r="E135" i="6"/>
  <c r="E137" i="6"/>
  <c r="E133" i="6"/>
  <c r="E148" i="6"/>
  <c r="E147" i="6"/>
  <c r="E146" i="6"/>
  <c r="E134" i="6"/>
  <c r="E131" i="6"/>
  <c r="E145" i="6"/>
  <c r="E132" i="6"/>
  <c r="E144" i="6"/>
  <c r="E130" i="6"/>
  <c r="E143" i="6"/>
  <c r="E129" i="6"/>
  <c r="M138" i="6"/>
  <c r="M135" i="6"/>
  <c r="M139" i="6"/>
  <c r="M140" i="6"/>
  <c r="M141" i="6"/>
  <c r="M137" i="6"/>
  <c r="M146" i="6"/>
  <c r="M134" i="6"/>
  <c r="M148" i="6"/>
  <c r="M147" i="6"/>
  <c r="M133" i="6"/>
  <c r="M131" i="6"/>
  <c r="M132" i="6"/>
  <c r="M145" i="6"/>
  <c r="M144" i="6"/>
  <c r="M130" i="6"/>
  <c r="M129" i="6"/>
  <c r="M143" i="6"/>
  <c r="U139" i="6"/>
  <c r="U138" i="6"/>
  <c r="U10" i="15"/>
  <c r="U33" i="15"/>
  <c r="U140" i="6"/>
  <c r="U141" i="6"/>
  <c r="U26" i="15"/>
  <c r="U135" i="6"/>
  <c r="U21" i="17"/>
  <c r="U23" i="15"/>
  <c r="U6" i="15"/>
  <c r="U33" i="16"/>
  <c r="U15" i="15"/>
  <c r="U24" i="16"/>
  <c r="U10" i="16"/>
  <c r="U27" i="16"/>
  <c r="U22" i="17"/>
  <c r="U28" i="16"/>
  <c r="U11" i="15"/>
  <c r="U16" i="17"/>
  <c r="U22" i="16"/>
  <c r="U30" i="16"/>
  <c r="U9" i="17"/>
  <c r="U29" i="17"/>
  <c r="U12" i="15"/>
  <c r="U30" i="17"/>
  <c r="U14" i="16"/>
  <c r="U5" i="16"/>
  <c r="U22" i="15"/>
  <c r="U29" i="15"/>
  <c r="U16" i="15"/>
  <c r="U7" i="17"/>
  <c r="U21" i="15"/>
  <c r="U23" i="17"/>
  <c r="U30" i="15"/>
  <c r="U17" i="15"/>
  <c r="U31" i="15"/>
  <c r="U19" i="15"/>
  <c r="U26" i="16"/>
  <c r="U32" i="15"/>
  <c r="U9" i="15"/>
  <c r="U20" i="17"/>
  <c r="U5" i="15"/>
  <c r="U11" i="16"/>
  <c r="U32" i="17"/>
  <c r="U24" i="15"/>
  <c r="U9" i="16"/>
  <c r="U8" i="17"/>
  <c r="U20" i="16"/>
  <c r="U23" i="16"/>
  <c r="U21" i="16"/>
  <c r="U137" i="6"/>
  <c r="U7" i="15"/>
  <c r="U8" i="16"/>
  <c r="U5" i="17"/>
  <c r="U17" i="16"/>
  <c r="U25" i="15"/>
  <c r="U24" i="17"/>
  <c r="U18" i="15"/>
  <c r="U20" i="15"/>
  <c r="U14" i="15"/>
  <c r="U12" i="16"/>
  <c r="U7" i="16"/>
  <c r="U13" i="15"/>
  <c r="U8" i="15"/>
  <c r="U6" i="16"/>
  <c r="U31" i="16"/>
  <c r="U32" i="16"/>
  <c r="U6" i="17"/>
  <c r="U17" i="17"/>
  <c r="U15" i="16"/>
  <c r="U10" i="17"/>
  <c r="U18" i="16"/>
  <c r="U28" i="15"/>
  <c r="U25" i="16"/>
  <c r="U13" i="16"/>
  <c r="U31" i="17"/>
  <c r="U19" i="16"/>
  <c r="U16" i="16"/>
  <c r="U29" i="16"/>
  <c r="U4" i="16"/>
  <c r="U4" i="17"/>
  <c r="U4" i="15"/>
  <c r="U19" i="17"/>
  <c r="U27" i="15"/>
  <c r="U3" i="16"/>
  <c r="U147" i="6"/>
  <c r="U146" i="6"/>
  <c r="U3" i="15"/>
  <c r="U3" i="17"/>
  <c r="U148" i="6"/>
  <c r="U134" i="6"/>
  <c r="U145" i="6"/>
  <c r="U133" i="6"/>
  <c r="U131" i="6"/>
  <c r="U130" i="6"/>
  <c r="U132" i="6"/>
  <c r="U144" i="6"/>
  <c r="U143" i="6"/>
  <c r="U129" i="6"/>
  <c r="F139" i="6"/>
  <c r="F141" i="6"/>
  <c r="F138" i="6"/>
  <c r="F140" i="6"/>
  <c r="F135" i="6"/>
  <c r="F137" i="6"/>
  <c r="F148" i="6"/>
  <c r="F146" i="6"/>
  <c r="F134" i="6"/>
  <c r="F133" i="6"/>
  <c r="F147" i="6"/>
  <c r="F131" i="6"/>
  <c r="F145" i="6"/>
  <c r="F132" i="6"/>
  <c r="F130" i="6"/>
  <c r="F144" i="6"/>
  <c r="F129" i="6"/>
  <c r="F143" i="6"/>
  <c r="N141" i="6"/>
  <c r="N135" i="6"/>
  <c r="N139" i="6"/>
  <c r="N138" i="6"/>
  <c r="N140" i="6"/>
  <c r="N137" i="6"/>
  <c r="N146" i="6"/>
  <c r="N147" i="6"/>
  <c r="N148" i="6"/>
  <c r="N134" i="6"/>
  <c r="N133" i="6"/>
  <c r="N131" i="6"/>
  <c r="N145" i="6"/>
  <c r="N132" i="6"/>
  <c r="N130" i="6"/>
  <c r="N144" i="6"/>
  <c r="N143" i="6"/>
  <c r="N129" i="6"/>
  <c r="V139" i="6"/>
  <c r="V141" i="6"/>
  <c r="V140" i="6"/>
  <c r="V138" i="6"/>
  <c r="V26" i="15"/>
  <c r="V135" i="6"/>
  <c r="V14" i="15"/>
  <c r="V10" i="15"/>
  <c r="V15" i="15"/>
  <c r="V24" i="17"/>
  <c r="V9" i="17"/>
  <c r="V30" i="17"/>
  <c r="V33" i="16"/>
  <c r="V27" i="15"/>
  <c r="V9" i="15"/>
  <c r="V6" i="16"/>
  <c r="V8" i="16"/>
  <c r="V21" i="15"/>
  <c r="V14" i="16"/>
  <c r="V31" i="15"/>
  <c r="V24" i="15"/>
  <c r="V20" i="16"/>
  <c r="V22" i="16"/>
  <c r="V23" i="17"/>
  <c r="V7" i="16"/>
  <c r="V12" i="15"/>
  <c r="V6" i="15"/>
  <c r="V21" i="16"/>
  <c r="V25" i="15"/>
  <c r="V6" i="17"/>
  <c r="V28" i="15"/>
  <c r="V9" i="16"/>
  <c r="V11" i="15"/>
  <c r="V5" i="15"/>
  <c r="V8" i="17"/>
  <c r="V31" i="16"/>
  <c r="V32" i="16"/>
  <c r="V4" i="17"/>
  <c r="V21" i="17"/>
  <c r="V33" i="15"/>
  <c r="V20" i="15"/>
  <c r="V22" i="15"/>
  <c r="V17" i="16"/>
  <c r="V11" i="16"/>
  <c r="V17" i="17"/>
  <c r="V7" i="15"/>
  <c r="V13" i="16"/>
  <c r="V22" i="17"/>
  <c r="V8" i="15"/>
  <c r="V23" i="15"/>
  <c r="V30" i="15"/>
  <c r="V26" i="16"/>
  <c r="V7" i="17"/>
  <c r="V23" i="16"/>
  <c r="V5" i="17"/>
  <c r="V10" i="17"/>
  <c r="V18" i="15"/>
  <c r="V13" i="15"/>
  <c r="V10" i="16"/>
  <c r="V137" i="6"/>
  <c r="V31" i="17"/>
  <c r="V17" i="15"/>
  <c r="V30" i="16"/>
  <c r="V16" i="17"/>
  <c r="V32" i="17"/>
  <c r="V18" i="16"/>
  <c r="V20" i="17"/>
  <c r="V32" i="15"/>
  <c r="V24" i="16"/>
  <c r="V28" i="16"/>
  <c r="V5" i="16"/>
  <c r="V25" i="16"/>
  <c r="V16" i="15"/>
  <c r="V12" i="16"/>
  <c r="V29" i="15"/>
  <c r="V29" i="16"/>
  <c r="V19" i="16"/>
  <c r="V4" i="16"/>
  <c r="V16" i="16"/>
  <c r="V15" i="16"/>
  <c r="V27" i="16"/>
  <c r="V19" i="17"/>
  <c r="V29" i="17"/>
  <c r="V19" i="15"/>
  <c r="V4" i="15"/>
  <c r="V3" i="16"/>
  <c r="V3" i="15"/>
  <c r="V147" i="6"/>
  <c r="V148" i="6"/>
  <c r="V146" i="6"/>
  <c r="V3" i="17"/>
  <c r="V134" i="6"/>
  <c r="V145" i="6"/>
  <c r="V133" i="6"/>
  <c r="V130" i="6"/>
  <c r="V131" i="6"/>
  <c r="V144" i="6"/>
  <c r="V132" i="6"/>
  <c r="V143" i="6"/>
  <c r="V129" i="6"/>
  <c r="R14" i="26"/>
  <c r="R26" i="26"/>
  <c r="R9" i="26"/>
  <c r="R17" i="26"/>
  <c r="R13" i="26"/>
  <c r="R10" i="26"/>
  <c r="R33" i="26"/>
  <c r="R5" i="26"/>
  <c r="R5" i="28"/>
  <c r="R20" i="26"/>
  <c r="R30" i="26"/>
  <c r="R23" i="28"/>
  <c r="R32" i="28"/>
  <c r="R9" i="28"/>
  <c r="R31" i="27"/>
  <c r="R21" i="26"/>
  <c r="R7" i="26"/>
  <c r="R7" i="27"/>
  <c r="R6" i="28"/>
  <c r="R21" i="27"/>
  <c r="R24" i="28"/>
  <c r="R24" i="26"/>
  <c r="R17" i="27"/>
  <c r="R25" i="27"/>
  <c r="R24" i="27"/>
  <c r="R10" i="27"/>
  <c r="R6" i="27"/>
  <c r="R7" i="28"/>
  <c r="R18" i="27"/>
  <c r="R5" i="27"/>
  <c r="R16" i="26"/>
  <c r="R32" i="27"/>
  <c r="R14" i="27"/>
  <c r="R26" i="27"/>
  <c r="R20" i="27"/>
  <c r="R30" i="27"/>
  <c r="R19" i="26"/>
  <c r="R17" i="28"/>
  <c r="R22" i="27"/>
  <c r="R13" i="27"/>
  <c r="R20" i="28"/>
  <c r="R8" i="28"/>
  <c r="R12" i="26"/>
  <c r="R23" i="26"/>
  <c r="R15" i="26"/>
  <c r="R25" i="26"/>
  <c r="R29" i="26"/>
  <c r="R16" i="28"/>
  <c r="R28" i="26"/>
  <c r="R27" i="26"/>
  <c r="R18" i="26"/>
  <c r="R8" i="27"/>
  <c r="R22" i="28"/>
  <c r="R31" i="28"/>
  <c r="R31" i="26"/>
  <c r="R9" i="27"/>
  <c r="R30" i="28"/>
  <c r="R29" i="28"/>
  <c r="R21" i="28"/>
  <c r="R11" i="27"/>
  <c r="R22" i="26"/>
  <c r="R12" i="27"/>
  <c r="R11" i="26"/>
  <c r="R8" i="26"/>
  <c r="R19" i="28"/>
  <c r="R6" i="26"/>
  <c r="R33" i="27"/>
  <c r="R27" i="27"/>
  <c r="R28" i="27"/>
  <c r="R10" i="28"/>
  <c r="R32" i="26"/>
  <c r="R23" i="27"/>
  <c r="R16" i="27"/>
  <c r="R29" i="27"/>
  <c r="R4" i="26"/>
  <c r="R4" i="28"/>
  <c r="R15" i="27"/>
  <c r="R4" i="27"/>
  <c r="R19" i="27"/>
  <c r="R3" i="28"/>
  <c r="R3" i="26"/>
  <c r="R3" i="27"/>
  <c r="R163" i="6"/>
  <c r="R164" i="6"/>
  <c r="R162" i="6"/>
  <c r="R159" i="6"/>
  <c r="R165" i="6"/>
  <c r="R161" i="6"/>
  <c r="R172" i="6"/>
  <c r="R170" i="6"/>
  <c r="R171" i="6"/>
  <c r="R157" i="6"/>
  <c r="R158" i="6"/>
  <c r="R169" i="6"/>
  <c r="R155" i="6"/>
  <c r="R168" i="6"/>
  <c r="R156" i="6"/>
  <c r="R154" i="6"/>
  <c r="R153" i="6"/>
  <c r="R167" i="6"/>
  <c r="K162" i="6"/>
  <c r="K165" i="6"/>
  <c r="K164" i="6"/>
  <c r="K159" i="6"/>
  <c r="K163" i="6"/>
  <c r="K161" i="6"/>
  <c r="K157" i="6"/>
  <c r="K170" i="6"/>
  <c r="K172" i="6"/>
  <c r="K158" i="6"/>
  <c r="K171" i="6"/>
  <c r="K156" i="6"/>
  <c r="K155" i="6"/>
  <c r="K169" i="6"/>
  <c r="K154" i="6"/>
  <c r="K168" i="6"/>
  <c r="K153" i="6"/>
  <c r="K167" i="6"/>
  <c r="S162" i="6"/>
  <c r="S165" i="6"/>
  <c r="S164" i="6"/>
  <c r="S159" i="6"/>
  <c r="S163" i="6"/>
  <c r="S161" i="6"/>
  <c r="S171" i="6"/>
  <c r="S170" i="6"/>
  <c r="S172" i="6"/>
  <c r="S158" i="6"/>
  <c r="S157" i="6"/>
  <c r="S155" i="6"/>
  <c r="S168" i="6"/>
  <c r="S167" i="6"/>
  <c r="S154" i="6"/>
  <c r="S156" i="6"/>
  <c r="S169" i="6"/>
  <c r="S153" i="6"/>
  <c r="G141" i="6"/>
  <c r="G138" i="6"/>
  <c r="G140" i="6"/>
  <c r="G135" i="6"/>
  <c r="G139" i="6"/>
  <c r="G137" i="6"/>
  <c r="G147" i="6"/>
  <c r="G148" i="6"/>
  <c r="G146" i="6"/>
  <c r="G133" i="6"/>
  <c r="G134" i="6"/>
  <c r="G131" i="6"/>
  <c r="G145" i="6"/>
  <c r="G132" i="6"/>
  <c r="G144" i="6"/>
  <c r="G130" i="6"/>
  <c r="G143" i="6"/>
  <c r="G129" i="6"/>
  <c r="O141" i="6"/>
  <c r="O135" i="6"/>
  <c r="O140" i="6"/>
  <c r="O138" i="6"/>
  <c r="O139" i="6"/>
  <c r="O137" i="6"/>
  <c r="O147" i="6"/>
  <c r="O148" i="6"/>
  <c r="O134" i="6"/>
  <c r="O146" i="6"/>
  <c r="O133" i="6"/>
  <c r="O145" i="6"/>
  <c r="O131" i="6"/>
  <c r="O132" i="6"/>
  <c r="O130" i="6"/>
  <c r="O144" i="6"/>
  <c r="O143" i="6"/>
  <c r="O129" i="6"/>
  <c r="W141" i="6"/>
  <c r="W139" i="6"/>
  <c r="W9" i="17"/>
  <c r="W138" i="6"/>
  <c r="W31" i="15"/>
  <c r="W8" i="16"/>
  <c r="W15" i="15"/>
  <c r="W140" i="6"/>
  <c r="W7" i="17"/>
  <c r="W19" i="17"/>
  <c r="W30" i="15"/>
  <c r="W18" i="16"/>
  <c r="W10" i="16"/>
  <c r="W6" i="17"/>
  <c r="W14" i="16"/>
  <c r="W23" i="17"/>
  <c r="W5" i="16"/>
  <c r="W32" i="16"/>
  <c r="W16" i="17"/>
  <c r="W6" i="15"/>
  <c r="W25" i="16"/>
  <c r="W11" i="16"/>
  <c r="W24" i="15"/>
  <c r="W7" i="15"/>
  <c r="W26" i="15"/>
  <c r="W31" i="16"/>
  <c r="W25" i="15"/>
  <c r="W14" i="15"/>
  <c r="W21" i="15"/>
  <c r="W9" i="16"/>
  <c r="W32" i="15"/>
  <c r="W20" i="15"/>
  <c r="W9" i="15"/>
  <c r="W32" i="17"/>
  <c r="W5" i="17"/>
  <c r="W33" i="16"/>
  <c r="W17" i="15"/>
  <c r="W12" i="16"/>
  <c r="W29" i="16"/>
  <c r="W8" i="15"/>
  <c r="W27" i="15"/>
  <c r="W26" i="16"/>
  <c r="W12" i="15"/>
  <c r="W22" i="16"/>
  <c r="W18" i="15"/>
  <c r="W11" i="15"/>
  <c r="W135" i="6"/>
  <c r="W23" i="15"/>
  <c r="W13" i="16"/>
  <c r="W16" i="16"/>
  <c r="W5" i="15"/>
  <c r="W8" i="17"/>
  <c r="W31" i="17"/>
  <c r="W22" i="17"/>
  <c r="W21" i="17"/>
  <c r="W29" i="15"/>
  <c r="W30" i="17"/>
  <c r="W28" i="16"/>
  <c r="W33" i="15"/>
  <c r="W19" i="15"/>
  <c r="W17" i="17"/>
  <c r="W23" i="16"/>
  <c r="W24" i="16"/>
  <c r="W28" i="15"/>
  <c r="W20" i="17"/>
  <c r="W30" i="16"/>
  <c r="W7" i="16"/>
  <c r="W22" i="15"/>
  <c r="W24" i="17"/>
  <c r="W10" i="17"/>
  <c r="W6" i="16"/>
  <c r="W20" i="16"/>
  <c r="W13" i="15"/>
  <c r="W17" i="16"/>
  <c r="W27" i="16"/>
  <c r="W10" i="15"/>
  <c r="W29" i="17"/>
  <c r="W15" i="16"/>
  <c r="W4" i="15"/>
  <c r="W21" i="16"/>
  <c r="W4" i="17"/>
  <c r="W137" i="6"/>
  <c r="W3" i="15"/>
  <c r="W16" i="15"/>
  <c r="W4" i="16"/>
  <c r="W19" i="16"/>
  <c r="W3" i="17"/>
  <c r="W3" i="16"/>
  <c r="W147" i="6"/>
  <c r="W148" i="6"/>
  <c r="W146" i="6"/>
  <c r="W145" i="6"/>
  <c r="W133" i="6"/>
  <c r="W134" i="6"/>
  <c r="W144" i="6"/>
  <c r="W132" i="6"/>
  <c r="W130" i="6"/>
  <c r="W131" i="6"/>
  <c r="W143" i="6"/>
  <c r="W129" i="6"/>
  <c r="S8" i="28"/>
  <c r="S30" i="27"/>
  <c r="S11" i="27"/>
  <c r="S33" i="26"/>
  <c r="S25" i="27"/>
  <c r="S23" i="27"/>
  <c r="S12" i="26"/>
  <c r="S12" i="27"/>
  <c r="S15" i="27"/>
  <c r="S19" i="28"/>
  <c r="S5" i="28"/>
  <c r="S10" i="27"/>
  <c r="S5" i="26"/>
  <c r="S28" i="27"/>
  <c r="S6" i="27"/>
  <c r="S29" i="28"/>
  <c r="S9" i="28"/>
  <c r="S9" i="26"/>
  <c r="S30" i="28"/>
  <c r="S31" i="27"/>
  <c r="S32" i="26"/>
  <c r="S7" i="26"/>
  <c r="S22" i="28"/>
  <c r="S5" i="27"/>
  <c r="S22" i="27"/>
  <c r="S14" i="26"/>
  <c r="S7" i="28"/>
  <c r="S17" i="28"/>
  <c r="S17" i="27"/>
  <c r="S22" i="26"/>
  <c r="S21" i="27"/>
  <c r="S21" i="26"/>
  <c r="S16" i="26"/>
  <c r="S14" i="27"/>
  <c r="S31" i="26"/>
  <c r="S27" i="27"/>
  <c r="S24" i="26"/>
  <c r="S32" i="27"/>
  <c r="S7" i="27"/>
  <c r="S19" i="26"/>
  <c r="S8" i="27"/>
  <c r="S23" i="28"/>
  <c r="S26" i="26"/>
  <c r="S13" i="26"/>
  <c r="S18" i="26"/>
  <c r="S25" i="26"/>
  <c r="S10" i="26"/>
  <c r="S6" i="28"/>
  <c r="S15" i="26"/>
  <c r="S33" i="27"/>
  <c r="S24" i="28"/>
  <c r="S16" i="28"/>
  <c r="S21" i="28"/>
  <c r="S18" i="27"/>
  <c r="S30" i="26"/>
  <c r="S28" i="26"/>
  <c r="S24" i="27"/>
  <c r="S10" i="28"/>
  <c r="S27" i="26"/>
  <c r="S6" i="26"/>
  <c r="S8" i="26"/>
  <c r="S11" i="26"/>
  <c r="S32" i="28"/>
  <c r="S31" i="28"/>
  <c r="S13" i="27"/>
  <c r="S9" i="27"/>
  <c r="S23" i="26"/>
  <c r="S26" i="27"/>
  <c r="S17" i="26"/>
  <c r="S4" i="26"/>
  <c r="S29" i="27"/>
  <c r="S19" i="27"/>
  <c r="S29" i="26"/>
  <c r="S4" i="27"/>
  <c r="S16" i="27"/>
  <c r="S4" i="28"/>
  <c r="S3" i="28"/>
  <c r="S3" i="26"/>
  <c r="S3" i="27"/>
  <c r="I164" i="6"/>
  <c r="I163" i="6"/>
  <c r="I159" i="6"/>
  <c r="I162" i="6"/>
  <c r="I165" i="6"/>
  <c r="I161" i="6"/>
  <c r="I157" i="6"/>
  <c r="I172" i="6"/>
  <c r="I171" i="6"/>
  <c r="I170" i="6"/>
  <c r="I158" i="6"/>
  <c r="I155" i="6"/>
  <c r="I156" i="6"/>
  <c r="I169" i="6"/>
  <c r="I154" i="6"/>
  <c r="I168" i="6"/>
  <c r="I153" i="6"/>
  <c r="I167" i="6"/>
  <c r="D165" i="6"/>
  <c r="D162" i="6"/>
  <c r="D164" i="6"/>
  <c r="D159" i="6"/>
  <c r="D163" i="6"/>
  <c r="D161" i="6"/>
  <c r="D157" i="6"/>
  <c r="D171" i="6"/>
  <c r="D172" i="6"/>
  <c r="D170" i="6"/>
  <c r="D158" i="6"/>
  <c r="D156" i="6"/>
  <c r="D169" i="6"/>
  <c r="D155" i="6"/>
  <c r="D168" i="6"/>
  <c r="D154" i="6"/>
  <c r="D153" i="6"/>
  <c r="D167" i="6"/>
  <c r="L162" i="6"/>
  <c r="L165" i="6"/>
  <c r="L159" i="6"/>
  <c r="L163" i="6"/>
  <c r="L164" i="6"/>
  <c r="L161" i="6"/>
  <c r="L158" i="6"/>
  <c r="L157" i="6"/>
  <c r="L171" i="6"/>
  <c r="L172" i="6"/>
  <c r="L170" i="6"/>
  <c r="L169" i="6"/>
  <c r="L155" i="6"/>
  <c r="L156" i="6"/>
  <c r="L154" i="6"/>
  <c r="L168" i="6"/>
  <c r="L153" i="6"/>
  <c r="L167" i="6"/>
  <c r="T162" i="6"/>
  <c r="T165" i="6"/>
  <c r="T164" i="6"/>
  <c r="T163" i="6"/>
  <c r="T161" i="6"/>
  <c r="T159" i="6"/>
  <c r="T172" i="6"/>
  <c r="T170" i="6"/>
  <c r="T171" i="6"/>
  <c r="T157" i="6"/>
  <c r="T158" i="6"/>
  <c r="T169" i="6"/>
  <c r="T155" i="6"/>
  <c r="T156" i="6"/>
  <c r="T154" i="6"/>
  <c r="T168" i="6"/>
  <c r="T153" i="6"/>
  <c r="T167" i="6"/>
  <c r="H139" i="6"/>
  <c r="H138" i="6"/>
  <c r="H140" i="6"/>
  <c r="H141" i="6"/>
  <c r="H135" i="6"/>
  <c r="H137" i="6"/>
  <c r="H134" i="6"/>
  <c r="H146" i="6"/>
  <c r="H147" i="6"/>
  <c r="H133" i="6"/>
  <c r="H148" i="6"/>
  <c r="H145" i="6"/>
  <c r="H132" i="6"/>
  <c r="H131" i="6"/>
  <c r="H144" i="6"/>
  <c r="H130" i="6"/>
  <c r="H143" i="6"/>
  <c r="H129" i="6"/>
  <c r="P139" i="6"/>
  <c r="P140" i="6"/>
  <c r="P135" i="6"/>
  <c r="P138" i="6"/>
  <c r="P141" i="6"/>
  <c r="P137" i="6"/>
  <c r="P148" i="6"/>
  <c r="P133" i="6"/>
  <c r="P146" i="6"/>
  <c r="P147" i="6"/>
  <c r="P134" i="6"/>
  <c r="P145" i="6"/>
  <c r="P131" i="6"/>
  <c r="P132" i="6"/>
  <c r="P144" i="6"/>
  <c r="P130" i="6"/>
  <c r="P129" i="6"/>
  <c r="P143" i="6"/>
  <c r="T6" i="26"/>
  <c r="T7" i="27"/>
  <c r="T11" i="26"/>
  <c r="T18" i="26"/>
  <c r="T10" i="26"/>
  <c r="T14" i="26"/>
  <c r="T30" i="26"/>
  <c r="T26" i="27"/>
  <c r="T9" i="28"/>
  <c r="T20" i="26"/>
  <c r="T10" i="28"/>
  <c r="T32" i="27"/>
  <c r="T21" i="28"/>
  <c r="T27" i="27"/>
  <c r="T22" i="27"/>
  <c r="T7" i="26"/>
  <c r="T14" i="27"/>
  <c r="T32" i="26"/>
  <c r="T26" i="26"/>
  <c r="T24" i="28"/>
  <c r="T30" i="28"/>
  <c r="T15" i="26"/>
  <c r="T31" i="27"/>
  <c r="T8" i="28"/>
  <c r="T31" i="28"/>
  <c r="T10" i="27"/>
  <c r="T7" i="28"/>
  <c r="T28" i="27"/>
  <c r="T32" i="28"/>
  <c r="T16" i="28"/>
  <c r="T21" i="27"/>
  <c r="T18" i="27"/>
  <c r="T25" i="26"/>
  <c r="T20" i="27"/>
  <c r="T24" i="26"/>
  <c r="T9" i="26"/>
  <c r="T29" i="26"/>
  <c r="T31" i="26"/>
  <c r="T11" i="27"/>
  <c r="T22" i="28"/>
  <c r="T33" i="26"/>
  <c r="T6" i="27"/>
  <c r="T13" i="26"/>
  <c r="T33" i="27"/>
  <c r="T13" i="27"/>
  <c r="T17" i="26"/>
  <c r="T16" i="26"/>
  <c r="T25" i="27"/>
  <c r="T21" i="26"/>
  <c r="T5" i="28"/>
  <c r="T22" i="26"/>
  <c r="T23" i="27"/>
  <c r="T23" i="26"/>
  <c r="T24" i="27"/>
  <c r="T6" i="28"/>
  <c r="T17" i="28"/>
  <c r="T5" i="26"/>
  <c r="T29" i="28"/>
  <c r="T23" i="28"/>
  <c r="T8" i="27"/>
  <c r="T12" i="26"/>
  <c r="T30" i="27"/>
  <c r="T5" i="27"/>
  <c r="T9" i="27"/>
  <c r="T20" i="28"/>
  <c r="T27" i="26"/>
  <c r="T8" i="26"/>
  <c r="T28" i="26"/>
  <c r="T19" i="26"/>
  <c r="T17" i="27"/>
  <c r="T12" i="27"/>
  <c r="T19" i="28"/>
  <c r="T4" i="27"/>
  <c r="T29" i="27"/>
  <c r="T16" i="27"/>
  <c r="T4" i="28"/>
  <c r="T4" i="26"/>
  <c r="T15" i="27"/>
  <c r="T19" i="27"/>
  <c r="T3" i="28"/>
  <c r="T3" i="26"/>
  <c r="T3" i="27"/>
  <c r="J162" i="6"/>
  <c r="J163" i="6"/>
  <c r="J164" i="6"/>
  <c r="J165" i="6"/>
  <c r="J159" i="6"/>
  <c r="J161" i="6"/>
  <c r="J157" i="6"/>
  <c r="J171" i="6"/>
  <c r="J172" i="6"/>
  <c r="J170" i="6"/>
  <c r="J158" i="6"/>
  <c r="J155" i="6"/>
  <c r="J169" i="6"/>
  <c r="J156" i="6"/>
  <c r="J168" i="6"/>
  <c r="J154" i="6"/>
  <c r="J167" i="6"/>
  <c r="J153" i="6"/>
  <c r="E165" i="6"/>
  <c r="E163" i="6"/>
  <c r="E164" i="6"/>
  <c r="E162" i="6"/>
  <c r="E159" i="6"/>
  <c r="E161" i="6"/>
  <c r="E157" i="6"/>
  <c r="E172" i="6"/>
  <c r="E170" i="6"/>
  <c r="E171" i="6"/>
  <c r="E158" i="6"/>
  <c r="E156" i="6"/>
  <c r="E155" i="6"/>
  <c r="E169" i="6"/>
  <c r="E154" i="6"/>
  <c r="E168" i="6"/>
  <c r="E167" i="6"/>
  <c r="E153" i="6"/>
  <c r="M165" i="6"/>
  <c r="M163" i="6"/>
  <c r="M164" i="6"/>
  <c r="M159" i="6"/>
  <c r="M162" i="6"/>
  <c r="M161" i="6"/>
  <c r="M157" i="6"/>
  <c r="M170" i="6"/>
  <c r="M158" i="6"/>
  <c r="M171" i="6"/>
  <c r="M172" i="6"/>
  <c r="M156" i="6"/>
  <c r="M155" i="6"/>
  <c r="M169" i="6"/>
  <c r="M154" i="6"/>
  <c r="M168" i="6"/>
  <c r="M153" i="6"/>
  <c r="M167" i="6"/>
  <c r="U163" i="6"/>
  <c r="U164" i="6"/>
  <c r="U165" i="6"/>
  <c r="U159" i="6"/>
  <c r="U162" i="6"/>
  <c r="U161" i="6"/>
  <c r="U171" i="6"/>
  <c r="U170" i="6"/>
  <c r="U172" i="6"/>
  <c r="U169" i="6"/>
  <c r="U158" i="6"/>
  <c r="U157" i="6"/>
  <c r="U155" i="6"/>
  <c r="U154" i="6"/>
  <c r="U156" i="6"/>
  <c r="U168" i="6"/>
  <c r="U167" i="6"/>
  <c r="U153" i="6"/>
  <c r="I139" i="6"/>
  <c r="I135" i="6"/>
  <c r="I141" i="6"/>
  <c r="I138" i="6"/>
  <c r="I140" i="6"/>
  <c r="I137" i="6"/>
  <c r="I147" i="6"/>
  <c r="I146" i="6"/>
  <c r="I148" i="6"/>
  <c r="I133" i="6"/>
  <c r="I134" i="6"/>
  <c r="I132" i="6"/>
  <c r="I131" i="6"/>
  <c r="I145" i="6"/>
  <c r="I130" i="6"/>
  <c r="I144" i="6"/>
  <c r="I129" i="6"/>
  <c r="I143" i="6"/>
  <c r="Q139" i="6"/>
  <c r="Q140" i="6"/>
  <c r="Q141" i="6"/>
  <c r="Q138" i="6"/>
  <c r="Q135" i="6"/>
  <c r="Q137" i="6"/>
  <c r="Q133" i="6"/>
  <c r="Q146" i="6"/>
  <c r="Q134" i="6"/>
  <c r="Q147" i="6"/>
  <c r="Q148" i="6"/>
  <c r="Q145" i="6"/>
  <c r="Q132" i="6"/>
  <c r="Q131" i="6"/>
  <c r="Q144" i="6"/>
  <c r="Q130" i="6"/>
  <c r="Q143" i="6"/>
  <c r="Q129" i="6"/>
  <c r="U18" i="26"/>
  <c r="U22" i="28"/>
  <c r="U10" i="27"/>
  <c r="U9" i="28"/>
  <c r="U23" i="28"/>
  <c r="U17" i="26"/>
  <c r="U5" i="26"/>
  <c r="U18" i="27"/>
  <c r="U30" i="27"/>
  <c r="U31" i="28"/>
  <c r="U17" i="27"/>
  <c r="U14" i="27"/>
  <c r="U20" i="28"/>
  <c r="U33" i="27"/>
  <c r="U17" i="28"/>
  <c r="U13" i="27"/>
  <c r="U20" i="27"/>
  <c r="U32" i="27"/>
  <c r="U33" i="26"/>
  <c r="U31" i="27"/>
  <c r="U5" i="28"/>
  <c r="U25" i="26"/>
  <c r="U16" i="28"/>
  <c r="U14" i="26"/>
  <c r="U21" i="26"/>
  <c r="U22" i="27"/>
  <c r="U22" i="26"/>
  <c r="U6" i="28"/>
  <c r="U31" i="26"/>
  <c r="U26" i="27"/>
  <c r="U16" i="26"/>
  <c r="U13" i="26"/>
  <c r="U23" i="26"/>
  <c r="U11" i="26"/>
  <c r="U30" i="26"/>
  <c r="U11" i="27"/>
  <c r="U6" i="26"/>
  <c r="U27" i="26"/>
  <c r="U5" i="27"/>
  <c r="U19" i="28"/>
  <c r="U10" i="28"/>
  <c r="U32" i="26"/>
  <c r="U21" i="28"/>
  <c r="U9" i="27"/>
  <c r="U4" i="28"/>
  <c r="U7" i="27"/>
  <c r="U15" i="27"/>
  <c r="U28" i="27"/>
  <c r="U9" i="26"/>
  <c r="U29" i="26"/>
  <c r="U28" i="26"/>
  <c r="U24" i="26"/>
  <c r="U23" i="27"/>
  <c r="U8" i="28"/>
  <c r="U26" i="26"/>
  <c r="U25" i="27"/>
  <c r="U19" i="26"/>
  <c r="U30" i="28"/>
  <c r="U29" i="28"/>
  <c r="U7" i="28"/>
  <c r="U15" i="26"/>
  <c r="U10" i="26"/>
  <c r="U21" i="27"/>
  <c r="U12" i="27"/>
  <c r="U6" i="27"/>
  <c r="U8" i="27"/>
  <c r="U7" i="26"/>
  <c r="U12" i="26"/>
  <c r="U27" i="27"/>
  <c r="U24" i="28"/>
  <c r="U24" i="27"/>
  <c r="U20" i="26"/>
  <c r="U8" i="26"/>
  <c r="U4" i="27"/>
  <c r="U4" i="26"/>
  <c r="U16" i="27"/>
  <c r="U29" i="27"/>
  <c r="U19" i="27"/>
  <c r="U3" i="28"/>
  <c r="U3" i="27"/>
  <c r="U3" i="26"/>
  <c r="F163" i="6"/>
  <c r="F162" i="6"/>
  <c r="F164" i="6"/>
  <c r="F165" i="6"/>
  <c r="F159" i="6"/>
  <c r="F161" i="6"/>
  <c r="F170" i="6"/>
  <c r="F158" i="6"/>
  <c r="F157" i="6"/>
  <c r="F171" i="6"/>
  <c r="F172" i="6"/>
  <c r="F156" i="6"/>
  <c r="F169" i="6"/>
  <c r="F155" i="6"/>
  <c r="F154" i="6"/>
  <c r="F168" i="6"/>
  <c r="F153" i="6"/>
  <c r="F167" i="6"/>
  <c r="N163" i="6"/>
  <c r="N162" i="6"/>
  <c r="N159" i="6"/>
  <c r="N165" i="6"/>
  <c r="N164" i="6"/>
  <c r="N161" i="6"/>
  <c r="N171" i="6"/>
  <c r="N170" i="6"/>
  <c r="N172" i="6"/>
  <c r="N157" i="6"/>
  <c r="N158" i="6"/>
  <c r="N155" i="6"/>
  <c r="N156" i="6"/>
  <c r="N169" i="6"/>
  <c r="N154" i="6"/>
  <c r="N168" i="6"/>
  <c r="N167" i="6"/>
  <c r="N153" i="6"/>
  <c r="V163" i="6"/>
  <c r="V159" i="6"/>
  <c r="V164" i="6"/>
  <c r="V162" i="6"/>
  <c r="V165" i="6"/>
  <c r="V161" i="6"/>
  <c r="V171" i="6"/>
  <c r="V172" i="6"/>
  <c r="V170" i="6"/>
  <c r="V169" i="6"/>
  <c r="V158" i="6"/>
  <c r="V157" i="6"/>
  <c r="V168" i="6"/>
  <c r="V156" i="6"/>
  <c r="V155" i="6"/>
  <c r="V154" i="6"/>
  <c r="V167" i="6"/>
  <c r="V153" i="6"/>
  <c r="J138" i="6"/>
  <c r="J140" i="6"/>
  <c r="J141" i="6"/>
  <c r="J135" i="6"/>
  <c r="J139" i="6"/>
  <c r="J137" i="6"/>
  <c r="J147" i="6"/>
  <c r="J146" i="6"/>
  <c r="J134" i="6"/>
  <c r="J148" i="6"/>
  <c r="J133" i="6"/>
  <c r="J145" i="6"/>
  <c r="J132" i="6"/>
  <c r="J131" i="6"/>
  <c r="J130" i="6"/>
  <c r="J144" i="6"/>
  <c r="J143" i="6"/>
  <c r="J129" i="6"/>
  <c r="R135" i="6"/>
  <c r="R141" i="6"/>
  <c r="R12" i="15"/>
  <c r="R8" i="15"/>
  <c r="R138" i="6"/>
  <c r="R140" i="6"/>
  <c r="R139" i="6"/>
  <c r="R24" i="15"/>
  <c r="R25" i="16"/>
  <c r="R5" i="17"/>
  <c r="R7" i="17"/>
  <c r="R10" i="17"/>
  <c r="R33" i="15"/>
  <c r="R32" i="17"/>
  <c r="R16" i="17"/>
  <c r="R20" i="16"/>
  <c r="R30" i="16"/>
  <c r="R23" i="16"/>
  <c r="R30" i="17"/>
  <c r="R24" i="16"/>
  <c r="R10" i="16"/>
  <c r="R31" i="15"/>
  <c r="R20" i="17"/>
  <c r="R32" i="16"/>
  <c r="R24" i="17"/>
  <c r="R21" i="16"/>
  <c r="R19" i="17"/>
  <c r="R9" i="17"/>
  <c r="R9" i="15"/>
  <c r="R137" i="6"/>
  <c r="R11" i="15"/>
  <c r="R5" i="15"/>
  <c r="R18" i="15"/>
  <c r="R22" i="15"/>
  <c r="R25" i="15"/>
  <c r="R6" i="15"/>
  <c r="R17" i="15"/>
  <c r="R22" i="17"/>
  <c r="R10" i="15"/>
  <c r="R13" i="15"/>
  <c r="R7" i="15"/>
  <c r="R33" i="16"/>
  <c r="R31" i="17"/>
  <c r="R23" i="17"/>
  <c r="R12" i="16"/>
  <c r="R6" i="17"/>
  <c r="R20" i="15"/>
  <c r="R26" i="16"/>
  <c r="R26" i="15"/>
  <c r="R22" i="16"/>
  <c r="R8" i="16"/>
  <c r="R17" i="17"/>
  <c r="R15" i="16"/>
  <c r="R21" i="17"/>
  <c r="R32" i="15"/>
  <c r="R31" i="16"/>
  <c r="R7" i="16"/>
  <c r="R18" i="16"/>
  <c r="R14" i="16"/>
  <c r="R14" i="15"/>
  <c r="R17" i="16"/>
  <c r="R23" i="15"/>
  <c r="R30" i="15"/>
  <c r="R9" i="16"/>
  <c r="R28" i="15"/>
  <c r="R8" i="17"/>
  <c r="R6" i="16"/>
  <c r="R27" i="16"/>
  <c r="R29" i="15"/>
  <c r="R5" i="16"/>
  <c r="R11" i="16"/>
  <c r="R13" i="16"/>
  <c r="R28" i="16"/>
  <c r="R21" i="15"/>
  <c r="R16" i="15"/>
  <c r="R19" i="16"/>
  <c r="R29" i="16"/>
  <c r="R4" i="17"/>
  <c r="R29" i="17"/>
  <c r="R16" i="16"/>
  <c r="R19" i="15"/>
  <c r="R4" i="15"/>
  <c r="R27" i="15"/>
  <c r="R3" i="15"/>
  <c r="R4" i="16"/>
  <c r="R15" i="15"/>
  <c r="R3" i="17"/>
  <c r="R148" i="6"/>
  <c r="R3" i="16"/>
  <c r="R146" i="6"/>
  <c r="R147" i="6"/>
  <c r="R133" i="6"/>
  <c r="R145" i="6"/>
  <c r="R134" i="6"/>
  <c r="R131" i="6"/>
  <c r="R130" i="6"/>
  <c r="R132" i="6"/>
  <c r="R144" i="6"/>
  <c r="R143" i="6"/>
  <c r="R129" i="6"/>
  <c r="V12" i="26"/>
  <c r="V21" i="26"/>
  <c r="V7" i="26"/>
  <c r="V11" i="26"/>
  <c r="V24" i="26"/>
  <c r="V17" i="26"/>
  <c r="V19" i="28"/>
  <c r="V8" i="28"/>
  <c r="V7" i="28"/>
  <c r="V16" i="28"/>
  <c r="V33" i="26"/>
  <c r="V6" i="26"/>
  <c r="V16" i="26"/>
  <c r="V27" i="27"/>
  <c r="V22" i="28"/>
  <c r="V5" i="28"/>
  <c r="V20" i="28"/>
  <c r="V8" i="27"/>
  <c r="V25" i="27"/>
  <c r="V8" i="26"/>
  <c r="V10" i="26"/>
  <c r="V26" i="27"/>
  <c r="V22" i="26"/>
  <c r="V31" i="28"/>
  <c r="V33" i="27"/>
  <c r="V18" i="27"/>
  <c r="V23" i="26"/>
  <c r="V14" i="26"/>
  <c r="V26" i="26"/>
  <c r="V30" i="27"/>
  <c r="V17" i="27"/>
  <c r="V5" i="27"/>
  <c r="V13" i="27"/>
  <c r="V7" i="27"/>
  <c r="V21" i="28"/>
  <c r="V9" i="26"/>
  <c r="V9" i="27"/>
  <c r="V20" i="27"/>
  <c r="V4" i="28"/>
  <c r="V23" i="27"/>
  <c r="V23" i="28"/>
  <c r="V32" i="27"/>
  <c r="V24" i="27"/>
  <c r="V25" i="26"/>
  <c r="V15" i="26"/>
  <c r="V31" i="27"/>
  <c r="V19" i="26"/>
  <c r="V28" i="27"/>
  <c r="V10" i="28"/>
  <c r="V27" i="26"/>
  <c r="V32" i="26"/>
  <c r="V9" i="28"/>
  <c r="V4" i="26"/>
  <c r="V10" i="27"/>
  <c r="V14" i="27"/>
  <c r="V5" i="26"/>
  <c r="V17" i="28"/>
  <c r="V30" i="26"/>
  <c r="V11" i="27"/>
  <c r="V12" i="27"/>
  <c r="V18" i="26"/>
  <c r="V6" i="27"/>
  <c r="V31" i="26"/>
  <c r="V28" i="26"/>
  <c r="V24" i="28"/>
  <c r="V13" i="26"/>
  <c r="V6" i="28"/>
  <c r="V22" i="27"/>
  <c r="V30" i="28"/>
  <c r="V20" i="26"/>
  <c r="V21" i="27"/>
  <c r="V4" i="27"/>
  <c r="V16" i="27"/>
  <c r="V15" i="27"/>
  <c r="V19" i="27"/>
  <c r="V3" i="28"/>
  <c r="V29" i="26"/>
  <c r="V29" i="27"/>
  <c r="V29" i="28"/>
  <c r="V3" i="26"/>
  <c r="V3" i="27"/>
  <c r="G163" i="6"/>
  <c r="G165" i="6"/>
  <c r="G162" i="6"/>
  <c r="G164" i="6"/>
  <c r="G159" i="6"/>
  <c r="G161" i="6"/>
  <c r="G157" i="6"/>
  <c r="G158" i="6"/>
  <c r="G171" i="6"/>
  <c r="G172" i="6"/>
  <c r="G170" i="6"/>
  <c r="G155" i="6"/>
  <c r="G169" i="6"/>
  <c r="G156" i="6"/>
  <c r="G154" i="6"/>
  <c r="G168" i="6"/>
  <c r="G167" i="6"/>
  <c r="G153" i="6"/>
  <c r="O163" i="6"/>
  <c r="O159" i="6"/>
  <c r="O162" i="6"/>
  <c r="O164" i="6"/>
  <c r="O165" i="6"/>
  <c r="O161" i="6"/>
  <c r="O171" i="6"/>
  <c r="O172" i="6"/>
  <c r="O157" i="6"/>
  <c r="O158" i="6"/>
  <c r="O170" i="6"/>
  <c r="O156" i="6"/>
  <c r="O169" i="6"/>
  <c r="O155" i="6"/>
  <c r="O154" i="6"/>
  <c r="O168" i="6"/>
  <c r="O167" i="6"/>
  <c r="O153" i="6"/>
  <c r="W163" i="6"/>
  <c r="W164" i="6"/>
  <c r="W165" i="6"/>
  <c r="W162" i="6"/>
  <c r="W159" i="6"/>
  <c r="W161" i="6"/>
  <c r="W171" i="6"/>
  <c r="W172" i="6"/>
  <c r="W170" i="6"/>
  <c r="W158" i="6"/>
  <c r="W169" i="6"/>
  <c r="W157" i="6"/>
  <c r="W154" i="6"/>
  <c r="W155" i="6"/>
  <c r="W156" i="6"/>
  <c r="W168" i="6"/>
  <c r="W167" i="6"/>
  <c r="W153" i="6"/>
  <c r="K141" i="6"/>
  <c r="K140" i="6"/>
  <c r="K138" i="6"/>
  <c r="K135" i="6"/>
  <c r="K139" i="6"/>
  <c r="K137" i="6"/>
  <c r="K147" i="6"/>
  <c r="K133" i="6"/>
  <c r="K134" i="6"/>
  <c r="K148" i="6"/>
  <c r="K146" i="6"/>
  <c r="K132" i="6"/>
  <c r="K145" i="6"/>
  <c r="K131" i="6"/>
  <c r="K144" i="6"/>
  <c r="K130" i="6"/>
  <c r="K129" i="6"/>
  <c r="K143" i="6"/>
  <c r="S140" i="6"/>
  <c r="S32" i="15"/>
  <c r="S138" i="6"/>
  <c r="S21" i="15"/>
  <c r="S30" i="16"/>
  <c r="S5" i="15"/>
  <c r="S135" i="6"/>
  <c r="S139" i="6"/>
  <c r="S14" i="16"/>
  <c r="S141" i="6"/>
  <c r="S15" i="15"/>
  <c r="S32" i="16"/>
  <c r="S18" i="16"/>
  <c r="S32" i="17"/>
  <c r="S10" i="16"/>
  <c r="S19" i="15"/>
  <c r="S21" i="16"/>
  <c r="S22" i="15"/>
  <c r="S12" i="15"/>
  <c r="S8" i="17"/>
  <c r="S25" i="15"/>
  <c r="S11" i="16"/>
  <c r="S10" i="17"/>
  <c r="S13" i="16"/>
  <c r="S26" i="15"/>
  <c r="S31" i="16"/>
  <c r="S5" i="17"/>
  <c r="S6" i="16"/>
  <c r="S29" i="17"/>
  <c r="S23" i="15"/>
  <c r="S27" i="15"/>
  <c r="S31" i="17"/>
  <c r="S8" i="16"/>
  <c r="S17" i="15"/>
  <c r="S15" i="16"/>
  <c r="S28" i="15"/>
  <c r="S17" i="16"/>
  <c r="S7" i="16"/>
  <c r="S24" i="15"/>
  <c r="S23" i="17"/>
  <c r="S29" i="15"/>
  <c r="S9" i="17"/>
  <c r="S27" i="16"/>
  <c r="S9" i="16"/>
  <c r="S24" i="16"/>
  <c r="S26" i="16"/>
  <c r="S18" i="15"/>
  <c r="S25" i="16"/>
  <c r="S30" i="17"/>
  <c r="S20" i="15"/>
  <c r="S20" i="17"/>
  <c r="S6" i="15"/>
  <c r="S23" i="16"/>
  <c r="S16" i="15"/>
  <c r="S30" i="15"/>
  <c r="S31" i="15"/>
  <c r="S8" i="15"/>
  <c r="S137" i="6"/>
  <c r="S7" i="17"/>
  <c r="S21" i="17"/>
  <c r="S10" i="15"/>
  <c r="S13" i="15"/>
  <c r="S33" i="16"/>
  <c r="S9" i="15"/>
  <c r="S14" i="15"/>
  <c r="S11" i="15"/>
  <c r="S6" i="17"/>
  <c r="S17" i="17"/>
  <c r="S33" i="15"/>
  <c r="S12" i="16"/>
  <c r="S22" i="16"/>
  <c r="S20" i="16"/>
  <c r="S22" i="17"/>
  <c r="S16" i="17"/>
  <c r="S19" i="17"/>
  <c r="S24" i="17"/>
  <c r="S7" i="15"/>
  <c r="S5" i="16"/>
  <c r="S28" i="16"/>
  <c r="S4" i="17"/>
  <c r="S29" i="16"/>
  <c r="S19" i="16"/>
  <c r="S3" i="15"/>
  <c r="S4" i="16"/>
  <c r="S4" i="15"/>
  <c r="S16" i="16"/>
  <c r="S147" i="6"/>
  <c r="S3" i="17"/>
  <c r="S146" i="6"/>
  <c r="S3" i="16"/>
  <c r="S148" i="6"/>
  <c r="S134" i="6"/>
  <c r="S133" i="6"/>
  <c r="S132" i="6"/>
  <c r="S144" i="6"/>
  <c r="S145" i="6"/>
  <c r="S143" i="6"/>
  <c r="S130" i="6"/>
  <c r="S131" i="6"/>
  <c r="S129" i="6"/>
  <c r="W23" i="28"/>
  <c r="W10" i="28"/>
  <c r="W28" i="27"/>
  <c r="W18" i="27"/>
  <c r="W31" i="28"/>
  <c r="W11" i="26"/>
  <c r="W11" i="27"/>
  <c r="W5" i="28"/>
  <c r="W23" i="26"/>
  <c r="W22" i="27"/>
  <c r="W8" i="28"/>
  <c r="W13" i="27"/>
  <c r="W18" i="26"/>
  <c r="W27" i="27"/>
  <c r="W28" i="26"/>
  <c r="W24" i="26"/>
  <c r="W30" i="28"/>
  <c r="W32" i="26"/>
  <c r="W29" i="26"/>
  <c r="W33" i="27"/>
  <c r="W24" i="28"/>
  <c r="W19" i="27"/>
  <c r="W31" i="26"/>
  <c r="W30" i="27"/>
  <c r="W22" i="28"/>
  <c r="W10" i="27"/>
  <c r="W7" i="28"/>
  <c r="W12" i="27"/>
  <c r="W16" i="27"/>
  <c r="W6" i="27"/>
  <c r="W8" i="27"/>
  <c r="W9" i="28"/>
  <c r="W25" i="27"/>
  <c r="W9" i="27"/>
  <c r="W7" i="26"/>
  <c r="W25" i="26"/>
  <c r="W6" i="26"/>
  <c r="W20" i="28"/>
  <c r="W27" i="26"/>
  <c r="W12" i="26"/>
  <c r="W23" i="27"/>
  <c r="W20" i="26"/>
  <c r="W17" i="27"/>
  <c r="W26" i="26"/>
  <c r="W9" i="26"/>
  <c r="W24" i="27"/>
  <c r="W26" i="27"/>
  <c r="W20" i="27"/>
  <c r="W10" i="26"/>
  <c r="W19" i="28"/>
  <c r="W30" i="26"/>
  <c r="W16" i="26"/>
  <c r="W14" i="26"/>
  <c r="W14" i="27"/>
  <c r="W21" i="27"/>
  <c r="W5" i="27"/>
  <c r="W32" i="27"/>
  <c r="W17" i="26"/>
  <c r="W8" i="26"/>
  <c r="W7" i="27"/>
  <c r="W31" i="27"/>
  <c r="W29" i="28"/>
  <c r="W22" i="26"/>
  <c r="W13" i="26"/>
  <c r="W6" i="28"/>
  <c r="W21" i="26"/>
  <c r="W16" i="28"/>
  <c r="W21" i="28"/>
  <c r="W5" i="26"/>
  <c r="W17" i="28"/>
  <c r="W15" i="27"/>
  <c r="W33" i="26"/>
  <c r="W29" i="27"/>
  <c r="W15" i="26"/>
  <c r="W4" i="26"/>
  <c r="W19" i="26"/>
  <c r="W4" i="28"/>
  <c r="W4" i="27"/>
  <c r="W3" i="26"/>
  <c r="W3" i="28"/>
  <c r="W3" i="27"/>
  <c r="B37" i="6" l="1"/>
  <c r="B33" i="6"/>
  <c r="C32" i="39" l="1"/>
  <c r="D32" i="39"/>
  <c r="E32" i="39"/>
  <c r="L45" i="39"/>
  <c r="M45" i="39"/>
  <c r="D33" i="39"/>
  <c r="E33" i="39"/>
  <c r="G33" i="39"/>
  <c r="L46" i="39"/>
  <c r="M46" i="39"/>
  <c r="D34" i="39"/>
  <c r="E34" i="39"/>
  <c r="L47" i="39"/>
  <c r="M47" i="39"/>
  <c r="D35" i="39"/>
  <c r="E35" i="39"/>
  <c r="L35" i="39"/>
  <c r="M35" i="39"/>
  <c r="D36" i="39"/>
  <c r="E36" i="39"/>
  <c r="L36" i="39"/>
  <c r="M36" i="39"/>
  <c r="D37" i="39"/>
  <c r="E37" i="39"/>
  <c r="L37" i="39"/>
  <c r="M37" i="39"/>
  <c r="C38" i="39"/>
  <c r="D38" i="39"/>
  <c r="E38" i="39"/>
  <c r="F38" i="39"/>
  <c r="I38" i="39"/>
  <c r="L38" i="39"/>
  <c r="M38" i="39"/>
  <c r="Q38" i="39"/>
  <c r="D39" i="39"/>
  <c r="E39" i="39"/>
  <c r="I52" i="39"/>
  <c r="L39" i="39"/>
  <c r="M39" i="39"/>
  <c r="Q52" i="39"/>
  <c r="C40" i="39"/>
  <c r="D40" i="39"/>
  <c r="E40" i="39"/>
  <c r="I40" i="39"/>
  <c r="L40" i="39"/>
  <c r="M53" i="39"/>
  <c r="Q40" i="39"/>
  <c r="H32" i="39"/>
  <c r="I32" i="39"/>
  <c r="P32" i="39"/>
  <c r="Q32" i="39"/>
  <c r="H33" i="39"/>
  <c r="I33" i="39"/>
  <c r="P33" i="39"/>
  <c r="Q33" i="39"/>
  <c r="H34" i="39"/>
  <c r="I34" i="39"/>
  <c r="P34" i="39"/>
  <c r="Q34" i="39"/>
  <c r="H35" i="39"/>
  <c r="I35" i="39"/>
  <c r="P35" i="39"/>
  <c r="Q35" i="39"/>
  <c r="H36" i="39"/>
  <c r="I36" i="39"/>
  <c r="P36" i="39"/>
  <c r="Q36" i="39"/>
  <c r="H37" i="39"/>
  <c r="I37" i="39"/>
  <c r="P37" i="39"/>
  <c r="Q37" i="39"/>
  <c r="H38" i="39"/>
  <c r="P38" i="39"/>
  <c r="H39" i="39"/>
  <c r="I39" i="39"/>
  <c r="P39" i="39"/>
  <c r="Q39" i="39"/>
  <c r="H40" i="39"/>
  <c r="P40" i="39"/>
  <c r="H45" i="39"/>
  <c r="I45" i="39"/>
  <c r="P45" i="39"/>
  <c r="Q45" i="39"/>
  <c r="H46" i="39"/>
  <c r="I46" i="39"/>
  <c r="P46" i="39"/>
  <c r="Q46" i="39"/>
  <c r="H47" i="39"/>
  <c r="I47" i="39"/>
  <c r="P47" i="39"/>
  <c r="Q47" i="39"/>
  <c r="H52" i="39"/>
  <c r="P52" i="39"/>
  <c r="D53" i="39"/>
  <c r="E53" i="39"/>
  <c r="H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J34" i="37"/>
  <c r="M34" i="37"/>
  <c r="N34" i="37"/>
  <c r="F35" i="37"/>
  <c r="N35" i="37"/>
  <c r="F36" i="37"/>
  <c r="J36" i="37"/>
  <c r="Q36" i="37"/>
  <c r="B37" i="37"/>
  <c r="F37" i="37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O34" i="37"/>
  <c r="O35" i="37"/>
  <c r="C36" i="37"/>
  <c r="O36" i="37"/>
  <c r="M37" i="37"/>
  <c r="F38" i="37"/>
  <c r="Q38" i="37"/>
  <c r="O39" i="37"/>
  <c r="O40" i="37"/>
  <c r="F48" i="37"/>
  <c r="N48" i="37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B3" i="30"/>
  <c r="D3" i="30"/>
  <c r="F3" i="30"/>
  <c r="H3" i="30"/>
  <c r="J3" i="30"/>
  <c r="L3" i="30"/>
  <c r="O3" i="30"/>
  <c r="Q3" i="30"/>
  <c r="B3" i="31"/>
  <c r="C3" i="31"/>
  <c r="D3" i="31"/>
  <c r="E3" i="31"/>
  <c r="F3" i="31"/>
  <c r="G3" i="31"/>
  <c r="I3" i="31"/>
  <c r="J3" i="31"/>
  <c r="K3" i="31"/>
  <c r="L3" i="31"/>
  <c r="M3" i="31"/>
  <c r="N3" i="31"/>
  <c r="O3" i="31"/>
  <c r="P3" i="31"/>
  <c r="Q3" i="31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B3" i="34"/>
  <c r="C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G5" i="30"/>
  <c r="J5" i="30"/>
  <c r="K5" i="30"/>
  <c r="L5" i="30"/>
  <c r="N5" i="30"/>
  <c r="Q5" i="30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D8" i="30"/>
  <c r="G8" i="30"/>
  <c r="I8" i="30"/>
  <c r="K8" i="30"/>
  <c r="M8" i="30"/>
  <c r="Q8" i="30"/>
  <c r="B8" i="31"/>
  <c r="E8" i="31"/>
  <c r="I8" i="31"/>
  <c r="M8" i="31"/>
  <c r="P8" i="31"/>
  <c r="Q8" i="31"/>
  <c r="B8" i="32"/>
  <c r="C8" i="32"/>
  <c r="D8" i="32"/>
  <c r="E8" i="32"/>
  <c r="F8" i="32"/>
  <c r="G8" i="32"/>
  <c r="H8" i="32"/>
  <c r="I8" i="32"/>
  <c r="L8" i="32"/>
  <c r="M8" i="32"/>
  <c r="O8" i="32"/>
  <c r="P8" i="32"/>
  <c r="Q8" i="32"/>
  <c r="C8" i="33"/>
  <c r="I8" i="33"/>
  <c r="K8" i="33"/>
  <c r="N8" i="33"/>
  <c r="O8" i="33"/>
  <c r="Q8" i="33"/>
  <c r="G8" i="34"/>
  <c r="I8" i="34"/>
  <c r="K8" i="34"/>
  <c r="M8" i="34"/>
  <c r="O8" i="34"/>
  <c r="Q8" i="34"/>
  <c r="B8" i="35"/>
  <c r="D8" i="35"/>
  <c r="E8" i="35"/>
  <c r="I8" i="35"/>
  <c r="M8" i="35"/>
  <c r="Q8" i="35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C9" i="32"/>
  <c r="F9" i="32"/>
  <c r="G9" i="32"/>
  <c r="J9" i="32"/>
  <c r="K9" i="32"/>
  <c r="L9" i="32"/>
  <c r="N9" i="32"/>
  <c r="O9" i="32"/>
  <c r="P9" i="32"/>
  <c r="C9" i="33"/>
  <c r="E9" i="33"/>
  <c r="F9" i="33"/>
  <c r="G9" i="33"/>
  <c r="H9" i="33"/>
  <c r="I9" i="33"/>
  <c r="J9" i="33"/>
  <c r="K9" i="33"/>
  <c r="M9" i="33"/>
  <c r="N9" i="33"/>
  <c r="Q9" i="33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C9" i="35"/>
  <c r="D9" i="35"/>
  <c r="F9" i="35"/>
  <c r="G9" i="35"/>
  <c r="H9" i="35"/>
  <c r="I9" i="35"/>
  <c r="J9" i="35"/>
  <c r="K9" i="35"/>
  <c r="L9" i="35"/>
  <c r="M9" i="35"/>
  <c r="N9" i="35"/>
  <c r="O9" i="35"/>
  <c r="P9" i="35"/>
  <c r="Q9" i="35"/>
  <c r="E10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C15" i="25"/>
  <c r="C15" i="28" s="1"/>
  <c r="D15" i="25"/>
  <c r="D15" i="28" s="1"/>
  <c r="E15" i="25"/>
  <c r="E15" i="28" s="1"/>
  <c r="F15" i="25"/>
  <c r="F15" i="28" s="1"/>
  <c r="G15" i="25"/>
  <c r="G15" i="28" s="1"/>
  <c r="H15" i="25"/>
  <c r="H15" i="28" s="1"/>
  <c r="I15" i="25"/>
  <c r="I15" i="28" s="1"/>
  <c r="J15" i="25"/>
  <c r="J15" i="28" s="1"/>
  <c r="K15" i="25"/>
  <c r="K15" i="28" s="1"/>
  <c r="L15" i="25"/>
  <c r="L15" i="28" s="1"/>
  <c r="M15" i="25"/>
  <c r="M15" i="28" s="1"/>
  <c r="N15" i="25"/>
  <c r="N15" i="28" s="1"/>
  <c r="O15" i="25"/>
  <c r="O15" i="28" s="1"/>
  <c r="P15" i="25"/>
  <c r="P15" i="28" s="1"/>
  <c r="Q15" i="25"/>
  <c r="Q15" i="28" s="1"/>
  <c r="C27" i="25"/>
  <c r="C27" i="28" s="1"/>
  <c r="D27" i="25"/>
  <c r="D27" i="28" s="1"/>
  <c r="E27" i="25"/>
  <c r="E27" i="28" s="1"/>
  <c r="F27" i="25"/>
  <c r="F27" i="28" s="1"/>
  <c r="G27" i="25"/>
  <c r="G27" i="28" s="1"/>
  <c r="H27" i="25"/>
  <c r="H27" i="28" s="1"/>
  <c r="I27" i="25"/>
  <c r="I27" i="28" s="1"/>
  <c r="J27" i="25"/>
  <c r="J27" i="28" s="1"/>
  <c r="K27" i="25"/>
  <c r="K27" i="28" s="1"/>
  <c r="L27" i="25"/>
  <c r="L27" i="28" s="1"/>
  <c r="M27" i="25"/>
  <c r="M27" i="28" s="1"/>
  <c r="N27" i="25"/>
  <c r="N27" i="28" s="1"/>
  <c r="O27" i="25"/>
  <c r="O27" i="28" s="1"/>
  <c r="P27" i="25"/>
  <c r="P27" i="28" s="1"/>
  <c r="Q27" i="25"/>
  <c r="Q27" i="28" s="1"/>
  <c r="C28" i="25"/>
  <c r="C28" i="28" s="1"/>
  <c r="D28" i="25"/>
  <c r="D28" i="28" s="1"/>
  <c r="E28" i="25"/>
  <c r="E28" i="28" s="1"/>
  <c r="F28" i="25"/>
  <c r="F28" i="28" s="1"/>
  <c r="G28" i="25"/>
  <c r="G28" i="28" s="1"/>
  <c r="H28" i="25"/>
  <c r="H28" i="28" s="1"/>
  <c r="I28" i="25"/>
  <c r="I28" i="28" s="1"/>
  <c r="J28" i="25"/>
  <c r="J28" i="28" s="1"/>
  <c r="K28" i="25"/>
  <c r="K28" i="28" s="1"/>
  <c r="L28" i="25"/>
  <c r="L28" i="28" s="1"/>
  <c r="M28" i="25"/>
  <c r="M28" i="28" s="1"/>
  <c r="N28" i="25"/>
  <c r="N28" i="28" s="1"/>
  <c r="O28" i="25"/>
  <c r="O28" i="28" s="1"/>
  <c r="P28" i="25"/>
  <c r="P28" i="28" s="1"/>
  <c r="Q28" i="25"/>
  <c r="Q28" i="28" s="1"/>
  <c r="N6" i="25"/>
  <c r="N6" i="28" s="1"/>
  <c r="Q6" i="25"/>
  <c r="Q6" i="28" s="1"/>
  <c r="C11" i="25"/>
  <c r="C11" i="28" s="1"/>
  <c r="D11" i="25"/>
  <c r="D11" i="28" s="1"/>
  <c r="E11" i="25"/>
  <c r="E11" i="28" s="1"/>
  <c r="F11" i="25"/>
  <c r="F11" i="28" s="1"/>
  <c r="G11" i="25"/>
  <c r="G11" i="28" s="1"/>
  <c r="H11" i="25"/>
  <c r="H11" i="28" s="1"/>
  <c r="I11" i="25"/>
  <c r="I11" i="28" s="1"/>
  <c r="J11" i="25"/>
  <c r="J11" i="28" s="1"/>
  <c r="K11" i="25"/>
  <c r="K11" i="28" s="1"/>
  <c r="L11" i="25"/>
  <c r="L11" i="28" s="1"/>
  <c r="M11" i="25"/>
  <c r="M11" i="28" s="1"/>
  <c r="N11" i="25"/>
  <c r="N11" i="28" s="1"/>
  <c r="O11" i="25"/>
  <c r="O11" i="28" s="1"/>
  <c r="P11" i="25"/>
  <c r="P11" i="28" s="1"/>
  <c r="Q11" i="25"/>
  <c r="Q11" i="28" s="1"/>
  <c r="C12" i="25"/>
  <c r="C12" i="28" s="1"/>
  <c r="D12" i="25"/>
  <c r="D12" i="28" s="1"/>
  <c r="E12" i="25"/>
  <c r="E12" i="28" s="1"/>
  <c r="F12" i="25"/>
  <c r="F12" i="28" s="1"/>
  <c r="G12" i="25"/>
  <c r="G12" i="28" s="1"/>
  <c r="H12" i="25"/>
  <c r="H12" i="28" s="1"/>
  <c r="I12" i="25"/>
  <c r="I12" i="28" s="1"/>
  <c r="J12" i="25"/>
  <c r="J12" i="28" s="1"/>
  <c r="K12" i="25"/>
  <c r="K12" i="28" s="1"/>
  <c r="L12" i="25"/>
  <c r="L12" i="28" s="1"/>
  <c r="M12" i="25"/>
  <c r="M12" i="28" s="1"/>
  <c r="N12" i="25"/>
  <c r="N12" i="28" s="1"/>
  <c r="O12" i="25"/>
  <c r="O12" i="28" s="1"/>
  <c r="P12" i="25"/>
  <c r="P12" i="28" s="1"/>
  <c r="Q12" i="25"/>
  <c r="Q12" i="28" s="1"/>
  <c r="C13" i="25"/>
  <c r="C13" i="28" s="1"/>
  <c r="D13" i="25"/>
  <c r="D13" i="28" s="1"/>
  <c r="E13" i="25"/>
  <c r="E13" i="28" s="1"/>
  <c r="F13" i="25"/>
  <c r="F13" i="28" s="1"/>
  <c r="G13" i="25"/>
  <c r="G13" i="28" s="1"/>
  <c r="H13" i="25"/>
  <c r="H13" i="28" s="1"/>
  <c r="I13" i="25"/>
  <c r="I13" i="28" s="1"/>
  <c r="J13" i="25"/>
  <c r="J13" i="28" s="1"/>
  <c r="K13" i="25"/>
  <c r="K13" i="28" s="1"/>
  <c r="L13" i="25"/>
  <c r="L13" i="28" s="1"/>
  <c r="M13" i="25"/>
  <c r="M13" i="28" s="1"/>
  <c r="N13" i="25"/>
  <c r="N13" i="28" s="1"/>
  <c r="O13" i="25"/>
  <c r="O13" i="28" s="1"/>
  <c r="P13" i="25"/>
  <c r="P13" i="28" s="1"/>
  <c r="Q13" i="25"/>
  <c r="Q13" i="28" s="1"/>
  <c r="C14" i="25"/>
  <c r="C14" i="28" s="1"/>
  <c r="D14" i="25"/>
  <c r="D14" i="28" s="1"/>
  <c r="E14" i="25"/>
  <c r="E14" i="28" s="1"/>
  <c r="F14" i="25"/>
  <c r="F14" i="28" s="1"/>
  <c r="G14" i="25"/>
  <c r="G14" i="28" s="1"/>
  <c r="H14" i="25"/>
  <c r="H14" i="28" s="1"/>
  <c r="I14" i="25"/>
  <c r="I14" i="28" s="1"/>
  <c r="J14" i="25"/>
  <c r="J14" i="28" s="1"/>
  <c r="K14" i="25"/>
  <c r="K14" i="28" s="1"/>
  <c r="L14" i="25"/>
  <c r="L14" i="28" s="1"/>
  <c r="M14" i="25"/>
  <c r="M14" i="28" s="1"/>
  <c r="N14" i="25"/>
  <c r="N14" i="28" s="1"/>
  <c r="O14" i="25"/>
  <c r="O14" i="28" s="1"/>
  <c r="P14" i="25"/>
  <c r="P14" i="28" s="1"/>
  <c r="Q14" i="25"/>
  <c r="Q14" i="28" s="1"/>
  <c r="C18" i="25"/>
  <c r="C18" i="28" s="1"/>
  <c r="D18" i="25"/>
  <c r="D18" i="28" s="1"/>
  <c r="E18" i="25"/>
  <c r="E18" i="28" s="1"/>
  <c r="G18" i="25"/>
  <c r="G18" i="28" s="1"/>
  <c r="H18" i="25"/>
  <c r="H18" i="28" s="1"/>
  <c r="I18" i="25"/>
  <c r="I18" i="28" s="1"/>
  <c r="J18" i="25"/>
  <c r="J18" i="28" s="1"/>
  <c r="K18" i="25"/>
  <c r="K18" i="28" s="1"/>
  <c r="L18" i="25"/>
  <c r="L18" i="28" s="1"/>
  <c r="M18" i="25"/>
  <c r="M18" i="28" s="1"/>
  <c r="O18" i="25"/>
  <c r="O18" i="28" s="1"/>
  <c r="P18" i="25"/>
  <c r="P18" i="28" s="1"/>
  <c r="Q18" i="25"/>
  <c r="Q18" i="28" s="1"/>
  <c r="C25" i="25"/>
  <c r="C25" i="28" s="1"/>
  <c r="D25" i="25"/>
  <c r="D25" i="28" s="1"/>
  <c r="E25" i="25"/>
  <c r="E25" i="28" s="1"/>
  <c r="F25" i="25"/>
  <c r="F25" i="28" s="1"/>
  <c r="G25" i="25"/>
  <c r="G25" i="28" s="1"/>
  <c r="H25" i="25"/>
  <c r="H25" i="28" s="1"/>
  <c r="I25" i="25"/>
  <c r="I25" i="28" s="1"/>
  <c r="J25" i="25"/>
  <c r="J25" i="28" s="1"/>
  <c r="K25" i="25"/>
  <c r="K25" i="28" s="1"/>
  <c r="L25" i="25"/>
  <c r="L25" i="28" s="1"/>
  <c r="M25" i="25"/>
  <c r="M25" i="28" s="1"/>
  <c r="N25" i="25"/>
  <c r="N25" i="28" s="1"/>
  <c r="O25" i="25"/>
  <c r="O25" i="28" s="1"/>
  <c r="P25" i="25"/>
  <c r="P25" i="28" s="1"/>
  <c r="Q25" i="25"/>
  <c r="Q25" i="28" s="1"/>
  <c r="C26" i="25"/>
  <c r="C26" i="28" s="1"/>
  <c r="D26" i="25"/>
  <c r="D26" i="28" s="1"/>
  <c r="E26" i="25"/>
  <c r="E26" i="28" s="1"/>
  <c r="F26" i="25"/>
  <c r="F26" i="28" s="1"/>
  <c r="G26" i="25"/>
  <c r="G26" i="28" s="1"/>
  <c r="H26" i="25"/>
  <c r="H26" i="28" s="1"/>
  <c r="I26" i="25"/>
  <c r="I26" i="28" s="1"/>
  <c r="J26" i="25"/>
  <c r="J26" i="28" s="1"/>
  <c r="K26" i="25"/>
  <c r="K26" i="28" s="1"/>
  <c r="L26" i="25"/>
  <c r="L26" i="28" s="1"/>
  <c r="M26" i="25"/>
  <c r="M26" i="28" s="1"/>
  <c r="N26" i="25"/>
  <c r="N26" i="28" s="1"/>
  <c r="O26" i="25"/>
  <c r="O26" i="28" s="1"/>
  <c r="P26" i="25"/>
  <c r="P26" i="28" s="1"/>
  <c r="Q26" i="25"/>
  <c r="Q26" i="28" s="1"/>
  <c r="G32" i="25"/>
  <c r="G32" i="28" s="1"/>
  <c r="K32" i="25"/>
  <c r="K32" i="28" s="1"/>
  <c r="M32" i="25"/>
  <c r="M32" i="28" s="1"/>
  <c r="C33" i="25"/>
  <c r="C33" i="28" s="1"/>
  <c r="D33" i="25"/>
  <c r="D33" i="28" s="1"/>
  <c r="F33" i="25"/>
  <c r="F33" i="28" s="1"/>
  <c r="G33" i="25"/>
  <c r="G33" i="28" s="1"/>
  <c r="H33" i="25"/>
  <c r="H33" i="28" s="1"/>
  <c r="I33" i="25"/>
  <c r="I33" i="28" s="1"/>
  <c r="J33" i="25"/>
  <c r="J33" i="28" s="1"/>
  <c r="K33" i="25"/>
  <c r="K33" i="28" s="1"/>
  <c r="L33" i="25"/>
  <c r="L33" i="28" s="1"/>
  <c r="M33" i="25"/>
  <c r="M33" i="28" s="1"/>
  <c r="N33" i="25"/>
  <c r="N33" i="28" s="1"/>
  <c r="O33" i="25"/>
  <c r="O33" i="28" s="1"/>
  <c r="P33" i="25"/>
  <c r="P33" i="28" s="1"/>
  <c r="Q33" i="25"/>
  <c r="Q33" i="28" s="1"/>
  <c r="N6" i="27"/>
  <c r="I5" i="21"/>
  <c r="C6" i="21"/>
  <c r="F6" i="21"/>
  <c r="N6" i="26"/>
  <c r="Q6" i="26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B15" i="14"/>
  <c r="B15" i="17" s="1"/>
  <c r="C15" i="14"/>
  <c r="C15" i="17" s="1"/>
  <c r="D15" i="14"/>
  <c r="D15" i="17" s="1"/>
  <c r="E15" i="14"/>
  <c r="E15" i="17" s="1"/>
  <c r="F15" i="14"/>
  <c r="F15" i="17" s="1"/>
  <c r="G15" i="14"/>
  <c r="G15" i="17" s="1"/>
  <c r="H15" i="14"/>
  <c r="H15" i="17" s="1"/>
  <c r="I15" i="14"/>
  <c r="I15" i="17" s="1"/>
  <c r="J15" i="14"/>
  <c r="J15" i="17" s="1"/>
  <c r="K15" i="14"/>
  <c r="K15" i="17" s="1"/>
  <c r="L15" i="14"/>
  <c r="L15" i="17" s="1"/>
  <c r="M15" i="14"/>
  <c r="M15" i="17" s="1"/>
  <c r="N15" i="14"/>
  <c r="N15" i="17" s="1"/>
  <c r="O15" i="14"/>
  <c r="O15" i="17" s="1"/>
  <c r="P15" i="14"/>
  <c r="P15" i="17" s="1"/>
  <c r="Q15" i="14"/>
  <c r="Q15" i="17" s="1"/>
  <c r="B27" i="14"/>
  <c r="B27" i="17" s="1"/>
  <c r="C27" i="14"/>
  <c r="C27" i="17" s="1"/>
  <c r="D27" i="14"/>
  <c r="D27" i="17" s="1"/>
  <c r="E27" i="14"/>
  <c r="E27" i="17" s="1"/>
  <c r="F27" i="14"/>
  <c r="F27" i="17" s="1"/>
  <c r="G27" i="14"/>
  <c r="G27" i="17" s="1"/>
  <c r="H27" i="14"/>
  <c r="H27" i="17" s="1"/>
  <c r="I27" i="14"/>
  <c r="I27" i="17" s="1"/>
  <c r="J27" i="14"/>
  <c r="J27" i="17" s="1"/>
  <c r="K27" i="14"/>
  <c r="K27" i="17" s="1"/>
  <c r="L27" i="14"/>
  <c r="L27" i="17" s="1"/>
  <c r="M27" i="14"/>
  <c r="M27" i="17" s="1"/>
  <c r="N27" i="14"/>
  <c r="N27" i="17" s="1"/>
  <c r="O27" i="14"/>
  <c r="O27" i="17" s="1"/>
  <c r="P27" i="14"/>
  <c r="P27" i="17" s="1"/>
  <c r="Q27" i="14"/>
  <c r="Q27" i="17" s="1"/>
  <c r="B28" i="14"/>
  <c r="B28" i="17" s="1"/>
  <c r="C28" i="14"/>
  <c r="C28" i="17" s="1"/>
  <c r="D28" i="14"/>
  <c r="D28" i="17" s="1"/>
  <c r="E28" i="14"/>
  <c r="E28" i="17" s="1"/>
  <c r="F28" i="14"/>
  <c r="F28" i="17" s="1"/>
  <c r="G28" i="14"/>
  <c r="G28" i="17" s="1"/>
  <c r="H28" i="14"/>
  <c r="H28" i="17" s="1"/>
  <c r="I28" i="14"/>
  <c r="I28" i="17" s="1"/>
  <c r="J28" i="14"/>
  <c r="J28" i="17" s="1"/>
  <c r="K28" i="14"/>
  <c r="K28" i="17" s="1"/>
  <c r="L28" i="14"/>
  <c r="L28" i="17" s="1"/>
  <c r="M28" i="14"/>
  <c r="M28" i="17" s="1"/>
  <c r="N28" i="14"/>
  <c r="N28" i="17" s="1"/>
  <c r="O28" i="14"/>
  <c r="O28" i="17" s="1"/>
  <c r="P28" i="14"/>
  <c r="P28" i="17" s="1"/>
  <c r="Q28" i="14"/>
  <c r="Q28" i="17" s="1"/>
  <c r="B11" i="14"/>
  <c r="B11" i="17" s="1"/>
  <c r="C11" i="14"/>
  <c r="C11" i="17" s="1"/>
  <c r="D11" i="14"/>
  <c r="D11" i="17" s="1"/>
  <c r="E11" i="14"/>
  <c r="E11" i="17" s="1"/>
  <c r="F11" i="14"/>
  <c r="F11" i="17" s="1"/>
  <c r="G11" i="14"/>
  <c r="G11" i="17" s="1"/>
  <c r="H11" i="14"/>
  <c r="H11" i="17" s="1"/>
  <c r="I11" i="14"/>
  <c r="I11" i="17" s="1"/>
  <c r="J11" i="14"/>
  <c r="J11" i="17" s="1"/>
  <c r="K11" i="14"/>
  <c r="K11" i="17" s="1"/>
  <c r="L11" i="14"/>
  <c r="L11" i="17" s="1"/>
  <c r="M11" i="14"/>
  <c r="M11" i="17" s="1"/>
  <c r="N11" i="14"/>
  <c r="N11" i="17" s="1"/>
  <c r="O11" i="14"/>
  <c r="O11" i="17" s="1"/>
  <c r="P11" i="14"/>
  <c r="P11" i="17" s="1"/>
  <c r="Q11" i="14"/>
  <c r="Q11" i="17" s="1"/>
  <c r="B12" i="14"/>
  <c r="B12" i="17" s="1"/>
  <c r="C12" i="14"/>
  <c r="C12" i="17" s="1"/>
  <c r="D12" i="14"/>
  <c r="D12" i="17" s="1"/>
  <c r="E12" i="14"/>
  <c r="E12" i="17" s="1"/>
  <c r="F12" i="14"/>
  <c r="F12" i="17" s="1"/>
  <c r="G12" i="14"/>
  <c r="G12" i="17" s="1"/>
  <c r="H12" i="14"/>
  <c r="H12" i="17" s="1"/>
  <c r="I12" i="14"/>
  <c r="I12" i="17" s="1"/>
  <c r="J12" i="14"/>
  <c r="J12" i="17" s="1"/>
  <c r="K12" i="14"/>
  <c r="K12" i="17" s="1"/>
  <c r="L12" i="14"/>
  <c r="L12" i="17" s="1"/>
  <c r="M12" i="14"/>
  <c r="M12" i="17" s="1"/>
  <c r="N12" i="14"/>
  <c r="N12" i="17" s="1"/>
  <c r="O12" i="14"/>
  <c r="O12" i="17" s="1"/>
  <c r="P12" i="14"/>
  <c r="P12" i="17" s="1"/>
  <c r="Q12" i="14"/>
  <c r="Q12" i="17" s="1"/>
  <c r="B13" i="14"/>
  <c r="B13" i="17" s="1"/>
  <c r="C13" i="14"/>
  <c r="C13" i="17" s="1"/>
  <c r="D13" i="14"/>
  <c r="D13" i="17" s="1"/>
  <c r="E13" i="14"/>
  <c r="E13" i="17" s="1"/>
  <c r="F13" i="14"/>
  <c r="F13" i="17" s="1"/>
  <c r="G13" i="14"/>
  <c r="G13" i="17" s="1"/>
  <c r="H13" i="14"/>
  <c r="H13" i="17" s="1"/>
  <c r="I13" i="14"/>
  <c r="I13" i="17" s="1"/>
  <c r="J13" i="14"/>
  <c r="J13" i="17" s="1"/>
  <c r="K13" i="14"/>
  <c r="K13" i="17" s="1"/>
  <c r="L13" i="14"/>
  <c r="L13" i="17" s="1"/>
  <c r="M13" i="14"/>
  <c r="M13" i="17" s="1"/>
  <c r="N13" i="14"/>
  <c r="N13" i="17" s="1"/>
  <c r="O13" i="14"/>
  <c r="O13" i="17" s="1"/>
  <c r="P13" i="14"/>
  <c r="P13" i="17" s="1"/>
  <c r="Q13" i="14"/>
  <c r="Q13" i="17" s="1"/>
  <c r="B14" i="14"/>
  <c r="B14" i="17" s="1"/>
  <c r="C14" i="14"/>
  <c r="C14" i="17" s="1"/>
  <c r="D14" i="14"/>
  <c r="D14" i="17" s="1"/>
  <c r="E14" i="14"/>
  <c r="E14" i="17" s="1"/>
  <c r="F14" i="14"/>
  <c r="F14" i="17" s="1"/>
  <c r="G14" i="14"/>
  <c r="G14" i="17" s="1"/>
  <c r="H14" i="14"/>
  <c r="H14" i="17" s="1"/>
  <c r="I14" i="14"/>
  <c r="I14" i="17" s="1"/>
  <c r="J14" i="14"/>
  <c r="J14" i="17" s="1"/>
  <c r="K14" i="14"/>
  <c r="K14" i="17" s="1"/>
  <c r="L14" i="14"/>
  <c r="L14" i="17" s="1"/>
  <c r="M14" i="14"/>
  <c r="M14" i="17" s="1"/>
  <c r="N14" i="14"/>
  <c r="N14" i="17" s="1"/>
  <c r="O14" i="14"/>
  <c r="O14" i="17" s="1"/>
  <c r="P14" i="14"/>
  <c r="P14" i="17" s="1"/>
  <c r="Q14" i="14"/>
  <c r="Q14" i="17" s="1"/>
  <c r="B18" i="14"/>
  <c r="B18" i="17" s="1"/>
  <c r="C18" i="14"/>
  <c r="C18" i="17" s="1"/>
  <c r="D18" i="14"/>
  <c r="D18" i="17" s="1"/>
  <c r="E18" i="14"/>
  <c r="E18" i="17" s="1"/>
  <c r="F18" i="14"/>
  <c r="F18" i="17" s="1"/>
  <c r="G18" i="14"/>
  <c r="G18" i="17" s="1"/>
  <c r="H18" i="14"/>
  <c r="H18" i="17" s="1"/>
  <c r="I18" i="14"/>
  <c r="I18" i="17" s="1"/>
  <c r="J18" i="14"/>
  <c r="J18" i="17" s="1"/>
  <c r="K18" i="14"/>
  <c r="K18" i="17" s="1"/>
  <c r="L18" i="14"/>
  <c r="L18" i="17" s="1"/>
  <c r="M18" i="14"/>
  <c r="M18" i="17" s="1"/>
  <c r="N18" i="14"/>
  <c r="N18" i="17" s="1"/>
  <c r="O18" i="14"/>
  <c r="O18" i="17" s="1"/>
  <c r="P18" i="14"/>
  <c r="P18" i="17" s="1"/>
  <c r="Q18" i="14"/>
  <c r="Q18" i="17" s="1"/>
  <c r="B25" i="14"/>
  <c r="B25" i="17" s="1"/>
  <c r="C25" i="14"/>
  <c r="C25" i="17" s="1"/>
  <c r="D25" i="14"/>
  <c r="D25" i="17" s="1"/>
  <c r="E25" i="14"/>
  <c r="E25" i="17" s="1"/>
  <c r="F25" i="14"/>
  <c r="F25" i="17" s="1"/>
  <c r="G25" i="14"/>
  <c r="G25" i="17" s="1"/>
  <c r="H25" i="14"/>
  <c r="H25" i="17" s="1"/>
  <c r="I25" i="14"/>
  <c r="I25" i="17" s="1"/>
  <c r="J25" i="14"/>
  <c r="J25" i="17" s="1"/>
  <c r="K25" i="14"/>
  <c r="K25" i="17" s="1"/>
  <c r="L25" i="14"/>
  <c r="L25" i="17" s="1"/>
  <c r="M25" i="14"/>
  <c r="M25" i="17" s="1"/>
  <c r="N25" i="14"/>
  <c r="N25" i="17" s="1"/>
  <c r="O25" i="14"/>
  <c r="O25" i="17" s="1"/>
  <c r="P25" i="14"/>
  <c r="P25" i="17" s="1"/>
  <c r="Q25" i="14"/>
  <c r="Q25" i="17" s="1"/>
  <c r="B26" i="14"/>
  <c r="B26" i="17" s="1"/>
  <c r="C26" i="14"/>
  <c r="C26" i="17" s="1"/>
  <c r="D26" i="14"/>
  <c r="D26" i="17" s="1"/>
  <c r="E26" i="14"/>
  <c r="E26" i="17" s="1"/>
  <c r="F26" i="14"/>
  <c r="F26" i="17" s="1"/>
  <c r="G26" i="14"/>
  <c r="G26" i="17" s="1"/>
  <c r="H26" i="14"/>
  <c r="H26" i="17" s="1"/>
  <c r="I26" i="14"/>
  <c r="I26" i="17" s="1"/>
  <c r="J26" i="14"/>
  <c r="J26" i="17" s="1"/>
  <c r="K26" i="14"/>
  <c r="K26" i="17" s="1"/>
  <c r="L26" i="14"/>
  <c r="L26" i="17" s="1"/>
  <c r="M26" i="14"/>
  <c r="M26" i="17" s="1"/>
  <c r="N26" i="14"/>
  <c r="N26" i="17" s="1"/>
  <c r="O26" i="14"/>
  <c r="O26" i="17" s="1"/>
  <c r="P26" i="14"/>
  <c r="P26" i="17" s="1"/>
  <c r="Q26" i="14"/>
  <c r="Q26" i="17" s="1"/>
  <c r="B33" i="14"/>
  <c r="B33" i="17" s="1"/>
  <c r="C33" i="14"/>
  <c r="C33" i="17" s="1"/>
  <c r="D33" i="14"/>
  <c r="D33" i="17" s="1"/>
  <c r="E33" i="14"/>
  <c r="E33" i="17" s="1"/>
  <c r="F33" i="14"/>
  <c r="F33" i="17" s="1"/>
  <c r="G33" i="14"/>
  <c r="G33" i="17" s="1"/>
  <c r="H33" i="14"/>
  <c r="H33" i="17" s="1"/>
  <c r="I33" i="14"/>
  <c r="I33" i="17" s="1"/>
  <c r="J33" i="14"/>
  <c r="J33" i="17" s="1"/>
  <c r="K33" i="14"/>
  <c r="K33" i="17" s="1"/>
  <c r="L33" i="14"/>
  <c r="L33" i="17" s="1"/>
  <c r="M33" i="14"/>
  <c r="M33" i="17" s="1"/>
  <c r="N33" i="14"/>
  <c r="N33" i="17" s="1"/>
  <c r="O33" i="14"/>
  <c r="O33" i="17" s="1"/>
  <c r="P33" i="14"/>
  <c r="P33" i="17" s="1"/>
  <c r="Q33" i="14"/>
  <c r="Q33" i="17" s="1"/>
  <c r="M5" i="14"/>
  <c r="M7" i="14"/>
  <c r="M8" i="14"/>
  <c r="M9" i="14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M30" i="14"/>
  <c r="M31" i="14"/>
  <c r="B19" i="6"/>
  <c r="C19" i="6"/>
  <c r="B27" i="6"/>
  <c r="B95" i="6"/>
  <c r="O15" i="12" l="1"/>
  <c r="O15" i="13"/>
  <c r="N15" i="13"/>
  <c r="N15" i="12"/>
  <c r="F15" i="13"/>
  <c r="F15" i="12"/>
  <c r="L15" i="12"/>
  <c r="L15" i="15" s="1"/>
  <c r="L15" i="13"/>
  <c r="D15" i="12"/>
  <c r="D15" i="13"/>
  <c r="K15" i="13"/>
  <c r="K15" i="12"/>
  <c r="C15" i="12"/>
  <c r="C15" i="13"/>
  <c r="J15" i="13"/>
  <c r="J15" i="12"/>
  <c r="B15" i="12"/>
  <c r="B15" i="13"/>
  <c r="E15" i="12"/>
  <c r="E15" i="13"/>
  <c r="Q15" i="12"/>
  <c r="Q15" i="13"/>
  <c r="I15" i="12"/>
  <c r="I15" i="13"/>
  <c r="P15" i="12"/>
  <c r="P15" i="13"/>
  <c r="H15" i="13"/>
  <c r="H15" i="12"/>
  <c r="M15" i="12"/>
  <c r="M15" i="13"/>
  <c r="G15" i="12"/>
  <c r="G15" i="13"/>
  <c r="N47" i="37"/>
  <c r="L53" i="39"/>
  <c r="E52" i="39"/>
  <c r="E47" i="39"/>
  <c r="E46" i="39"/>
  <c r="E45" i="39"/>
  <c r="M34" i="39"/>
  <c r="M33" i="39"/>
  <c r="M32" i="39"/>
  <c r="O26" i="10"/>
  <c r="O18" i="10"/>
  <c r="G17" i="10"/>
  <c r="G15" i="10"/>
  <c r="O14" i="10"/>
  <c r="G13" i="10"/>
  <c r="O12" i="10"/>
  <c r="G11" i="10"/>
  <c r="O10" i="10"/>
  <c r="G9" i="10"/>
  <c r="O8" i="10"/>
  <c r="G7" i="10"/>
  <c r="O6" i="10"/>
  <c r="G5" i="10"/>
  <c r="D52" i="39"/>
  <c r="D47" i="39"/>
  <c r="D46" i="39"/>
  <c r="D45" i="39"/>
  <c r="L34" i="39"/>
  <c r="L33" i="39"/>
  <c r="L32" i="39"/>
  <c r="M40" i="39"/>
  <c r="J44" i="38"/>
  <c r="M52" i="39"/>
  <c r="Q31" i="14"/>
  <c r="Q7" i="14"/>
  <c r="I6" i="14"/>
  <c r="J47" i="37"/>
  <c r="L52" i="39"/>
  <c r="M50" i="39"/>
  <c r="E49" i="39"/>
  <c r="I8" i="21"/>
  <c r="J53" i="38"/>
  <c r="J52" i="38"/>
  <c r="J51" i="38"/>
  <c r="J50" i="38"/>
  <c r="J49" i="38"/>
  <c r="J47" i="38"/>
  <c r="L16" i="8"/>
  <c r="N16" i="19"/>
  <c r="F16" i="19"/>
  <c r="Q16" i="22"/>
  <c r="I16" i="22"/>
  <c r="E16" i="22"/>
  <c r="J14" i="21"/>
  <c r="B16" i="7"/>
  <c r="E29" i="9"/>
  <c r="O19" i="11"/>
  <c r="O16" i="11"/>
  <c r="G16" i="11"/>
  <c r="E32" i="25"/>
  <c r="K16" i="19"/>
  <c r="C16" i="19"/>
  <c r="H48" i="37"/>
  <c r="D46" i="37"/>
  <c r="E36" i="37"/>
  <c r="H15" i="18"/>
  <c r="D3" i="34"/>
  <c r="H3" i="31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G29" i="22"/>
  <c r="F16" i="22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27" i="6"/>
  <c r="C8" i="26" s="1"/>
  <c r="B29" i="7"/>
  <c r="I28" i="15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L29" i="8"/>
  <c r="I24" i="14"/>
  <c r="E19" i="9"/>
  <c r="I10" i="34"/>
  <c r="G4" i="7"/>
  <c r="F20" i="10"/>
  <c r="P17" i="25"/>
  <c r="P16" i="18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J31" i="28" s="1"/>
  <c r="F31" i="25"/>
  <c r="Q30" i="25"/>
  <c r="E30" i="25"/>
  <c r="B34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H12" i="21"/>
  <c r="M9" i="21"/>
  <c r="D8" i="21"/>
  <c r="K7" i="21"/>
  <c r="M5" i="21"/>
  <c r="J21" i="25"/>
  <c r="J21" i="28" s="1"/>
  <c r="C29" i="18"/>
  <c r="Q29" i="18"/>
  <c r="M29" i="18"/>
  <c r="I29" i="18"/>
  <c r="P29" i="18"/>
  <c r="L29" i="18"/>
  <c r="H29" i="18"/>
  <c r="D29" i="18"/>
  <c r="O16" i="18"/>
  <c r="G16" i="18"/>
  <c r="E29" i="20"/>
  <c r="H27" i="21"/>
  <c r="I24" i="21"/>
  <c r="G22" i="21"/>
  <c r="L18" i="21"/>
  <c r="G17" i="21"/>
  <c r="N51" i="37"/>
  <c r="F51" i="37"/>
  <c r="J50" i="37"/>
  <c r="B45" i="38"/>
  <c r="B44" i="38"/>
  <c r="D19" i="8"/>
  <c r="G19" i="8"/>
  <c r="O19" i="7"/>
  <c r="O16" i="7"/>
  <c r="O16" i="14" s="1"/>
  <c r="G16" i="7"/>
  <c r="G16" i="14" s="1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G29" i="7"/>
  <c r="D29" i="8"/>
  <c r="Q25" i="15"/>
  <c r="I23" i="10"/>
  <c r="I21" i="10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G29" i="11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D16" i="8"/>
  <c r="I18" i="16"/>
  <c r="Q17" i="16"/>
  <c r="I17" i="16"/>
  <c r="I15" i="16"/>
  <c r="I13" i="16"/>
  <c r="I12" i="16"/>
  <c r="I11" i="16"/>
  <c r="Q10" i="16"/>
  <c r="I10" i="16"/>
  <c r="Q9" i="16"/>
  <c r="Q8" i="16"/>
  <c r="Q7" i="16"/>
  <c r="Q6" i="16"/>
  <c r="M32" i="14"/>
  <c r="M24" i="14"/>
  <c r="Q22" i="14"/>
  <c r="Q22" i="17" s="1"/>
  <c r="M22" i="14"/>
  <c r="M20" i="14"/>
  <c r="F4" i="22"/>
  <c r="M13" i="26"/>
  <c r="D33" i="15"/>
  <c r="D32" i="15"/>
  <c r="D31" i="15"/>
  <c r="D30" i="15"/>
  <c r="I32" i="15"/>
  <c r="I30" i="15"/>
  <c r="D4" i="8"/>
  <c r="H29" i="9"/>
  <c r="H16" i="9"/>
  <c r="G4" i="11"/>
  <c r="K24" i="25"/>
  <c r="J23" i="25"/>
  <c r="J23" i="28" s="1"/>
  <c r="F23" i="25"/>
  <c r="Q22" i="25"/>
  <c r="I22" i="25"/>
  <c r="H21" i="25"/>
  <c r="D21" i="25"/>
  <c r="Q5" i="16"/>
  <c r="Q32" i="14"/>
  <c r="Q10" i="14"/>
  <c r="Q8" i="14"/>
  <c r="Q8" i="17" s="1"/>
  <c r="I7" i="14"/>
  <c r="I7" i="17" s="1"/>
  <c r="D32" i="26"/>
  <c r="E28" i="26"/>
  <c r="H16" i="18"/>
  <c r="D16" i="18"/>
  <c r="M10" i="25"/>
  <c r="E10" i="25"/>
  <c r="L9" i="25"/>
  <c r="H9" i="25"/>
  <c r="D9" i="25"/>
  <c r="D9" i="28" s="1"/>
  <c r="G8" i="25"/>
  <c r="J7" i="25"/>
  <c r="F7" i="25"/>
  <c r="I6" i="25"/>
  <c r="D5" i="25"/>
  <c r="K32" i="21"/>
  <c r="C32" i="21"/>
  <c r="M24" i="26"/>
  <c r="E24" i="26"/>
  <c r="P23" i="26"/>
  <c r="D23" i="26"/>
  <c r="Q20" i="26"/>
  <c r="P14" i="26"/>
  <c r="D14" i="26"/>
  <c r="E11" i="26"/>
  <c r="N8" i="26"/>
  <c r="J8" i="26"/>
  <c r="M7" i="26"/>
  <c r="E7" i="26"/>
  <c r="P6" i="26"/>
  <c r="M29" i="20"/>
  <c r="M29" i="24" s="1"/>
  <c r="N26" i="21"/>
  <c r="C18" i="21"/>
  <c r="F17" i="21"/>
  <c r="P16" i="22"/>
  <c r="P16" i="25" s="1"/>
  <c r="L16" i="22"/>
  <c r="P10" i="25"/>
  <c r="L10" i="25"/>
  <c r="H10" i="25"/>
  <c r="D10" i="25"/>
  <c r="O9" i="25"/>
  <c r="K9" i="25"/>
  <c r="G9" i="25"/>
  <c r="C9" i="25"/>
  <c r="N8" i="25"/>
  <c r="J8" i="25"/>
  <c r="J8" i="28" s="1"/>
  <c r="F8" i="25"/>
  <c r="Q7" i="25"/>
  <c r="M7" i="25"/>
  <c r="M7" i="28" s="1"/>
  <c r="I7" i="25"/>
  <c r="E7" i="25"/>
  <c r="E7" i="28" s="1"/>
  <c r="P6" i="25"/>
  <c r="L6" i="25"/>
  <c r="H6" i="25"/>
  <c r="D6" i="25"/>
  <c r="D6" i="28" s="1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7"/>
  <c r="E30" i="27"/>
  <c r="M32" i="27"/>
  <c r="N18" i="21"/>
  <c r="J18" i="21"/>
  <c r="F18" i="21"/>
  <c r="I16" i="20"/>
  <c r="E16" i="20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Q24" i="28" s="1"/>
  <c r="M24" i="25"/>
  <c r="M24" i="28" s="1"/>
  <c r="E24" i="25"/>
  <c r="P23" i="25"/>
  <c r="L23" i="25"/>
  <c r="D23" i="25"/>
  <c r="D23" i="28" s="1"/>
  <c r="O22" i="25"/>
  <c r="K22" i="25"/>
  <c r="K22" i="28" s="1"/>
  <c r="C22" i="25"/>
  <c r="N21" i="25"/>
  <c r="Q20" i="25"/>
  <c r="I20" i="25"/>
  <c r="O9" i="33"/>
  <c r="O10" i="33"/>
  <c r="C8" i="30"/>
  <c r="D10" i="30"/>
  <c r="O5" i="30"/>
  <c r="C5" i="30"/>
  <c r="F49" i="37"/>
  <c r="B40" i="37"/>
  <c r="N38" i="37"/>
  <c r="J37" i="37"/>
  <c r="D15" i="18"/>
  <c r="G4" i="18"/>
  <c r="G3" i="18" s="1"/>
  <c r="M32" i="26"/>
  <c r="P31" i="26"/>
  <c r="Q33" i="21"/>
  <c r="H32" i="21"/>
  <c r="G31" i="21"/>
  <c r="Q27" i="21"/>
  <c r="C25" i="21"/>
  <c r="Q13" i="21"/>
  <c r="D12" i="21"/>
  <c r="Q9" i="21"/>
  <c r="O7" i="21"/>
  <c r="O18" i="21"/>
  <c r="P24" i="25"/>
  <c r="P24" i="28" s="1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L10" i="34"/>
  <c r="B19" i="7"/>
  <c r="C16" i="7"/>
  <c r="B4" i="7"/>
  <c r="B3" i="7" s="1"/>
  <c r="O16" i="8"/>
  <c r="O16" i="12" s="1"/>
  <c r="L4" i="8"/>
  <c r="B19" i="11"/>
  <c r="O15" i="18"/>
  <c r="O4" i="18"/>
  <c r="O3" i="18" s="1"/>
  <c r="M19" i="19"/>
  <c r="E19" i="19"/>
  <c r="G26" i="21"/>
  <c r="J25" i="21"/>
  <c r="F25" i="21"/>
  <c r="M24" i="21"/>
  <c r="E24" i="21"/>
  <c r="O22" i="21"/>
  <c r="F21" i="21"/>
  <c r="E20" i="21"/>
  <c r="N16" i="20"/>
  <c r="Q24" i="21"/>
  <c r="C29" i="7"/>
  <c r="Q19" i="7"/>
  <c r="E19" i="7"/>
  <c r="G32" i="10"/>
  <c r="O31" i="10"/>
  <c r="H19" i="8"/>
  <c r="H32" i="14"/>
  <c r="Q23" i="14"/>
  <c r="Q23" i="17" s="1"/>
  <c r="I23" i="14"/>
  <c r="E22" i="14"/>
  <c r="I21" i="14"/>
  <c r="Q19" i="11"/>
  <c r="Q20" i="14"/>
  <c r="E20" i="14"/>
  <c r="K27" i="21"/>
  <c r="E21" i="21"/>
  <c r="F4" i="19"/>
  <c r="H20" i="21"/>
  <c r="G23" i="25"/>
  <c r="G19" i="22"/>
  <c r="O32" i="28"/>
  <c r="J29" i="7"/>
  <c r="Q16" i="7"/>
  <c r="M16" i="7"/>
  <c r="I16" i="7"/>
  <c r="I17" i="14"/>
  <c r="E16" i="7"/>
  <c r="D14" i="15"/>
  <c r="H12" i="15"/>
  <c r="D10" i="15"/>
  <c r="D8" i="15"/>
  <c r="L6" i="15"/>
  <c r="D6" i="15"/>
  <c r="L4" i="7"/>
  <c r="L3" i="7" s="1"/>
  <c r="D4" i="7"/>
  <c r="E16" i="9"/>
  <c r="B4" i="9"/>
  <c r="O32" i="14"/>
  <c r="G31" i="14"/>
  <c r="C31" i="14"/>
  <c r="O29" i="11"/>
  <c r="D23" i="21"/>
  <c r="M30" i="25"/>
  <c r="M29" i="22"/>
  <c r="J19" i="7"/>
  <c r="K16" i="7"/>
  <c r="J4" i="7"/>
  <c r="J3" i="7" s="1"/>
  <c r="D11" i="26"/>
  <c r="L27" i="21"/>
  <c r="D27" i="21"/>
  <c r="K26" i="21"/>
  <c r="C26" i="21"/>
  <c r="N25" i="21"/>
  <c r="P23" i="21"/>
  <c r="L23" i="21"/>
  <c r="H23" i="21"/>
  <c r="C22" i="21"/>
  <c r="N21" i="21"/>
  <c r="J21" i="21"/>
  <c r="J21" i="27"/>
  <c r="Q20" i="21"/>
  <c r="M19" i="20"/>
  <c r="I20" i="21"/>
  <c r="F19" i="20"/>
  <c r="C6" i="25"/>
  <c r="O29" i="7"/>
  <c r="K29" i="7"/>
  <c r="M19" i="7"/>
  <c r="I19" i="7"/>
  <c r="O33" i="10"/>
  <c r="G33" i="10"/>
  <c r="O32" i="10"/>
  <c r="G31" i="10"/>
  <c r="O30" i="10"/>
  <c r="G30" i="10"/>
  <c r="C30" i="10"/>
  <c r="L19" i="8"/>
  <c r="M16" i="9"/>
  <c r="L32" i="14"/>
  <c r="L30" i="14"/>
  <c r="L30" i="17" s="1"/>
  <c r="Q24" i="14"/>
  <c r="Q24" i="17" s="1"/>
  <c r="E24" i="14"/>
  <c r="M23" i="14"/>
  <c r="E23" i="14"/>
  <c r="I22" i="14"/>
  <c r="Q21" i="14"/>
  <c r="M21" i="14"/>
  <c r="E21" i="14"/>
  <c r="M19" i="11"/>
  <c r="I19" i="11"/>
  <c r="I20" i="14"/>
  <c r="I9" i="25"/>
  <c r="E4" i="18"/>
  <c r="E3" i="18" s="1"/>
  <c r="O27" i="21"/>
  <c r="I25" i="21"/>
  <c r="N4" i="19"/>
  <c r="O33" i="21"/>
  <c r="I31" i="21"/>
  <c r="L24" i="21"/>
  <c r="J22" i="21"/>
  <c r="M20" i="21"/>
  <c r="J6" i="25"/>
  <c r="J6" i="28" s="1"/>
  <c r="G10" i="25"/>
  <c r="B107" i="6"/>
  <c r="B82" i="6"/>
  <c r="B81" i="6" s="1"/>
  <c r="B48" i="6"/>
  <c r="K19" i="7"/>
  <c r="G19" i="7"/>
  <c r="C19" i="7"/>
  <c r="L16" i="7"/>
  <c r="D16" i="7"/>
  <c r="O4" i="7"/>
  <c r="O3" i="7" s="1"/>
  <c r="C4" i="7"/>
  <c r="C3" i="7" s="1"/>
  <c r="G4" i="8"/>
  <c r="B19" i="9"/>
  <c r="C23" i="14"/>
  <c r="B4" i="11"/>
  <c r="O30" i="14"/>
  <c r="G6" i="14"/>
  <c r="K16" i="18"/>
  <c r="C16" i="18"/>
  <c r="I19" i="20"/>
  <c r="K18" i="21"/>
  <c r="J17" i="21"/>
  <c r="J16" i="20"/>
  <c r="O16" i="20"/>
  <c r="O16" i="24" s="1"/>
  <c r="N17" i="21"/>
  <c r="L6" i="21"/>
  <c r="G25" i="10"/>
  <c r="O24" i="10"/>
  <c r="G23" i="10"/>
  <c r="O22" i="10"/>
  <c r="G21" i="10"/>
  <c r="O20" i="10"/>
  <c r="I17" i="15"/>
  <c r="M4" i="9"/>
  <c r="J16" i="11"/>
  <c r="B16" i="11"/>
  <c r="D9" i="14"/>
  <c r="D9" i="17" s="1"/>
  <c r="D4" i="11"/>
  <c r="Q4" i="18"/>
  <c r="Q3" i="18" s="1"/>
  <c r="L15" i="18"/>
  <c r="K29" i="19"/>
  <c r="G29" i="19"/>
  <c r="G30" i="26"/>
  <c r="P14" i="21"/>
  <c r="H14" i="21"/>
  <c r="N12" i="21"/>
  <c r="J12" i="21"/>
  <c r="P10" i="21"/>
  <c r="L10" i="21"/>
  <c r="D10" i="21"/>
  <c r="N8" i="21"/>
  <c r="J8" i="21"/>
  <c r="F8" i="21"/>
  <c r="H6" i="21"/>
  <c r="D6" i="21"/>
  <c r="G4" i="20"/>
  <c r="C13" i="21"/>
  <c r="P10" i="32"/>
  <c r="Q29" i="7"/>
  <c r="M29" i="7"/>
  <c r="I29" i="7"/>
  <c r="E29" i="7"/>
  <c r="D28" i="15"/>
  <c r="D26" i="15"/>
  <c r="H22" i="15"/>
  <c r="D22" i="15"/>
  <c r="D20" i="15"/>
  <c r="J16" i="7"/>
  <c r="Q4" i="7"/>
  <c r="M4" i="7"/>
  <c r="M3" i="7" s="1"/>
  <c r="I4" i="7"/>
  <c r="I3" i="7" s="1"/>
  <c r="E4" i="7"/>
  <c r="E3" i="7" s="1"/>
  <c r="I15" i="10"/>
  <c r="I13" i="10"/>
  <c r="I11" i="10"/>
  <c r="I7" i="10"/>
  <c r="I5" i="10"/>
  <c r="I29" i="9"/>
  <c r="M29" i="9"/>
  <c r="D28" i="16"/>
  <c r="H26" i="10"/>
  <c r="D26" i="10"/>
  <c r="P25" i="10"/>
  <c r="H24" i="10"/>
  <c r="D24" i="10"/>
  <c r="P23" i="10"/>
  <c r="H22" i="10"/>
  <c r="D22" i="10"/>
  <c r="P21" i="10"/>
  <c r="P20" i="10"/>
  <c r="H19" i="9"/>
  <c r="J18" i="10"/>
  <c r="N17" i="10"/>
  <c r="J17" i="10"/>
  <c r="F17" i="10"/>
  <c r="B16" i="9"/>
  <c r="B16" i="13" s="1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I32" i="17" s="1"/>
  <c r="E32" i="14"/>
  <c r="I31" i="14"/>
  <c r="E31" i="14"/>
  <c r="Q29" i="11"/>
  <c r="M29" i="11"/>
  <c r="I29" i="11"/>
  <c r="I30" i="14"/>
  <c r="E30" i="14"/>
  <c r="O24" i="14"/>
  <c r="G23" i="14"/>
  <c r="O22" i="14"/>
  <c r="G21" i="14"/>
  <c r="O20" i="14"/>
  <c r="G19" i="11"/>
  <c r="Q16" i="11"/>
  <c r="Q17" i="14"/>
  <c r="M16" i="11"/>
  <c r="M17" i="14"/>
  <c r="I16" i="11"/>
  <c r="E17" i="14"/>
  <c r="C10" i="14"/>
  <c r="O9" i="14"/>
  <c r="O9" i="17" s="1"/>
  <c r="G8" i="14"/>
  <c r="C8" i="14"/>
  <c r="O7" i="14"/>
  <c r="C6" i="14"/>
  <c r="O5" i="14"/>
  <c r="O4" i="11"/>
  <c r="Q30" i="14"/>
  <c r="P16" i="19"/>
  <c r="P17" i="26"/>
  <c r="L16" i="19"/>
  <c r="E27" i="21"/>
  <c r="K25" i="21"/>
  <c r="M23" i="21"/>
  <c r="I23" i="21"/>
  <c r="P22" i="21"/>
  <c r="P22" i="27"/>
  <c r="G21" i="21"/>
  <c r="P18" i="27"/>
  <c r="P18" i="21"/>
  <c r="C17" i="21"/>
  <c r="N4" i="20"/>
  <c r="J4" i="20"/>
  <c r="O25" i="21"/>
  <c r="E29" i="22"/>
  <c r="E33" i="25"/>
  <c r="E33" i="28" s="1"/>
  <c r="P29" i="22"/>
  <c r="P29" i="25" s="1"/>
  <c r="P29" i="28" s="1"/>
  <c r="C29" i="22"/>
  <c r="N29" i="22"/>
  <c r="D17" i="25"/>
  <c r="H9" i="32"/>
  <c r="H10" i="32"/>
  <c r="D9" i="32"/>
  <c r="D10" i="32"/>
  <c r="C9" i="31"/>
  <c r="C10" i="31"/>
  <c r="E8" i="34"/>
  <c r="F10" i="34"/>
  <c r="E8" i="30"/>
  <c r="F10" i="30"/>
  <c r="M5" i="30"/>
  <c r="I5" i="30"/>
  <c r="E5" i="30"/>
  <c r="M19" i="22"/>
  <c r="D16" i="22"/>
  <c r="D16" i="25" s="1"/>
  <c r="N10" i="25"/>
  <c r="P8" i="25"/>
  <c r="H8" i="25"/>
  <c r="M4" i="22"/>
  <c r="B33" i="10"/>
  <c r="J32" i="10"/>
  <c r="F32" i="10"/>
  <c r="B31" i="10"/>
  <c r="N30" i="10"/>
  <c r="J30" i="10"/>
  <c r="F30" i="10"/>
  <c r="B29" i="9"/>
  <c r="Q22" i="16"/>
  <c r="Q21" i="16"/>
  <c r="I20" i="16"/>
  <c r="M19" i="9"/>
  <c r="P18" i="10"/>
  <c r="P17" i="10"/>
  <c r="O4" i="9"/>
  <c r="K4" i="9"/>
  <c r="G4" i="9"/>
  <c r="J29" i="11"/>
  <c r="B29" i="11"/>
  <c r="L24" i="14"/>
  <c r="H24" i="14"/>
  <c r="L22" i="14"/>
  <c r="H22" i="14"/>
  <c r="L20" i="14"/>
  <c r="H20" i="14"/>
  <c r="D19" i="11"/>
  <c r="G17" i="14"/>
  <c r="C16" i="11"/>
  <c r="I10" i="14"/>
  <c r="E10" i="14"/>
  <c r="Q9" i="14"/>
  <c r="I9" i="14"/>
  <c r="I9" i="17" s="1"/>
  <c r="E9" i="14"/>
  <c r="I8" i="14"/>
  <c r="E8" i="14"/>
  <c r="E7" i="14"/>
  <c r="Q6" i="14"/>
  <c r="Q6" i="17" s="1"/>
  <c r="M6" i="14"/>
  <c r="E6" i="14"/>
  <c r="Q4" i="11"/>
  <c r="Q5" i="14"/>
  <c r="M4" i="11"/>
  <c r="I4" i="11"/>
  <c r="I5" i="14"/>
  <c r="I5" i="17" s="1"/>
  <c r="E5" i="14"/>
  <c r="C17" i="14"/>
  <c r="N14" i="21"/>
  <c r="L12" i="21"/>
  <c r="K11" i="21"/>
  <c r="J10" i="21"/>
  <c r="H8" i="21"/>
  <c r="K4" i="19"/>
  <c r="Q5" i="26"/>
  <c r="F33" i="21"/>
  <c r="Q32" i="21"/>
  <c r="I32" i="21"/>
  <c r="E32" i="21"/>
  <c r="O30" i="21"/>
  <c r="K30" i="21"/>
  <c r="G30" i="21"/>
  <c r="C29" i="20"/>
  <c r="M20" i="25"/>
  <c r="P9" i="33"/>
  <c r="P10" i="33"/>
  <c r="L9" i="33"/>
  <c r="L10" i="33"/>
  <c r="D9" i="33"/>
  <c r="D10" i="33"/>
  <c r="P8" i="35"/>
  <c r="Q10" i="35"/>
  <c r="L8" i="35"/>
  <c r="M10" i="35"/>
  <c r="H8" i="35"/>
  <c r="I10" i="35"/>
  <c r="P8" i="34"/>
  <c r="P10" i="34"/>
  <c r="Q10" i="34"/>
  <c r="L8" i="34"/>
  <c r="M10" i="34"/>
  <c r="H8" i="34"/>
  <c r="H10" i="34"/>
  <c r="D8" i="34"/>
  <c r="E10" i="34"/>
  <c r="P8" i="33"/>
  <c r="Q10" i="33"/>
  <c r="L8" i="33"/>
  <c r="M10" i="33"/>
  <c r="H8" i="33"/>
  <c r="I10" i="33"/>
  <c r="E10" i="33"/>
  <c r="D8" i="33"/>
  <c r="L8" i="31"/>
  <c r="M10" i="31"/>
  <c r="I10" i="31"/>
  <c r="H8" i="31"/>
  <c r="D8" i="31"/>
  <c r="E10" i="31"/>
  <c r="P8" i="30"/>
  <c r="Q10" i="30"/>
  <c r="L8" i="30"/>
  <c r="L10" i="30"/>
  <c r="M10" i="30"/>
  <c r="H8" i="30"/>
  <c r="H10" i="30"/>
  <c r="I10" i="30"/>
  <c r="P5" i="30"/>
  <c r="H5" i="30"/>
  <c r="D5" i="30"/>
  <c r="C8" i="36"/>
  <c r="N19" i="18"/>
  <c r="C19" i="18"/>
  <c r="Q16" i="18"/>
  <c r="M16" i="18"/>
  <c r="I16" i="18"/>
  <c r="E16" i="18"/>
  <c r="P26" i="26"/>
  <c r="G25" i="26"/>
  <c r="E23" i="26"/>
  <c r="G18" i="26"/>
  <c r="J16" i="19"/>
  <c r="O16" i="19"/>
  <c r="P4" i="19"/>
  <c r="C4" i="19"/>
  <c r="F14" i="21"/>
  <c r="O11" i="21"/>
  <c r="F10" i="21"/>
  <c r="Q5" i="21"/>
  <c r="N6" i="21"/>
  <c r="I32" i="25"/>
  <c r="P31" i="25"/>
  <c r="L31" i="25"/>
  <c r="D31" i="25"/>
  <c r="D31" i="28" s="1"/>
  <c r="K30" i="25"/>
  <c r="N24" i="25"/>
  <c r="J24" i="25"/>
  <c r="J24" i="28" s="1"/>
  <c r="F24" i="25"/>
  <c r="Q23" i="25"/>
  <c r="M23" i="25"/>
  <c r="M23" i="28" s="1"/>
  <c r="I23" i="25"/>
  <c r="E23" i="25"/>
  <c r="E23" i="28" s="1"/>
  <c r="P22" i="25"/>
  <c r="P22" i="28" s="1"/>
  <c r="L22" i="25"/>
  <c r="H22" i="25"/>
  <c r="D22" i="25"/>
  <c r="D22" i="28" s="1"/>
  <c r="G21" i="25"/>
  <c r="C21" i="25"/>
  <c r="N17" i="25"/>
  <c r="J16" i="22"/>
  <c r="J17" i="25"/>
  <c r="F17" i="25"/>
  <c r="Q31" i="38"/>
  <c r="Q44" i="38"/>
  <c r="M44" i="38"/>
  <c r="E44" i="38"/>
  <c r="Q10" i="32"/>
  <c r="Q9" i="32"/>
  <c r="I10" i="32"/>
  <c r="K10" i="32"/>
  <c r="C19" i="19"/>
  <c r="C19" i="23" s="1"/>
  <c r="P18" i="26"/>
  <c r="D15" i="21"/>
  <c r="Q12" i="21"/>
  <c r="P11" i="21"/>
  <c r="O10" i="21"/>
  <c r="M8" i="21"/>
  <c r="L7" i="21"/>
  <c r="K6" i="21"/>
  <c r="N9" i="25"/>
  <c r="P7" i="25"/>
  <c r="P7" i="28" s="1"/>
  <c r="J5" i="25"/>
  <c r="C10" i="35"/>
  <c r="C10" i="32"/>
  <c r="I9" i="32"/>
  <c r="H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P3" i="30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31" i="39"/>
  <c r="J53" i="37"/>
  <c r="F52" i="37"/>
  <c r="J51" i="37"/>
  <c r="F50" i="37"/>
  <c r="J49" i="37"/>
  <c r="O31" i="38"/>
  <c r="K31" i="38"/>
  <c r="G31" i="38"/>
  <c r="C31" i="38"/>
  <c r="Q31" i="39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N29" i="7"/>
  <c r="F29" i="7"/>
  <c r="P19" i="7"/>
  <c r="H19" i="7"/>
  <c r="L19" i="7"/>
  <c r="N16" i="7"/>
  <c r="F16" i="7"/>
  <c r="P4" i="7"/>
  <c r="P3" i="7" s="1"/>
  <c r="H4" i="7"/>
  <c r="H3" i="7" s="1"/>
  <c r="M29" i="8"/>
  <c r="E29" i="8"/>
  <c r="Q29" i="8"/>
  <c r="G29" i="8"/>
  <c r="O27" i="10"/>
  <c r="G27" i="10"/>
  <c r="G26" i="10"/>
  <c r="O25" i="10"/>
  <c r="G24" i="10"/>
  <c r="O23" i="10"/>
  <c r="G22" i="10"/>
  <c r="O21" i="10"/>
  <c r="K19" i="8"/>
  <c r="G20" i="10"/>
  <c r="C19" i="8"/>
  <c r="M16" i="8"/>
  <c r="E16" i="8"/>
  <c r="Q16" i="8"/>
  <c r="G16" i="8"/>
  <c r="O15" i="10"/>
  <c r="G14" i="10"/>
  <c r="O13" i="10"/>
  <c r="G12" i="10"/>
  <c r="O11" i="10"/>
  <c r="G10" i="10"/>
  <c r="O9" i="10"/>
  <c r="G8" i="10"/>
  <c r="O7" i="10"/>
  <c r="G6" i="10"/>
  <c r="O5" i="10"/>
  <c r="K4" i="8"/>
  <c r="C4" i="8"/>
  <c r="C4" i="12" s="1"/>
  <c r="L33" i="10"/>
  <c r="H33" i="10"/>
  <c r="H33" i="16"/>
  <c r="D33" i="10"/>
  <c r="P32" i="10"/>
  <c r="L32" i="10"/>
  <c r="L31" i="10"/>
  <c r="H31" i="10"/>
  <c r="D31" i="10"/>
  <c r="D31" i="16"/>
  <c r="P30" i="10"/>
  <c r="L30" i="10"/>
  <c r="L29" i="9"/>
  <c r="D30" i="10"/>
  <c r="D29" i="9"/>
  <c r="J27" i="10"/>
  <c r="B27" i="10"/>
  <c r="B26" i="10"/>
  <c r="J25" i="10"/>
  <c r="B24" i="10"/>
  <c r="J23" i="10"/>
  <c r="B22" i="10"/>
  <c r="J21" i="10"/>
  <c r="B21" i="10"/>
  <c r="N19" i="9"/>
  <c r="F19" i="9"/>
  <c r="B20" i="10"/>
  <c r="L18" i="10"/>
  <c r="H18" i="10"/>
  <c r="H18" i="16"/>
  <c r="D18" i="10"/>
  <c r="L17" i="10"/>
  <c r="L17" i="16"/>
  <c r="L16" i="9"/>
  <c r="H17" i="10"/>
  <c r="H17" i="16"/>
  <c r="D17" i="10"/>
  <c r="D17" i="16"/>
  <c r="D16" i="9"/>
  <c r="D16" i="13" s="1"/>
  <c r="B15" i="10"/>
  <c r="B14" i="10"/>
  <c r="B13" i="10"/>
  <c r="B12" i="10"/>
  <c r="B11" i="10"/>
  <c r="B10" i="10"/>
  <c r="B9" i="10"/>
  <c r="J8" i="10"/>
  <c r="B8" i="10"/>
  <c r="J6" i="10"/>
  <c r="B6" i="10"/>
  <c r="N4" i="9"/>
  <c r="J5" i="10"/>
  <c r="F4" i="9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D32" i="17" s="1"/>
  <c r="P31" i="14"/>
  <c r="L31" i="14"/>
  <c r="H31" i="14"/>
  <c r="H31" i="17" s="1"/>
  <c r="D31" i="14"/>
  <c r="D31" i="17" s="1"/>
  <c r="P30" i="14"/>
  <c r="P29" i="11"/>
  <c r="H29" i="11"/>
  <c r="D30" i="14"/>
  <c r="D30" i="17" s="1"/>
  <c r="L29" i="11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N19" i="11"/>
  <c r="J20" i="14"/>
  <c r="F20" i="14"/>
  <c r="F19" i="11"/>
  <c r="B20" i="14"/>
  <c r="P17" i="14"/>
  <c r="P16" i="11"/>
  <c r="L17" i="14"/>
  <c r="L17" i="17" s="1"/>
  <c r="H17" i="14"/>
  <c r="H17" i="17" s="1"/>
  <c r="H16" i="11"/>
  <c r="D17" i="14"/>
  <c r="L16" i="11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N4" i="11"/>
  <c r="J5" i="14"/>
  <c r="F5" i="14"/>
  <c r="F4" i="11"/>
  <c r="B5" i="14"/>
  <c r="D7" i="14"/>
  <c r="D5" i="14"/>
  <c r="D5" i="17" s="1"/>
  <c r="P32" i="25"/>
  <c r="O29" i="18"/>
  <c r="K29" i="18"/>
  <c r="G29" i="18"/>
  <c r="C31" i="25"/>
  <c r="N29" i="18"/>
  <c r="J29" i="18"/>
  <c r="J30" i="26"/>
  <c r="F29" i="18"/>
  <c r="J19" i="18"/>
  <c r="J10" i="28"/>
  <c r="D29" i="7"/>
  <c r="O29" i="8"/>
  <c r="I19" i="8"/>
  <c r="I19" i="12" s="1"/>
  <c r="I4" i="8"/>
  <c r="J29" i="9"/>
  <c r="J29" i="13" s="1"/>
  <c r="E27" i="10"/>
  <c r="M25" i="10"/>
  <c r="E25" i="10"/>
  <c r="E24" i="10"/>
  <c r="M23" i="10"/>
  <c r="E23" i="10"/>
  <c r="M21" i="10"/>
  <c r="E21" i="10"/>
  <c r="E20" i="10"/>
  <c r="P19" i="9"/>
  <c r="J16" i="9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D26" i="16"/>
  <c r="P33" i="21"/>
  <c r="L33" i="21"/>
  <c r="H33" i="21"/>
  <c r="H29" i="19"/>
  <c r="H29" i="23" s="1"/>
  <c r="D33" i="21"/>
  <c r="O32" i="21"/>
  <c r="O29" i="19"/>
  <c r="G32" i="21"/>
  <c r="C29" i="19"/>
  <c r="N31" i="21"/>
  <c r="N29" i="19"/>
  <c r="J31" i="21"/>
  <c r="J29" i="19"/>
  <c r="J29" i="23" s="1"/>
  <c r="F31" i="21"/>
  <c r="F29" i="19"/>
  <c r="F29" i="23" s="1"/>
  <c r="Q29" i="19"/>
  <c r="Q30" i="21"/>
  <c r="M29" i="19"/>
  <c r="M29" i="23" s="1"/>
  <c r="M30" i="21"/>
  <c r="I29" i="19"/>
  <c r="I29" i="23" s="1"/>
  <c r="I30" i="21"/>
  <c r="E29" i="19"/>
  <c r="E30" i="21"/>
  <c r="D29" i="19"/>
  <c r="D33" i="27"/>
  <c r="C24" i="6"/>
  <c r="C25" i="6"/>
  <c r="C26" i="6"/>
  <c r="C8" i="16" s="1"/>
  <c r="C23" i="6"/>
  <c r="C20" i="6"/>
  <c r="C21" i="6"/>
  <c r="P29" i="7"/>
  <c r="H29" i="7"/>
  <c r="L29" i="7"/>
  <c r="N19" i="7"/>
  <c r="F19" i="7"/>
  <c r="P16" i="7"/>
  <c r="H16" i="7"/>
  <c r="N4" i="7"/>
  <c r="N3" i="7" s="1"/>
  <c r="F4" i="7"/>
  <c r="F3" i="7" s="1"/>
  <c r="K29" i="8"/>
  <c r="K29" i="12" s="1"/>
  <c r="C29" i="8"/>
  <c r="M19" i="8"/>
  <c r="E19" i="8"/>
  <c r="E19" i="12" s="1"/>
  <c r="Q19" i="8"/>
  <c r="G18" i="10"/>
  <c r="O17" i="10"/>
  <c r="K16" i="8"/>
  <c r="K16" i="12" s="1"/>
  <c r="C16" i="8"/>
  <c r="C16" i="12" s="1"/>
  <c r="M4" i="8"/>
  <c r="E4" i="8"/>
  <c r="Q4" i="8"/>
  <c r="J33" i="10"/>
  <c r="B32" i="10"/>
  <c r="J31" i="10"/>
  <c r="N29" i="9"/>
  <c r="N29" i="13" s="1"/>
  <c r="F29" i="9"/>
  <c r="B30" i="10"/>
  <c r="P27" i="10"/>
  <c r="L27" i="10"/>
  <c r="H27" i="10"/>
  <c r="D27" i="10"/>
  <c r="P26" i="10"/>
  <c r="L26" i="10"/>
  <c r="L25" i="10"/>
  <c r="H25" i="10"/>
  <c r="H25" i="16"/>
  <c r="D25" i="10"/>
  <c r="D25" i="16"/>
  <c r="P24" i="10"/>
  <c r="L24" i="10"/>
  <c r="L23" i="10"/>
  <c r="L23" i="16"/>
  <c r="H23" i="10"/>
  <c r="D23" i="10"/>
  <c r="D23" i="16"/>
  <c r="P22" i="10"/>
  <c r="L22" i="10"/>
  <c r="L22" i="16"/>
  <c r="L21" i="10"/>
  <c r="H21" i="10"/>
  <c r="H21" i="16"/>
  <c r="D21" i="10"/>
  <c r="D21" i="16"/>
  <c r="L20" i="10"/>
  <c r="L20" i="16"/>
  <c r="L19" i="9"/>
  <c r="H20" i="10"/>
  <c r="D20" i="10"/>
  <c r="D20" i="16"/>
  <c r="D19" i="9"/>
  <c r="B18" i="10"/>
  <c r="N16" i="9"/>
  <c r="N16" i="13" s="1"/>
  <c r="F16" i="9"/>
  <c r="F16" i="13" s="1"/>
  <c r="B17" i="10"/>
  <c r="L15" i="10"/>
  <c r="H15" i="10"/>
  <c r="H15" i="16"/>
  <c r="D15" i="10"/>
  <c r="D15" i="16"/>
  <c r="L14" i="10"/>
  <c r="L14" i="16"/>
  <c r="H14" i="10"/>
  <c r="D14" i="10"/>
  <c r="D14" i="16"/>
  <c r="L13" i="10"/>
  <c r="H13" i="10"/>
  <c r="H13" i="16"/>
  <c r="D13" i="10"/>
  <c r="D13" i="16"/>
  <c r="L12" i="10"/>
  <c r="H12" i="10"/>
  <c r="D12" i="10"/>
  <c r="D12" i="16"/>
  <c r="L11" i="10"/>
  <c r="H11" i="10"/>
  <c r="H11" i="16"/>
  <c r="D11" i="10"/>
  <c r="D11" i="16"/>
  <c r="L10" i="10"/>
  <c r="L10" i="16"/>
  <c r="H10" i="10"/>
  <c r="D10" i="10"/>
  <c r="D10" i="16"/>
  <c r="L9" i="10"/>
  <c r="H9" i="10"/>
  <c r="H9" i="16"/>
  <c r="D9" i="10"/>
  <c r="D9" i="16"/>
  <c r="P8" i="10"/>
  <c r="L8" i="10"/>
  <c r="H8" i="10"/>
  <c r="D8" i="10"/>
  <c r="D8" i="16"/>
  <c r="L7" i="10"/>
  <c r="H7" i="10"/>
  <c r="D7" i="10"/>
  <c r="D7" i="16"/>
  <c r="P6" i="10"/>
  <c r="L6" i="10"/>
  <c r="H6" i="10"/>
  <c r="P5" i="10"/>
  <c r="L5" i="10"/>
  <c r="L4" i="9"/>
  <c r="H5" i="10"/>
  <c r="D5" i="10"/>
  <c r="D5" i="16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N29" i="11"/>
  <c r="J30" i="14"/>
  <c r="F30" i="14"/>
  <c r="F29" i="11"/>
  <c r="B30" i="14"/>
  <c r="P24" i="14"/>
  <c r="D24" i="14"/>
  <c r="D24" i="17" s="1"/>
  <c r="P23" i="14"/>
  <c r="L23" i="14"/>
  <c r="L23" i="17" s="1"/>
  <c r="H23" i="14"/>
  <c r="D23" i="14"/>
  <c r="D23" i="17" s="1"/>
  <c r="P22" i="14"/>
  <c r="D22" i="14"/>
  <c r="D22" i="17" s="1"/>
  <c r="P21" i="14"/>
  <c r="L21" i="14"/>
  <c r="H21" i="14"/>
  <c r="D21" i="14"/>
  <c r="D21" i="17" s="1"/>
  <c r="P20" i="14"/>
  <c r="P19" i="11"/>
  <c r="H19" i="11"/>
  <c r="D20" i="14"/>
  <c r="D20" i="17" s="1"/>
  <c r="L19" i="11"/>
  <c r="N17" i="14"/>
  <c r="N16" i="11"/>
  <c r="J17" i="14"/>
  <c r="F17" i="14"/>
  <c r="F16" i="11"/>
  <c r="B17" i="14"/>
  <c r="P10" i="14"/>
  <c r="L10" i="14"/>
  <c r="H10" i="14"/>
  <c r="D10" i="14"/>
  <c r="D10" i="17" s="1"/>
  <c r="P9" i="14"/>
  <c r="L9" i="14"/>
  <c r="H9" i="14"/>
  <c r="P8" i="14"/>
  <c r="L8" i="14"/>
  <c r="H8" i="14"/>
  <c r="D8" i="14"/>
  <c r="D8" i="17" s="1"/>
  <c r="P7" i="14"/>
  <c r="L7" i="14"/>
  <c r="L7" i="17" s="1"/>
  <c r="H7" i="14"/>
  <c r="P6" i="14"/>
  <c r="L6" i="14"/>
  <c r="H6" i="14"/>
  <c r="H6" i="17" s="1"/>
  <c r="D6" i="14"/>
  <c r="D6" i="17" s="1"/>
  <c r="P5" i="14"/>
  <c r="P4" i="11"/>
  <c r="L5" i="14"/>
  <c r="L5" i="17" s="1"/>
  <c r="H5" i="14"/>
  <c r="H4" i="11"/>
  <c r="L4" i="11"/>
  <c r="H20" i="15"/>
  <c r="D32" i="16"/>
  <c r="D24" i="16"/>
  <c r="D6" i="16"/>
  <c r="H30" i="14"/>
  <c r="G24" i="25"/>
  <c r="C24" i="25"/>
  <c r="E22" i="25"/>
  <c r="E22" i="26"/>
  <c r="P21" i="25"/>
  <c r="P21" i="28" s="1"/>
  <c r="P21" i="26"/>
  <c r="O19" i="18"/>
  <c r="O20" i="25"/>
  <c r="G20" i="25"/>
  <c r="G19" i="18"/>
  <c r="C20" i="25"/>
  <c r="D19" i="7"/>
  <c r="I29" i="8"/>
  <c r="D25" i="15"/>
  <c r="L23" i="15"/>
  <c r="D23" i="15"/>
  <c r="D21" i="15"/>
  <c r="O19" i="8"/>
  <c r="I16" i="8"/>
  <c r="D15" i="15"/>
  <c r="D13" i="15"/>
  <c r="D11" i="15"/>
  <c r="L9" i="15"/>
  <c r="D9" i="15"/>
  <c r="D7" i="15"/>
  <c r="D5" i="15"/>
  <c r="O4" i="8"/>
  <c r="O4" i="12" s="1"/>
  <c r="M33" i="10"/>
  <c r="E33" i="10"/>
  <c r="E32" i="10"/>
  <c r="M31" i="10"/>
  <c r="E31" i="10"/>
  <c r="P29" i="9"/>
  <c r="J19" i="9"/>
  <c r="J19" i="13" s="1"/>
  <c r="E18" i="10"/>
  <c r="E17" i="10"/>
  <c r="P16" i="9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D29" i="11"/>
  <c r="J19" i="11"/>
  <c r="D16" i="11"/>
  <c r="J4" i="11"/>
  <c r="D30" i="16"/>
  <c r="H28" i="16"/>
  <c r="D22" i="16"/>
  <c r="K19" i="18"/>
  <c r="N30" i="25"/>
  <c r="D11" i="27"/>
  <c r="B24" i="6"/>
  <c r="B25" i="6"/>
  <c r="B26" i="6"/>
  <c r="B115" i="6"/>
  <c r="B116" i="6"/>
  <c r="B117" i="6"/>
  <c r="B118" i="6"/>
  <c r="B119" i="6"/>
  <c r="B23" i="6"/>
  <c r="B161" i="6" s="1"/>
  <c r="B20" i="6"/>
  <c r="B21" i="6"/>
  <c r="P29" i="8"/>
  <c r="P29" i="12" s="1"/>
  <c r="P19" i="8"/>
  <c r="P16" i="8"/>
  <c r="P4" i="8"/>
  <c r="P4" i="12" s="1"/>
  <c r="Q29" i="9"/>
  <c r="Q19" i="9"/>
  <c r="Q16" i="9"/>
  <c r="Q16" i="13" s="1"/>
  <c r="I14" i="16"/>
  <c r="Q13" i="16"/>
  <c r="I8" i="16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1" i="17" s="1"/>
  <c r="K30" i="14"/>
  <c r="G30" i="14"/>
  <c r="C30" i="14"/>
  <c r="C29" i="11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C19" i="11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6" i="17" s="1"/>
  <c r="K5" i="14"/>
  <c r="G5" i="14"/>
  <c r="C5" i="14"/>
  <c r="C4" i="11"/>
  <c r="F19" i="18"/>
  <c r="P19" i="18"/>
  <c r="L19" i="18"/>
  <c r="H19" i="18"/>
  <c r="F13" i="27"/>
  <c r="P11" i="27"/>
  <c r="E8" i="27"/>
  <c r="K15" i="18"/>
  <c r="G6" i="26"/>
  <c r="G15" i="18"/>
  <c r="C4" i="18"/>
  <c r="C3" i="18" s="1"/>
  <c r="C15" i="18"/>
  <c r="N4" i="18"/>
  <c r="N3" i="18" s="1"/>
  <c r="N15" i="18"/>
  <c r="J4" i="18"/>
  <c r="J3" i="18" s="1"/>
  <c r="J15" i="18"/>
  <c r="F4" i="18"/>
  <c r="F3" i="18" s="1"/>
  <c r="F15" i="18"/>
  <c r="D4" i="18"/>
  <c r="D3" i="18" s="1"/>
  <c r="P29" i="19"/>
  <c r="P29" i="23" s="1"/>
  <c r="J26" i="21"/>
  <c r="J26" i="26"/>
  <c r="F26" i="21"/>
  <c r="P24" i="26"/>
  <c r="H24" i="21"/>
  <c r="D24" i="21"/>
  <c r="G23" i="21"/>
  <c r="G19" i="19"/>
  <c r="G19" i="23" s="1"/>
  <c r="N19" i="19"/>
  <c r="N19" i="23" s="1"/>
  <c r="J19" i="19"/>
  <c r="J19" i="23" s="1"/>
  <c r="F22" i="21"/>
  <c r="Q19" i="19"/>
  <c r="Q21" i="21"/>
  <c r="P19" i="19"/>
  <c r="L19" i="19"/>
  <c r="H19" i="19"/>
  <c r="D19" i="19"/>
  <c r="D20" i="21"/>
  <c r="D20" i="26"/>
  <c r="I19" i="19"/>
  <c r="K33" i="21"/>
  <c r="G33" i="21"/>
  <c r="G29" i="20"/>
  <c r="C33" i="21"/>
  <c r="N32" i="21"/>
  <c r="N29" i="20"/>
  <c r="N29" i="24" s="1"/>
  <c r="J32" i="21"/>
  <c r="J29" i="20"/>
  <c r="F32" i="21"/>
  <c r="Q31" i="21"/>
  <c r="Q29" i="20"/>
  <c r="M31" i="21"/>
  <c r="E31" i="21"/>
  <c r="P30" i="21"/>
  <c r="P29" i="20"/>
  <c r="P29" i="24" s="1"/>
  <c r="P30" i="27"/>
  <c r="L30" i="21"/>
  <c r="L29" i="20"/>
  <c r="H30" i="21"/>
  <c r="H29" i="20"/>
  <c r="H29" i="24" s="1"/>
  <c r="D30" i="21"/>
  <c r="D29" i="20"/>
  <c r="I29" i="20"/>
  <c r="I29" i="24" s="1"/>
  <c r="M27" i="21"/>
  <c r="G27" i="21"/>
  <c r="E25" i="21"/>
  <c r="C23" i="21"/>
  <c r="P20" i="21"/>
  <c r="L32" i="25"/>
  <c r="L29" i="22"/>
  <c r="H32" i="25"/>
  <c r="H29" i="22"/>
  <c r="D32" i="25"/>
  <c r="D32" i="28" s="1"/>
  <c r="O31" i="25"/>
  <c r="O29" i="22"/>
  <c r="K31" i="25"/>
  <c r="G31" i="25"/>
  <c r="J29" i="22"/>
  <c r="J30" i="25"/>
  <c r="F30" i="25"/>
  <c r="F29" i="22"/>
  <c r="Q29" i="22"/>
  <c r="P20" i="25"/>
  <c r="P20" i="28" s="1"/>
  <c r="P19" i="22"/>
  <c r="L19" i="22"/>
  <c r="H20" i="25"/>
  <c r="H19" i="22"/>
  <c r="D19" i="22"/>
  <c r="I19" i="22"/>
  <c r="O10" i="25"/>
  <c r="K10" i="25"/>
  <c r="C10" i="25"/>
  <c r="J9" i="25"/>
  <c r="F9" i="25"/>
  <c r="Q8" i="25"/>
  <c r="M8" i="25"/>
  <c r="M8" i="28" s="1"/>
  <c r="I8" i="25"/>
  <c r="E8" i="25"/>
  <c r="L7" i="25"/>
  <c r="H7" i="25"/>
  <c r="D7" i="25"/>
  <c r="O6" i="25"/>
  <c r="K6" i="25"/>
  <c r="G6" i="25"/>
  <c r="N4" i="22"/>
  <c r="N5" i="25"/>
  <c r="F5" i="25"/>
  <c r="Q4" i="22"/>
  <c r="F18" i="25"/>
  <c r="F18" i="28" s="1"/>
  <c r="K3" i="30"/>
  <c r="G3" i="30"/>
  <c r="C3" i="30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K4" i="7"/>
  <c r="K3" i="7" s="1"/>
  <c r="H29" i="8"/>
  <c r="H29" i="12" s="1"/>
  <c r="H16" i="8"/>
  <c r="H4" i="8"/>
  <c r="H4" i="12" s="1"/>
  <c r="G33" i="16"/>
  <c r="K32" i="16"/>
  <c r="G32" i="16"/>
  <c r="G31" i="16"/>
  <c r="K30" i="16"/>
  <c r="G30" i="16"/>
  <c r="I19" i="9"/>
  <c r="I19" i="13" s="1"/>
  <c r="I16" i="9"/>
  <c r="K14" i="16"/>
  <c r="K12" i="16"/>
  <c r="K10" i="16"/>
  <c r="I4" i="9"/>
  <c r="I4" i="13" s="1"/>
  <c r="E30" i="10"/>
  <c r="E26" i="10"/>
  <c r="E22" i="10"/>
  <c r="E8" i="10"/>
  <c r="E7" i="10"/>
  <c r="E6" i="10"/>
  <c r="E5" i="10"/>
  <c r="K29" i="11"/>
  <c r="K19" i="11"/>
  <c r="K16" i="11"/>
  <c r="K4" i="11"/>
  <c r="P5" i="25"/>
  <c r="P5" i="28" s="1"/>
  <c r="P15" i="18"/>
  <c r="P4" i="18"/>
  <c r="P3" i="18" s="1"/>
  <c r="L4" i="18"/>
  <c r="L3" i="18" s="1"/>
  <c r="H4" i="18"/>
  <c r="H3" i="18" s="1"/>
  <c r="H5" i="25"/>
  <c r="K4" i="18"/>
  <c r="K3" i="18" s="1"/>
  <c r="O19" i="19"/>
  <c r="H16" i="19"/>
  <c r="H16" i="23" s="1"/>
  <c r="D16" i="19"/>
  <c r="D16" i="23" s="1"/>
  <c r="E14" i="26"/>
  <c r="P13" i="26"/>
  <c r="J11" i="26"/>
  <c r="M10" i="26"/>
  <c r="P9" i="26"/>
  <c r="J7" i="26"/>
  <c r="M6" i="26"/>
  <c r="E6" i="26"/>
  <c r="P5" i="26"/>
  <c r="L4" i="19"/>
  <c r="L4" i="23" s="1"/>
  <c r="H4" i="19"/>
  <c r="H4" i="23" s="1"/>
  <c r="D4" i="19"/>
  <c r="J4" i="19"/>
  <c r="O29" i="20"/>
  <c r="O29" i="24" s="1"/>
  <c r="P26" i="27"/>
  <c r="P26" i="21"/>
  <c r="L26" i="21"/>
  <c r="H26" i="21"/>
  <c r="D26" i="21"/>
  <c r="N24" i="21"/>
  <c r="J24" i="27"/>
  <c r="J24" i="21"/>
  <c r="F24" i="21"/>
  <c r="Q23" i="21"/>
  <c r="L22" i="21"/>
  <c r="H22" i="21"/>
  <c r="H19" i="20"/>
  <c r="D22" i="21"/>
  <c r="O21" i="21"/>
  <c r="N20" i="21"/>
  <c r="N19" i="20"/>
  <c r="N19" i="24" s="1"/>
  <c r="J20" i="27"/>
  <c r="J19" i="20"/>
  <c r="J19" i="24" s="1"/>
  <c r="J20" i="21"/>
  <c r="F20" i="21"/>
  <c r="Q19" i="20"/>
  <c r="Q18" i="21"/>
  <c r="Q16" i="20"/>
  <c r="Q16" i="24" s="1"/>
  <c r="M18" i="27"/>
  <c r="M18" i="21"/>
  <c r="I18" i="21"/>
  <c r="E18" i="21"/>
  <c r="P17" i="21"/>
  <c r="P16" i="20"/>
  <c r="P17" i="27"/>
  <c r="L17" i="21"/>
  <c r="L16" i="20"/>
  <c r="H17" i="21"/>
  <c r="H16" i="20"/>
  <c r="H16" i="24" s="1"/>
  <c r="D17" i="21"/>
  <c r="D16" i="20"/>
  <c r="D16" i="24" s="1"/>
  <c r="D17" i="27"/>
  <c r="M16" i="20"/>
  <c r="Q15" i="21"/>
  <c r="M15" i="21"/>
  <c r="I15" i="21"/>
  <c r="D14" i="27"/>
  <c r="D14" i="21"/>
  <c r="O13" i="21"/>
  <c r="K13" i="27"/>
  <c r="K13" i="21"/>
  <c r="G13" i="27"/>
  <c r="G13" i="21"/>
  <c r="F12" i="21"/>
  <c r="Q11" i="21"/>
  <c r="M11" i="21"/>
  <c r="I11" i="21"/>
  <c r="E11" i="27"/>
  <c r="E11" i="21"/>
  <c r="P10" i="27"/>
  <c r="O9" i="21"/>
  <c r="K9" i="27"/>
  <c r="K9" i="21"/>
  <c r="G9" i="21"/>
  <c r="C9" i="21"/>
  <c r="Q7" i="21"/>
  <c r="M7" i="27"/>
  <c r="M7" i="21"/>
  <c r="I7" i="21"/>
  <c r="E7" i="27"/>
  <c r="E7" i="21"/>
  <c r="P6" i="27"/>
  <c r="P6" i="21"/>
  <c r="O5" i="21"/>
  <c r="O4" i="20"/>
  <c r="O4" i="24" s="1"/>
  <c r="K4" i="20"/>
  <c r="K5" i="21"/>
  <c r="G5" i="21"/>
  <c r="C5" i="21"/>
  <c r="C4" i="20"/>
  <c r="C4" i="24" s="1"/>
  <c r="I27" i="21"/>
  <c r="C27" i="21"/>
  <c r="G25" i="21"/>
  <c r="P24" i="21"/>
  <c r="E23" i="21"/>
  <c r="N22" i="21"/>
  <c r="C21" i="21"/>
  <c r="L20" i="21"/>
  <c r="L14" i="21"/>
  <c r="H10" i="21"/>
  <c r="K29" i="22"/>
  <c r="O21" i="25"/>
  <c r="O21" i="28" s="1"/>
  <c r="O19" i="22"/>
  <c r="K21" i="25"/>
  <c r="K19" i="22"/>
  <c r="N20" i="25"/>
  <c r="N19" i="22"/>
  <c r="J20" i="25"/>
  <c r="J20" i="28" s="1"/>
  <c r="J19" i="22"/>
  <c r="F20" i="25"/>
  <c r="F19" i="22"/>
  <c r="Q19" i="22"/>
  <c r="C19" i="22"/>
  <c r="N18" i="25"/>
  <c r="N18" i="28" s="1"/>
  <c r="N16" i="22"/>
  <c r="M17" i="25"/>
  <c r="M16" i="22"/>
  <c r="I17" i="25"/>
  <c r="E17" i="25"/>
  <c r="I10" i="25"/>
  <c r="K8" i="25"/>
  <c r="C8" i="25"/>
  <c r="I4" i="22"/>
  <c r="E6" i="25"/>
  <c r="E6" i="28" s="1"/>
  <c r="J4" i="22"/>
  <c r="P11" i="26"/>
  <c r="J13" i="27"/>
  <c r="L20" i="25"/>
  <c r="Q17" i="25"/>
  <c r="P8" i="28"/>
  <c r="F51" i="39"/>
  <c r="Q32" i="17"/>
  <c r="Q9" i="17"/>
  <c r="L17" i="25"/>
  <c r="L16" i="18"/>
  <c r="L16" i="25" s="1"/>
  <c r="J28" i="26"/>
  <c r="P25" i="26"/>
  <c r="O24" i="26"/>
  <c r="K19" i="19"/>
  <c r="Q16" i="19"/>
  <c r="Q16" i="23" s="1"/>
  <c r="Q17" i="21"/>
  <c r="M16" i="19"/>
  <c r="I16" i="19"/>
  <c r="E16" i="19"/>
  <c r="E16" i="23" s="1"/>
  <c r="K17" i="21"/>
  <c r="K16" i="20"/>
  <c r="K16" i="24" s="1"/>
  <c r="C16" i="20"/>
  <c r="C16" i="24" s="1"/>
  <c r="N15" i="21"/>
  <c r="J15" i="21"/>
  <c r="F15" i="21"/>
  <c r="Q14" i="21"/>
  <c r="M14" i="21"/>
  <c r="M14" i="27"/>
  <c r="I14" i="21"/>
  <c r="E14" i="21"/>
  <c r="P13" i="21"/>
  <c r="L13" i="21"/>
  <c r="H13" i="21"/>
  <c r="D13" i="21"/>
  <c r="O12" i="21"/>
  <c r="K12" i="21"/>
  <c r="G12" i="21"/>
  <c r="C12" i="21"/>
  <c r="N11" i="21"/>
  <c r="J11" i="21"/>
  <c r="F11" i="21"/>
  <c r="Q10" i="21"/>
  <c r="M10" i="21"/>
  <c r="M10" i="27"/>
  <c r="I10" i="21"/>
  <c r="E10" i="27"/>
  <c r="E10" i="21"/>
  <c r="P9" i="21"/>
  <c r="L9" i="21"/>
  <c r="H9" i="21"/>
  <c r="D9" i="27"/>
  <c r="D9" i="21"/>
  <c r="O8" i="21"/>
  <c r="K8" i="21"/>
  <c r="G8" i="21"/>
  <c r="C8" i="21"/>
  <c r="N7" i="21"/>
  <c r="J7" i="21"/>
  <c r="F7" i="21"/>
  <c r="Q6" i="27"/>
  <c r="Q6" i="21"/>
  <c r="Q4" i="20"/>
  <c r="M6" i="21"/>
  <c r="I6" i="21"/>
  <c r="E6" i="21"/>
  <c r="E6" i="27"/>
  <c r="P5" i="27"/>
  <c r="P5" i="21"/>
  <c r="P4" i="20"/>
  <c r="L5" i="21"/>
  <c r="L4" i="20"/>
  <c r="H5" i="21"/>
  <c r="H4" i="20"/>
  <c r="D5" i="21"/>
  <c r="D4" i="20"/>
  <c r="M4" i="20"/>
  <c r="E4" i="20"/>
  <c r="E4" i="24" s="1"/>
  <c r="N33" i="21"/>
  <c r="P31" i="21"/>
  <c r="C30" i="21"/>
  <c r="D18" i="21"/>
  <c r="M17" i="21"/>
  <c r="E17" i="21"/>
  <c r="G15" i="21"/>
  <c r="C11" i="21"/>
  <c r="H17" i="25"/>
  <c r="P10" i="28"/>
  <c r="C5" i="25"/>
  <c r="C4" i="22"/>
  <c r="K4" i="22"/>
  <c r="E4" i="22"/>
  <c r="G26" i="26"/>
  <c r="E13" i="26"/>
  <c r="P8" i="26"/>
  <c r="L18" i="27"/>
  <c r="E14" i="27"/>
  <c r="L5" i="27"/>
  <c r="M9" i="32"/>
  <c r="M10" i="32"/>
  <c r="E10" i="32"/>
  <c r="E9" i="32"/>
  <c r="N8" i="35"/>
  <c r="O10" i="35"/>
  <c r="N10" i="35"/>
  <c r="J8" i="35"/>
  <c r="J10" i="35"/>
  <c r="K10" i="35"/>
  <c r="F8" i="35"/>
  <c r="G10" i="35"/>
  <c r="F10" i="35"/>
  <c r="N8" i="34"/>
  <c r="O10" i="34"/>
  <c r="N10" i="34"/>
  <c r="K10" i="34"/>
  <c r="J8" i="34"/>
  <c r="J10" i="34"/>
  <c r="F8" i="34"/>
  <c r="G10" i="34"/>
  <c r="B8" i="34"/>
  <c r="C10" i="34"/>
  <c r="J8" i="33"/>
  <c r="K10" i="33"/>
  <c r="F8" i="33"/>
  <c r="G10" i="33"/>
  <c r="B8" i="33"/>
  <c r="C10" i="33"/>
  <c r="N10" i="32"/>
  <c r="N8" i="32"/>
  <c r="O10" i="32"/>
  <c r="J8" i="32"/>
  <c r="J10" i="32"/>
  <c r="G10" i="32"/>
  <c r="F10" i="32"/>
  <c r="N8" i="31"/>
  <c r="N10" i="31"/>
  <c r="O10" i="31"/>
  <c r="K10" i="31"/>
  <c r="J8" i="31"/>
  <c r="J10" i="31"/>
  <c r="F8" i="31"/>
  <c r="F10" i="31"/>
  <c r="G10" i="31"/>
  <c r="O10" i="30"/>
  <c r="N8" i="30"/>
  <c r="N10" i="30"/>
  <c r="J8" i="30"/>
  <c r="K10" i="30"/>
  <c r="J10" i="30"/>
  <c r="G10" i="30"/>
  <c r="F8" i="30"/>
  <c r="C10" i="30"/>
  <c r="F5" i="30"/>
  <c r="B5" i="30"/>
  <c r="B11" i="29"/>
  <c r="B8" i="30"/>
  <c r="I30" i="17"/>
  <c r="D19" i="18"/>
  <c r="Q15" i="18"/>
  <c r="M15" i="18"/>
  <c r="M5" i="25"/>
  <c r="M5" i="28" s="1"/>
  <c r="M4" i="18"/>
  <c r="M3" i="18" s="1"/>
  <c r="I15" i="18"/>
  <c r="I5" i="25"/>
  <c r="E15" i="18"/>
  <c r="E5" i="25"/>
  <c r="E5" i="28" s="1"/>
  <c r="I4" i="18"/>
  <c r="I3" i="18" s="1"/>
  <c r="E31" i="26"/>
  <c r="P30" i="26"/>
  <c r="L29" i="19"/>
  <c r="J14" i="26"/>
  <c r="P12" i="26"/>
  <c r="F10" i="26"/>
  <c r="M9" i="26"/>
  <c r="E9" i="26"/>
  <c r="D8" i="26"/>
  <c r="Q4" i="19"/>
  <c r="M4" i="19"/>
  <c r="I4" i="19"/>
  <c r="E4" i="19"/>
  <c r="E4" i="23" s="1"/>
  <c r="E5" i="21"/>
  <c r="O4" i="19"/>
  <c r="O4" i="23" s="1"/>
  <c r="J33" i="27"/>
  <c r="J33" i="21"/>
  <c r="H31" i="21"/>
  <c r="D31" i="27"/>
  <c r="K29" i="20"/>
  <c r="K29" i="24" s="1"/>
  <c r="N27" i="21"/>
  <c r="J27" i="21"/>
  <c r="J28" i="27"/>
  <c r="F27" i="21"/>
  <c r="Q26" i="21"/>
  <c r="M26" i="21"/>
  <c r="I26" i="21"/>
  <c r="E26" i="27"/>
  <c r="E26" i="21"/>
  <c r="P25" i="21"/>
  <c r="P25" i="27"/>
  <c r="L25" i="21"/>
  <c r="H25" i="21"/>
  <c r="D25" i="21"/>
  <c r="O24" i="21"/>
  <c r="K24" i="21"/>
  <c r="G24" i="21"/>
  <c r="C24" i="21"/>
  <c r="N23" i="21"/>
  <c r="J23" i="21"/>
  <c r="J23" i="27"/>
  <c r="F23" i="21"/>
  <c r="Q22" i="21"/>
  <c r="M22" i="21"/>
  <c r="I22" i="21"/>
  <c r="E22" i="21"/>
  <c r="P21" i="27"/>
  <c r="P21" i="21"/>
  <c r="P19" i="20"/>
  <c r="P19" i="24" s="1"/>
  <c r="L21" i="21"/>
  <c r="L21" i="27"/>
  <c r="H21" i="21"/>
  <c r="D21" i="21"/>
  <c r="D21" i="27"/>
  <c r="O20" i="21"/>
  <c r="O19" i="20"/>
  <c r="K20" i="21"/>
  <c r="K19" i="20"/>
  <c r="G20" i="21"/>
  <c r="G19" i="20"/>
  <c r="G19" i="24" s="1"/>
  <c r="C20" i="21"/>
  <c r="C19" i="20"/>
  <c r="C19" i="24" s="1"/>
  <c r="L19" i="20"/>
  <c r="L19" i="24" s="1"/>
  <c r="D19" i="20"/>
  <c r="G16" i="20"/>
  <c r="E12" i="27"/>
  <c r="P7" i="27"/>
  <c r="J5" i="27"/>
  <c r="I4" i="20"/>
  <c r="L31" i="21"/>
  <c r="H18" i="21"/>
  <c r="O17" i="21"/>
  <c r="I17" i="21"/>
  <c r="K15" i="21"/>
  <c r="C15" i="21"/>
  <c r="G11" i="21"/>
  <c r="N10" i="21"/>
  <c r="C7" i="21"/>
  <c r="J6" i="21"/>
  <c r="I30" i="25"/>
  <c r="I29" i="22"/>
  <c r="I29" i="25" s="1"/>
  <c r="O24" i="25"/>
  <c r="N23" i="25"/>
  <c r="M22" i="25"/>
  <c r="M22" i="28" s="1"/>
  <c r="L21" i="25"/>
  <c r="K20" i="25"/>
  <c r="F10" i="25"/>
  <c r="E9" i="25"/>
  <c r="D8" i="25"/>
  <c r="C7" i="25"/>
  <c r="Q5" i="25"/>
  <c r="O4" i="22"/>
  <c r="G4" i="22"/>
  <c r="P28" i="26"/>
  <c r="O24" i="27"/>
  <c r="E24" i="27"/>
  <c r="P9" i="27"/>
  <c r="P23" i="28"/>
  <c r="N29" i="8"/>
  <c r="N29" i="12" s="1"/>
  <c r="J29" i="8"/>
  <c r="J29" i="12" s="1"/>
  <c r="F29" i="8"/>
  <c r="B29" i="8"/>
  <c r="N19" i="8"/>
  <c r="J19" i="8"/>
  <c r="J19" i="12" s="1"/>
  <c r="F19" i="8"/>
  <c r="B19" i="8"/>
  <c r="N16" i="8"/>
  <c r="J16" i="8"/>
  <c r="F16" i="8"/>
  <c r="B16" i="8"/>
  <c r="N4" i="8"/>
  <c r="N4" i="12" s="1"/>
  <c r="J4" i="8"/>
  <c r="F4" i="8"/>
  <c r="F4" i="12" s="1"/>
  <c r="B4" i="8"/>
  <c r="O29" i="9"/>
  <c r="K29" i="9"/>
  <c r="K29" i="13" s="1"/>
  <c r="G29" i="9"/>
  <c r="C29" i="9"/>
  <c r="O19" i="9"/>
  <c r="K19" i="9"/>
  <c r="G19" i="9"/>
  <c r="C19" i="9"/>
  <c r="O16" i="9"/>
  <c r="K16" i="9"/>
  <c r="K16" i="13" s="1"/>
  <c r="G16" i="9"/>
  <c r="C16" i="9"/>
  <c r="C16" i="13" s="1"/>
  <c r="C4" i="9"/>
  <c r="C4" i="13" s="1"/>
  <c r="E29" i="11"/>
  <c r="E19" i="11"/>
  <c r="E19" i="14" s="1"/>
  <c r="E16" i="11"/>
  <c r="E4" i="11"/>
  <c r="E29" i="18"/>
  <c r="Q19" i="18"/>
  <c r="M19" i="18"/>
  <c r="I19" i="18"/>
  <c r="E19" i="18"/>
  <c r="N16" i="18"/>
  <c r="J16" i="18"/>
  <c r="F16" i="18"/>
  <c r="F19" i="19"/>
  <c r="G16" i="19"/>
  <c r="J12" i="26"/>
  <c r="G4" i="19"/>
  <c r="E33" i="27"/>
  <c r="P32" i="27"/>
  <c r="D32" i="27"/>
  <c r="K31" i="27"/>
  <c r="J30" i="27"/>
  <c r="F29" i="20"/>
  <c r="F29" i="24" s="1"/>
  <c r="P28" i="27"/>
  <c r="D28" i="27"/>
  <c r="K26" i="27"/>
  <c r="J25" i="27"/>
  <c r="G22" i="27"/>
  <c r="E20" i="27"/>
  <c r="E19" i="20"/>
  <c r="F16" i="20"/>
  <c r="J9" i="27"/>
  <c r="F4" i="20"/>
  <c r="F4" i="24" s="1"/>
  <c r="E33" i="21"/>
  <c r="D32" i="21"/>
  <c r="C31" i="21"/>
  <c r="P27" i="21"/>
  <c r="O26" i="21"/>
  <c r="K22" i="21"/>
  <c r="G18" i="21"/>
  <c r="C14" i="21"/>
  <c r="N9" i="21"/>
  <c r="J5" i="21"/>
  <c r="N32" i="25"/>
  <c r="J32" i="25"/>
  <c r="J32" i="28" s="1"/>
  <c r="F32" i="25"/>
  <c r="Q31" i="25"/>
  <c r="M31" i="25"/>
  <c r="M31" i="28" s="1"/>
  <c r="I31" i="25"/>
  <c r="E31" i="25"/>
  <c r="E31" i="28" s="1"/>
  <c r="P30" i="25"/>
  <c r="P30" i="28" s="1"/>
  <c r="L30" i="25"/>
  <c r="H30" i="25"/>
  <c r="D30" i="25"/>
  <c r="D29" i="22"/>
  <c r="I24" i="25"/>
  <c r="H23" i="25"/>
  <c r="G22" i="25"/>
  <c r="F21" i="25"/>
  <c r="E20" i="25"/>
  <c r="E20" i="28" s="1"/>
  <c r="E19" i="22"/>
  <c r="O17" i="25"/>
  <c r="O16" i="22"/>
  <c r="K17" i="25"/>
  <c r="K17" i="28" s="1"/>
  <c r="K16" i="22"/>
  <c r="G17" i="25"/>
  <c r="G16" i="22"/>
  <c r="C17" i="25"/>
  <c r="C16" i="22"/>
  <c r="H16" i="22"/>
  <c r="Q10" i="25"/>
  <c r="P9" i="25"/>
  <c r="P9" i="28" s="1"/>
  <c r="O8" i="25"/>
  <c r="N7" i="25"/>
  <c r="M6" i="25"/>
  <c r="M6" i="28" s="1"/>
  <c r="P4" i="22"/>
  <c r="L5" i="25"/>
  <c r="L4" i="22"/>
  <c r="H4" i="22"/>
  <c r="D4" i="22"/>
  <c r="E20" i="26"/>
  <c r="B3" i="29"/>
  <c r="N3" i="30"/>
  <c r="J26" i="27"/>
  <c r="E25" i="27"/>
  <c r="P24" i="27"/>
  <c r="D24" i="27"/>
  <c r="K23" i="27"/>
  <c r="J22" i="27"/>
  <c r="E21" i="27"/>
  <c r="P20" i="27"/>
  <c r="L20" i="27"/>
  <c r="D20" i="27"/>
  <c r="J18" i="27"/>
  <c r="M17" i="27"/>
  <c r="E17" i="27"/>
  <c r="J14" i="27"/>
  <c r="E13" i="27"/>
  <c r="P12" i="27"/>
  <c r="D12" i="27"/>
  <c r="K11" i="27"/>
  <c r="J10" i="27"/>
  <c r="E9" i="27"/>
  <c r="P8" i="27"/>
  <c r="D8" i="27"/>
  <c r="O7" i="27"/>
  <c r="G7" i="27"/>
  <c r="J6" i="27"/>
  <c r="M5" i="27"/>
  <c r="I5" i="27"/>
  <c r="E5" i="27"/>
  <c r="G28" i="27"/>
  <c r="E9" i="35"/>
  <c r="E10" i="35"/>
  <c r="Q9" i="31"/>
  <c r="Q10" i="31"/>
  <c r="O8" i="35"/>
  <c r="P10" i="35"/>
  <c r="K8" i="35"/>
  <c r="L10" i="35"/>
  <c r="G8" i="35"/>
  <c r="H10" i="35"/>
  <c r="C8" i="35"/>
  <c r="D10" i="35"/>
  <c r="C8" i="34"/>
  <c r="D10" i="34"/>
  <c r="G8" i="33"/>
  <c r="H10" i="33"/>
  <c r="K8" i="32"/>
  <c r="L10" i="32"/>
  <c r="O8" i="31"/>
  <c r="P10" i="31"/>
  <c r="K8" i="31"/>
  <c r="L10" i="31"/>
  <c r="G8" i="31"/>
  <c r="C8" i="31"/>
  <c r="O8" i="30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M8" i="33"/>
  <c r="N10" i="33"/>
  <c r="J10" i="33"/>
  <c r="E8" i="33"/>
  <c r="F10" i="33"/>
  <c r="M3" i="30"/>
  <c r="I3" i="30"/>
  <c r="E3" i="30"/>
  <c r="I44" i="38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J16" i="13" l="1"/>
  <c r="K19" i="13"/>
  <c r="J4" i="12"/>
  <c r="P29" i="13"/>
  <c r="P19" i="13"/>
  <c r="J4" i="13"/>
  <c r="J16" i="12"/>
  <c r="K19" i="12"/>
  <c r="O29" i="23"/>
  <c r="C17" i="16"/>
  <c r="O4" i="13"/>
  <c r="G29" i="12"/>
  <c r="G29" i="13"/>
  <c r="G16" i="12"/>
  <c r="F16" i="12"/>
  <c r="O29" i="13"/>
  <c r="D16" i="14"/>
  <c r="D16" i="17" s="1"/>
  <c r="O29" i="12"/>
  <c r="E4" i="13"/>
  <c r="E4" i="16" s="1"/>
  <c r="E19" i="24"/>
  <c r="I4" i="23"/>
  <c r="K4" i="24"/>
  <c r="G16" i="13"/>
  <c r="N29" i="23"/>
  <c r="C19" i="13"/>
  <c r="K19" i="24"/>
  <c r="O19" i="23"/>
  <c r="O19" i="26" s="1"/>
  <c r="Q29" i="24"/>
  <c r="G29" i="24"/>
  <c r="G29" i="27" s="1"/>
  <c r="C19" i="12"/>
  <c r="C19" i="15" s="1"/>
  <c r="P16" i="23"/>
  <c r="M4" i="14"/>
  <c r="O16" i="13"/>
  <c r="O16" i="23"/>
  <c r="F19" i="12"/>
  <c r="F19" i="15" s="1"/>
  <c r="M16" i="24"/>
  <c r="J4" i="23"/>
  <c r="J4" i="26" s="1"/>
  <c r="P19" i="12"/>
  <c r="P19" i="15" s="1"/>
  <c r="H4" i="24"/>
  <c r="M4" i="12"/>
  <c r="O19" i="24"/>
  <c r="P16" i="24"/>
  <c r="L19" i="13"/>
  <c r="L19" i="16" s="1"/>
  <c r="G4" i="23"/>
  <c r="P4" i="24"/>
  <c r="P4" i="27" s="1"/>
  <c r="C29" i="24"/>
  <c r="C29" i="27" s="1"/>
  <c r="G4" i="24"/>
  <c r="I4" i="24"/>
  <c r="C9" i="17"/>
  <c r="C20" i="17"/>
  <c r="C28" i="16"/>
  <c r="C5" i="16"/>
  <c r="C18" i="16"/>
  <c r="C6" i="26"/>
  <c r="C24" i="17"/>
  <c r="C13" i="15"/>
  <c r="C6" i="16"/>
  <c r="C20" i="26"/>
  <c r="C7" i="26"/>
  <c r="C23" i="27"/>
  <c r="C5" i="17"/>
  <c r="C30" i="17"/>
  <c r="M29" i="13"/>
  <c r="D19" i="24"/>
  <c r="D4" i="24"/>
  <c r="P19" i="23"/>
  <c r="N16" i="14"/>
  <c r="N16" i="17" s="1"/>
  <c r="D4" i="13"/>
  <c r="N16" i="12"/>
  <c r="N16" i="15" s="1"/>
  <c r="E16" i="12"/>
  <c r="E16" i="15" s="1"/>
  <c r="I16" i="14"/>
  <c r="Q4" i="23"/>
  <c r="J29" i="24"/>
  <c r="P16" i="13"/>
  <c r="C29" i="12"/>
  <c r="G16" i="24"/>
  <c r="I4" i="12"/>
  <c r="L16" i="13"/>
  <c r="L16" i="16" s="1"/>
  <c r="B29" i="13"/>
  <c r="L4" i="24"/>
  <c r="Q29" i="23"/>
  <c r="G16" i="25"/>
  <c r="Q4" i="24"/>
  <c r="D4" i="23"/>
  <c r="C29" i="13"/>
  <c r="B29" i="12"/>
  <c r="H19" i="24"/>
  <c r="H19" i="27" s="1"/>
  <c r="Q4" i="12"/>
  <c r="B4" i="14"/>
  <c r="N19" i="12"/>
  <c r="D29" i="25"/>
  <c r="D29" i="28" s="1"/>
  <c r="F16" i="24"/>
  <c r="D29" i="24"/>
  <c r="D29" i="27" s="1"/>
  <c r="G19" i="14"/>
  <c r="G19" i="17" s="1"/>
  <c r="D29" i="23"/>
  <c r="D29" i="26" s="1"/>
  <c r="I16" i="13"/>
  <c r="B4" i="13"/>
  <c r="M4" i="23"/>
  <c r="B4" i="12"/>
  <c r="I16" i="23"/>
  <c r="Q4" i="13"/>
  <c r="Q4" i="16" s="1"/>
  <c r="L31" i="39"/>
  <c r="Q31" i="37"/>
  <c r="C28" i="26"/>
  <c r="C10" i="26"/>
  <c r="C21" i="26"/>
  <c r="C8" i="28"/>
  <c r="C11" i="26"/>
  <c r="C21" i="27"/>
  <c r="C30" i="28"/>
  <c r="C9" i="28"/>
  <c r="C9" i="27"/>
  <c r="C22" i="26"/>
  <c r="C11" i="27"/>
  <c r="C33" i="26"/>
  <c r="C5" i="27"/>
  <c r="C12" i="26"/>
  <c r="C24" i="26"/>
  <c r="B114" i="6"/>
  <c r="B144" i="6" s="1"/>
  <c r="C23" i="26"/>
  <c r="C22" i="28"/>
  <c r="C20" i="28"/>
  <c r="C25" i="26"/>
  <c r="C7" i="27"/>
  <c r="C5" i="26"/>
  <c r="C7" i="28"/>
  <c r="C6" i="27"/>
  <c r="C24" i="27"/>
  <c r="C5" i="28"/>
  <c r="C25" i="27"/>
  <c r="C24" i="28"/>
  <c r="C18" i="26"/>
  <c r="C26" i="27"/>
  <c r="C9" i="26"/>
  <c r="C12" i="27"/>
  <c r="C13" i="27"/>
  <c r="C18" i="27"/>
  <c r="C20" i="27"/>
  <c r="C8" i="27"/>
  <c r="C10" i="28"/>
  <c r="C33" i="27"/>
  <c r="C32" i="26"/>
  <c r="C21" i="28"/>
  <c r="C17" i="27"/>
  <c r="C23" i="28"/>
  <c r="C32" i="27"/>
  <c r="C31" i="28"/>
  <c r="C28" i="27"/>
  <c r="C22" i="27"/>
  <c r="C13" i="26"/>
  <c r="C30" i="27"/>
  <c r="C17" i="28"/>
  <c r="C31" i="27"/>
  <c r="C32" i="28"/>
  <c r="C14" i="27"/>
  <c r="C10" i="27"/>
  <c r="C14" i="26"/>
  <c r="C31" i="26"/>
  <c r="C26" i="26"/>
  <c r="C165" i="6"/>
  <c r="C162" i="6"/>
  <c r="C159" i="6"/>
  <c r="C163" i="6"/>
  <c r="C164" i="6"/>
  <c r="C161" i="6"/>
  <c r="C172" i="6"/>
  <c r="C158" i="6"/>
  <c r="C170" i="6"/>
  <c r="C171" i="6"/>
  <c r="C157" i="6"/>
  <c r="C155" i="6"/>
  <c r="C156" i="6"/>
  <c r="C154" i="6"/>
  <c r="C169" i="6"/>
  <c r="C168" i="6"/>
  <c r="C167" i="6"/>
  <c r="C153" i="6"/>
  <c r="C140" i="6"/>
  <c r="C135" i="6"/>
  <c r="C138" i="6"/>
  <c r="C139" i="6"/>
  <c r="C141" i="6"/>
  <c r="C137" i="6"/>
  <c r="C148" i="6"/>
  <c r="C146" i="6"/>
  <c r="C147" i="6"/>
  <c r="C133" i="6"/>
  <c r="C134" i="6"/>
  <c r="C131" i="6"/>
  <c r="C132" i="6"/>
  <c r="C145" i="6"/>
  <c r="C143" i="6"/>
  <c r="C144" i="6"/>
  <c r="C130" i="6"/>
  <c r="C129" i="6"/>
  <c r="M19" i="23"/>
  <c r="F4" i="23"/>
  <c r="F4" i="26" s="1"/>
  <c r="N16" i="23"/>
  <c r="N16" i="26" s="1"/>
  <c r="J4" i="24"/>
  <c r="J4" i="27" s="1"/>
  <c r="H4" i="13"/>
  <c r="H19" i="13"/>
  <c r="I19" i="24"/>
  <c r="K16" i="23"/>
  <c r="K16" i="26" s="1"/>
  <c r="E29" i="13"/>
  <c r="L16" i="24"/>
  <c r="L16" i="27" s="1"/>
  <c r="M4" i="13"/>
  <c r="M4" i="16" s="1"/>
  <c r="D27" i="13"/>
  <c r="D27" i="12"/>
  <c r="M27" i="12"/>
  <c r="M27" i="13"/>
  <c r="M27" i="16" s="1"/>
  <c r="G16" i="23"/>
  <c r="G16" i="26" s="1"/>
  <c r="M27" i="23"/>
  <c r="M27" i="26" s="1"/>
  <c r="M27" i="24"/>
  <c r="M27" i="27" s="1"/>
  <c r="O19" i="13"/>
  <c r="O19" i="16" s="1"/>
  <c r="E15" i="24"/>
  <c r="E15" i="23"/>
  <c r="Q19" i="13"/>
  <c r="Q19" i="16" s="1"/>
  <c r="I29" i="12"/>
  <c r="I29" i="15" s="1"/>
  <c r="D19" i="13"/>
  <c r="D19" i="16" s="1"/>
  <c r="E4" i="12"/>
  <c r="M19" i="12"/>
  <c r="M19" i="15" s="1"/>
  <c r="N27" i="12"/>
  <c r="N27" i="15" s="1"/>
  <c r="N27" i="13"/>
  <c r="E29" i="23"/>
  <c r="E29" i="26" s="1"/>
  <c r="N19" i="13"/>
  <c r="N19" i="16" s="1"/>
  <c r="M16" i="12"/>
  <c r="E29" i="12"/>
  <c r="E29" i="15" s="1"/>
  <c r="P27" i="13"/>
  <c r="P27" i="12"/>
  <c r="N27" i="23"/>
  <c r="N27" i="26" s="1"/>
  <c r="N27" i="24"/>
  <c r="N27" i="27" s="1"/>
  <c r="C27" i="12"/>
  <c r="C27" i="15" s="1"/>
  <c r="C27" i="13"/>
  <c r="L19" i="12"/>
  <c r="L19" i="15" s="1"/>
  <c r="I27" i="13"/>
  <c r="I27" i="16" s="1"/>
  <c r="I27" i="12"/>
  <c r="E27" i="12"/>
  <c r="E27" i="13"/>
  <c r="E27" i="16" s="1"/>
  <c r="E19" i="23"/>
  <c r="D15" i="23"/>
  <c r="D15" i="24"/>
  <c r="E19" i="13"/>
  <c r="E19" i="16" s="1"/>
  <c r="C16" i="23"/>
  <c r="C16" i="26" s="1"/>
  <c r="F16" i="23"/>
  <c r="F3" i="19"/>
  <c r="F3" i="23" s="1"/>
  <c r="F19" i="23"/>
  <c r="F19" i="26" s="1"/>
  <c r="B16" i="10"/>
  <c r="B16" i="12"/>
  <c r="Q27" i="13"/>
  <c r="Q27" i="16" s="1"/>
  <c r="Q27" i="12"/>
  <c r="Q27" i="15" s="1"/>
  <c r="F29" i="12"/>
  <c r="L29" i="23"/>
  <c r="L29" i="26" s="1"/>
  <c r="I15" i="24"/>
  <c r="I15" i="27" s="1"/>
  <c r="I15" i="23"/>
  <c r="M4" i="24"/>
  <c r="I19" i="23"/>
  <c r="Q19" i="23"/>
  <c r="Q19" i="26" s="1"/>
  <c r="G15" i="23"/>
  <c r="G15" i="24"/>
  <c r="G15" i="27" s="1"/>
  <c r="H27" i="23"/>
  <c r="H27" i="26" s="1"/>
  <c r="H27" i="24"/>
  <c r="H27" i="27" s="1"/>
  <c r="Q29" i="13"/>
  <c r="I16" i="12"/>
  <c r="F29" i="13"/>
  <c r="D29" i="13"/>
  <c r="C4" i="23"/>
  <c r="C4" i="26" s="1"/>
  <c r="K4" i="23"/>
  <c r="K4" i="26" s="1"/>
  <c r="M19" i="13"/>
  <c r="M19" i="16" s="1"/>
  <c r="N4" i="21"/>
  <c r="N4" i="24"/>
  <c r="P4" i="13"/>
  <c r="G29" i="23"/>
  <c r="B19" i="13"/>
  <c r="K27" i="12"/>
  <c r="K27" i="15" s="1"/>
  <c r="K27" i="13"/>
  <c r="K27" i="16" s="1"/>
  <c r="H15" i="23"/>
  <c r="H15" i="26" s="1"/>
  <c r="H15" i="24"/>
  <c r="L16" i="12"/>
  <c r="P15" i="23"/>
  <c r="P15" i="26" s="1"/>
  <c r="P15" i="24"/>
  <c r="M29" i="12"/>
  <c r="M29" i="15" s="1"/>
  <c r="H16" i="12"/>
  <c r="H16" i="15" s="1"/>
  <c r="J15" i="24"/>
  <c r="J15" i="23"/>
  <c r="L27" i="23"/>
  <c r="L27" i="26" s="1"/>
  <c r="L27" i="24"/>
  <c r="L27" i="27" s="1"/>
  <c r="O19" i="12"/>
  <c r="G27" i="24"/>
  <c r="G27" i="27" s="1"/>
  <c r="G27" i="23"/>
  <c r="G27" i="26" s="1"/>
  <c r="L4" i="13"/>
  <c r="K4" i="12"/>
  <c r="P4" i="23"/>
  <c r="P4" i="26" s="1"/>
  <c r="K29" i="23"/>
  <c r="G4" i="12"/>
  <c r="G4" i="15" s="1"/>
  <c r="B47" i="6"/>
  <c r="B58" i="6" s="1"/>
  <c r="B100" i="6"/>
  <c r="B121" i="6" s="1"/>
  <c r="O15" i="23"/>
  <c r="O15" i="24"/>
  <c r="E29" i="24"/>
  <c r="E29" i="27" s="1"/>
  <c r="K27" i="23"/>
  <c r="K27" i="24"/>
  <c r="K27" i="27" s="1"/>
  <c r="B27" i="12"/>
  <c r="B27" i="15" s="1"/>
  <c r="B27" i="13"/>
  <c r="B27" i="16" s="1"/>
  <c r="Q19" i="24"/>
  <c r="K15" i="23"/>
  <c r="K15" i="24"/>
  <c r="P27" i="23"/>
  <c r="P27" i="26" s="1"/>
  <c r="P27" i="24"/>
  <c r="P27" i="27" s="1"/>
  <c r="P16" i="12"/>
  <c r="F4" i="13"/>
  <c r="L29" i="13"/>
  <c r="L15" i="23"/>
  <c r="L15" i="26" s="1"/>
  <c r="L15" i="24"/>
  <c r="J27" i="12"/>
  <c r="J27" i="15" s="1"/>
  <c r="J27" i="13"/>
  <c r="J27" i="16" s="1"/>
  <c r="E16" i="24"/>
  <c r="D16" i="12"/>
  <c r="M15" i="23"/>
  <c r="M15" i="24"/>
  <c r="D19" i="23"/>
  <c r="D19" i="26" s="1"/>
  <c r="N15" i="23"/>
  <c r="N15" i="24"/>
  <c r="N15" i="27" s="1"/>
  <c r="F27" i="23"/>
  <c r="F27" i="26" s="1"/>
  <c r="F27" i="24"/>
  <c r="F27" i="27" s="1"/>
  <c r="C29" i="23"/>
  <c r="C29" i="26" s="1"/>
  <c r="J16" i="23"/>
  <c r="J16" i="26" s="1"/>
  <c r="G4" i="13"/>
  <c r="N4" i="23"/>
  <c r="N4" i="26" s="1"/>
  <c r="H19" i="12"/>
  <c r="L4" i="12"/>
  <c r="L4" i="15" s="1"/>
  <c r="I16" i="24"/>
  <c r="I16" i="27" s="1"/>
  <c r="H16" i="13"/>
  <c r="H16" i="16" s="1"/>
  <c r="L29" i="12"/>
  <c r="M19" i="21"/>
  <c r="M19" i="24"/>
  <c r="E27" i="23"/>
  <c r="E27" i="26" s="1"/>
  <c r="E27" i="24"/>
  <c r="E27" i="27" s="1"/>
  <c r="G19" i="13"/>
  <c r="G19" i="16" s="1"/>
  <c r="Q15" i="23"/>
  <c r="Q15" i="26" s="1"/>
  <c r="Q15" i="24"/>
  <c r="Q15" i="27" s="1"/>
  <c r="M16" i="23"/>
  <c r="M16" i="26" s="1"/>
  <c r="H19" i="23"/>
  <c r="H19" i="26" s="1"/>
  <c r="O27" i="24"/>
  <c r="O27" i="23"/>
  <c r="O27" i="26" s="1"/>
  <c r="Q19" i="12"/>
  <c r="Q19" i="15" s="1"/>
  <c r="J27" i="24"/>
  <c r="J27" i="27" s="1"/>
  <c r="J27" i="23"/>
  <c r="N4" i="13"/>
  <c r="Q16" i="12"/>
  <c r="Q16" i="15" s="1"/>
  <c r="L27" i="13"/>
  <c r="L27" i="12"/>
  <c r="L27" i="15" s="1"/>
  <c r="K4" i="13"/>
  <c r="K4" i="16" s="1"/>
  <c r="I29" i="13"/>
  <c r="I29" i="16" s="1"/>
  <c r="J16" i="24"/>
  <c r="H29" i="13"/>
  <c r="Q27" i="23"/>
  <c r="Q27" i="26" s="1"/>
  <c r="Q27" i="24"/>
  <c r="K19" i="23"/>
  <c r="K19" i="26" s="1"/>
  <c r="F15" i="23"/>
  <c r="F15" i="26" s="1"/>
  <c r="F15" i="24"/>
  <c r="F15" i="27" s="1"/>
  <c r="G27" i="13"/>
  <c r="G27" i="12"/>
  <c r="O27" i="13"/>
  <c r="O27" i="16" s="1"/>
  <c r="O27" i="12"/>
  <c r="O27" i="15" s="1"/>
  <c r="B19" i="12"/>
  <c r="I27" i="23"/>
  <c r="I27" i="24"/>
  <c r="I27" i="27" s="1"/>
  <c r="D27" i="23"/>
  <c r="D27" i="26" s="1"/>
  <c r="D27" i="24"/>
  <c r="L29" i="24"/>
  <c r="L19" i="23"/>
  <c r="L19" i="26" s="1"/>
  <c r="C15" i="24"/>
  <c r="C15" i="27" s="1"/>
  <c r="C15" i="23"/>
  <c r="F27" i="13"/>
  <c r="F27" i="12"/>
  <c r="F27" i="15" s="1"/>
  <c r="F19" i="13"/>
  <c r="F19" i="16" s="1"/>
  <c r="Q29" i="12"/>
  <c r="H27" i="13"/>
  <c r="H27" i="16" s="1"/>
  <c r="H27" i="12"/>
  <c r="H27" i="15" s="1"/>
  <c r="C27" i="24"/>
  <c r="C27" i="27" s="1"/>
  <c r="C27" i="23"/>
  <c r="C27" i="26" s="1"/>
  <c r="L16" i="23"/>
  <c r="L16" i="15"/>
  <c r="M16" i="13"/>
  <c r="F19" i="24"/>
  <c r="F19" i="27" s="1"/>
  <c r="E16" i="13"/>
  <c r="N16" i="21"/>
  <c r="N16" i="24"/>
  <c r="N16" i="27" s="1"/>
  <c r="D4" i="12"/>
  <c r="D4" i="15" s="1"/>
  <c r="D29" i="12"/>
  <c r="D29" i="15" s="1"/>
  <c r="G19" i="12"/>
  <c r="G19" i="15" s="1"/>
  <c r="D19" i="12"/>
  <c r="M31" i="39"/>
  <c r="M31" i="37"/>
  <c r="N19" i="25"/>
  <c r="C16" i="25"/>
  <c r="C16" i="28" s="1"/>
  <c r="C19" i="14"/>
  <c r="C19" i="17" s="1"/>
  <c r="J6" i="15"/>
  <c r="J8" i="15"/>
  <c r="J10" i="15"/>
  <c r="J12" i="15"/>
  <c r="J14" i="15"/>
  <c r="N9" i="26"/>
  <c r="N21" i="27"/>
  <c r="N33" i="27"/>
  <c r="J5" i="15"/>
  <c r="J7" i="15"/>
  <c r="J9" i="15"/>
  <c r="J11" i="15"/>
  <c r="J13" i="15"/>
  <c r="J15" i="15"/>
  <c r="N23" i="26"/>
  <c r="N10" i="26"/>
  <c r="Q31" i="26"/>
  <c r="N30" i="27"/>
  <c r="Q18" i="27"/>
  <c r="Q5" i="27"/>
  <c r="N14" i="27"/>
  <c r="Q25" i="27"/>
  <c r="O17" i="28"/>
  <c r="O24" i="28"/>
  <c r="O25" i="26"/>
  <c r="O6" i="26"/>
  <c r="O17" i="26"/>
  <c r="F24" i="28"/>
  <c r="I28" i="26"/>
  <c r="O25" i="27"/>
  <c r="I20" i="26"/>
  <c r="O23" i="27"/>
  <c r="I29" i="28"/>
  <c r="F32" i="26"/>
  <c r="O8" i="26"/>
  <c r="F6" i="26"/>
  <c r="O30" i="27"/>
  <c r="O33" i="27"/>
  <c r="O14" i="26"/>
  <c r="I18" i="26"/>
  <c r="O15" i="27"/>
  <c r="O30" i="28"/>
  <c r="F21" i="28"/>
  <c r="F10" i="28"/>
  <c r="O32" i="26"/>
  <c r="O20" i="26"/>
  <c r="O12" i="26"/>
  <c r="O8" i="28"/>
  <c r="O7" i="26"/>
  <c r="I24" i="28"/>
  <c r="O16" i="27"/>
  <c r="O18" i="27"/>
  <c r="O10" i="26"/>
  <c r="F8" i="26"/>
  <c r="Q9" i="27"/>
  <c r="Q17" i="27"/>
  <c r="Q10" i="28"/>
  <c r="Q31" i="28"/>
  <c r="N23" i="27"/>
  <c r="N28" i="27"/>
  <c r="Q13" i="26"/>
  <c r="N28" i="26"/>
  <c r="N20" i="28"/>
  <c r="Q23" i="28"/>
  <c r="N8" i="27"/>
  <c r="N11" i="26"/>
  <c r="N5" i="27"/>
  <c r="Q32" i="28"/>
  <c r="Q5" i="28"/>
  <c r="N23" i="28"/>
  <c r="Q11" i="27"/>
  <c r="Q14" i="26"/>
  <c r="N5" i="28"/>
  <c r="N13" i="26"/>
  <c r="N30" i="28"/>
  <c r="N18" i="27"/>
  <c r="Q21" i="27"/>
  <c r="N32" i="28"/>
  <c r="Q22" i="27"/>
  <c r="H30" i="26"/>
  <c r="Q9" i="28"/>
  <c r="N20" i="27"/>
  <c r="Q30" i="27"/>
  <c r="N22" i="26"/>
  <c r="N24" i="28"/>
  <c r="N14" i="26"/>
  <c r="N12" i="27"/>
  <c r="N17" i="27"/>
  <c r="N10" i="27"/>
  <c r="N11" i="27"/>
  <c r="Q8" i="28"/>
  <c r="N26" i="27"/>
  <c r="N7" i="28"/>
  <c r="Q27" i="27"/>
  <c r="Q17" i="26"/>
  <c r="N9" i="27"/>
  <c r="N32" i="26"/>
  <c r="Q10" i="27"/>
  <c r="Q14" i="27"/>
  <c r="N18" i="26"/>
  <c r="Q26" i="26"/>
  <c r="N24" i="27"/>
  <c r="N7" i="26"/>
  <c r="N22" i="27"/>
  <c r="Q33" i="27"/>
  <c r="Q7" i="27"/>
  <c r="Q10" i="26"/>
  <c r="Q25" i="26"/>
  <c r="N32" i="27"/>
  <c r="Q13" i="27"/>
  <c r="N13" i="27"/>
  <c r="Q17" i="28"/>
  <c r="N19" i="28"/>
  <c r="Q23" i="27"/>
  <c r="Q28" i="27"/>
  <c r="N5" i="26"/>
  <c r="Q8" i="26"/>
  <c r="O26" i="26"/>
  <c r="K9" i="17"/>
  <c r="L24" i="16"/>
  <c r="L24" i="15"/>
  <c r="K20" i="16"/>
  <c r="K22" i="16"/>
  <c r="K24" i="16"/>
  <c r="K26" i="16"/>
  <c r="L11" i="15"/>
  <c r="L10" i="17"/>
  <c r="L33" i="15"/>
  <c r="L18" i="15"/>
  <c r="L5" i="16"/>
  <c r="L25" i="15"/>
  <c r="L8" i="17"/>
  <c r="L6" i="16"/>
  <c r="L7" i="16"/>
  <c r="L12" i="16"/>
  <c r="L26" i="16"/>
  <c r="L30" i="16"/>
  <c r="L31" i="16"/>
  <c r="L22" i="17"/>
  <c r="O23" i="17"/>
  <c r="K20" i="17"/>
  <c r="L21" i="17"/>
  <c r="L13" i="16"/>
  <c r="K9" i="16"/>
  <c r="K11" i="16"/>
  <c r="K13" i="16"/>
  <c r="K15" i="16"/>
  <c r="K31" i="16"/>
  <c r="K33" i="16"/>
  <c r="K7" i="17"/>
  <c r="K17" i="17"/>
  <c r="K32" i="17"/>
  <c r="L7" i="15"/>
  <c r="L6" i="17"/>
  <c r="L26" i="15"/>
  <c r="L14" i="15"/>
  <c r="K28" i="16"/>
  <c r="K17" i="16"/>
  <c r="L9" i="16"/>
  <c r="L25" i="16"/>
  <c r="L20" i="17"/>
  <c r="L12" i="15"/>
  <c r="K18" i="16"/>
  <c r="K8" i="17"/>
  <c r="L13" i="15"/>
  <c r="L21" i="15"/>
  <c r="L11" i="16"/>
  <c r="L15" i="16"/>
  <c r="L21" i="16"/>
  <c r="L17" i="15"/>
  <c r="L24" i="17"/>
  <c r="L5" i="15"/>
  <c r="L8" i="16"/>
  <c r="L29" i="15"/>
  <c r="K21" i="16"/>
  <c r="K23" i="16"/>
  <c r="K25" i="16"/>
  <c r="L9" i="17"/>
  <c r="L22" i="15"/>
  <c r="L10" i="15"/>
  <c r="L31" i="15"/>
  <c r="O30" i="16"/>
  <c r="O32" i="16"/>
  <c r="O6" i="17"/>
  <c r="O31" i="17"/>
  <c r="O24" i="15"/>
  <c r="E9" i="15"/>
  <c r="O20" i="16"/>
  <c r="O22" i="16"/>
  <c r="O24" i="16"/>
  <c r="O26" i="16"/>
  <c r="O6" i="15"/>
  <c r="O30" i="15"/>
  <c r="O31" i="16"/>
  <c r="O33" i="16"/>
  <c r="O17" i="17"/>
  <c r="O17" i="15"/>
  <c r="O21" i="16"/>
  <c r="O23" i="16"/>
  <c r="O25" i="16"/>
  <c r="O22" i="15"/>
  <c r="Q9" i="26"/>
  <c r="N12" i="26"/>
  <c r="E31" i="37"/>
  <c r="K7" i="28"/>
  <c r="Q8" i="27"/>
  <c r="Q26" i="27"/>
  <c r="N9" i="28"/>
  <c r="N26" i="26"/>
  <c r="Q30" i="28"/>
  <c r="H26" i="27"/>
  <c r="N22" i="28"/>
  <c r="Q23" i="26"/>
  <c r="N21" i="26"/>
  <c r="N31" i="28"/>
  <c r="E29" i="10"/>
  <c r="H17" i="27"/>
  <c r="Q22" i="26"/>
  <c r="N31" i="26"/>
  <c r="Q20" i="27"/>
  <c r="G17" i="27"/>
  <c r="P23" i="27"/>
  <c r="N31" i="27"/>
  <c r="O16" i="26"/>
  <c r="E18" i="27"/>
  <c r="P17" i="28"/>
  <c r="N10" i="28"/>
  <c r="N25" i="27"/>
  <c r="O30" i="26"/>
  <c r="N8" i="28"/>
  <c r="O5" i="26"/>
  <c r="Q7" i="26"/>
  <c r="Q22" i="28"/>
  <c r="O17" i="27"/>
  <c r="P7" i="26"/>
  <c r="H17" i="26"/>
  <c r="N24" i="26"/>
  <c r="Q32" i="27"/>
  <c r="N25" i="26"/>
  <c r="O16" i="25"/>
  <c r="K19" i="14"/>
  <c r="K19" i="17" s="1"/>
  <c r="O27" i="27"/>
  <c r="H16" i="25"/>
  <c r="H16" i="28" s="1"/>
  <c r="K29" i="14"/>
  <c r="K29" i="17" s="1"/>
  <c r="L16" i="14"/>
  <c r="L16" i="17" s="1"/>
  <c r="I16" i="25"/>
  <c r="I16" i="28" s="1"/>
  <c r="M29" i="14"/>
  <c r="M29" i="17" s="1"/>
  <c r="O19" i="25"/>
  <c r="O19" i="28" s="1"/>
  <c r="K16" i="25"/>
  <c r="K16" i="28" s="1"/>
  <c r="F16" i="26"/>
  <c r="O3" i="9"/>
  <c r="O3" i="13" s="1"/>
  <c r="D16" i="26"/>
  <c r="H4" i="10"/>
  <c r="P29" i="26"/>
  <c r="L19" i="14"/>
  <c r="L19" i="17" s="1"/>
  <c r="C29" i="25"/>
  <c r="C29" i="28" s="1"/>
  <c r="Q29" i="14"/>
  <c r="Q29" i="17" s="1"/>
  <c r="H14" i="26"/>
  <c r="E20" i="16"/>
  <c r="O32" i="17"/>
  <c r="D6" i="26"/>
  <c r="P13" i="27"/>
  <c r="O26" i="27"/>
  <c r="Q12" i="26"/>
  <c r="E30" i="28"/>
  <c r="E3" i="9"/>
  <c r="E3" i="13" s="1"/>
  <c r="I31" i="37"/>
  <c r="F33" i="26"/>
  <c r="Q16" i="14"/>
  <c r="Q16" i="17" s="1"/>
  <c r="G21" i="28"/>
  <c r="Q19" i="14"/>
  <c r="Q19" i="17" s="1"/>
  <c r="O22" i="27"/>
  <c r="H31" i="28"/>
  <c r="L9" i="28"/>
  <c r="E6" i="16"/>
  <c r="I32" i="26"/>
  <c r="E26" i="15"/>
  <c r="D18" i="27"/>
  <c r="M29" i="27"/>
  <c r="Q16" i="25"/>
  <c r="Q16" i="28" s="1"/>
  <c r="E25" i="16"/>
  <c r="E23" i="17"/>
  <c r="E6" i="17"/>
  <c r="E22" i="16"/>
  <c r="E7" i="17"/>
  <c r="E6" i="15"/>
  <c r="E13" i="15"/>
  <c r="E8" i="16"/>
  <c r="E25" i="15"/>
  <c r="I24" i="16"/>
  <c r="I22" i="16"/>
  <c r="I21" i="17"/>
  <c r="I6" i="17"/>
  <c r="I33" i="1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I6" i="16"/>
  <c r="I7" i="16"/>
  <c r="I26" i="15"/>
  <c r="I23" i="16"/>
  <c r="M25" i="27"/>
  <c r="I20" i="27"/>
  <c r="M31" i="26"/>
  <c r="I5" i="28"/>
  <c r="I10" i="27"/>
  <c r="H13" i="27"/>
  <c r="Q16" i="26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9" i="15"/>
  <c r="H31" i="15"/>
  <c r="H33" i="15"/>
  <c r="I30" i="27"/>
  <c r="D18" i="26"/>
  <c r="I23" i="28"/>
  <c r="D9" i="26"/>
  <c r="D22" i="26"/>
  <c r="H26" i="26"/>
  <c r="I22" i="17"/>
  <c r="H10" i="15"/>
  <c r="M24" i="27"/>
  <c r="E7" i="16"/>
  <c r="E10" i="16"/>
  <c r="E31" i="16"/>
  <c r="I13" i="27"/>
  <c r="I33" i="27"/>
  <c r="E19" i="17"/>
  <c r="I30" i="28"/>
  <c r="I6" i="27"/>
  <c r="I28" i="27"/>
  <c r="G20" i="16"/>
  <c r="G22" i="16"/>
  <c r="G23" i="16"/>
  <c r="G25" i="16"/>
  <c r="G27" i="16"/>
  <c r="E24" i="16"/>
  <c r="G22" i="15"/>
  <c r="I23" i="17"/>
  <c r="I5" i="16"/>
  <c r="I31" i="16"/>
  <c r="M10" i="28"/>
  <c r="M23" i="26"/>
  <c r="I9" i="16"/>
  <c r="I25" i="15"/>
  <c r="H18" i="15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15" i="26"/>
  <c r="I22" i="27"/>
  <c r="D8" i="28"/>
  <c r="D25" i="27"/>
  <c r="I5" i="26"/>
  <c r="I13" i="26"/>
  <c r="D30" i="26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Q29" i="28" s="1"/>
  <c r="L29" i="25"/>
  <c r="D7" i="27"/>
  <c r="I30" i="16"/>
  <c r="H9" i="15"/>
  <c r="H25" i="15"/>
  <c r="L24" i="28"/>
  <c r="I8" i="15"/>
  <c r="Q29" i="26"/>
  <c r="H24" i="16"/>
  <c r="I21" i="15"/>
  <c r="I10" i="17"/>
  <c r="H20" i="17"/>
  <c r="H24" i="17"/>
  <c r="I26" i="16"/>
  <c r="I22" i="15"/>
  <c r="M3" i="11"/>
  <c r="M3" i="14" s="1"/>
  <c r="M3" i="17" s="1"/>
  <c r="E32" i="17"/>
  <c r="E30" i="16"/>
  <c r="H24" i="15"/>
  <c r="E29" i="16"/>
  <c r="G4" i="27"/>
  <c r="I18" i="15"/>
  <c r="H7" i="15"/>
  <c r="H15" i="15"/>
  <c r="H23" i="15"/>
  <c r="H30" i="16"/>
  <c r="H9" i="17"/>
  <c r="H10" i="17"/>
  <c r="F16" i="14"/>
  <c r="F16" i="17" s="1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B29" i="17" s="1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H5" i="15"/>
  <c r="H13" i="15"/>
  <c r="H21" i="15"/>
  <c r="G24" i="26"/>
  <c r="H22" i="16"/>
  <c r="H5" i="17"/>
  <c r="H7" i="17"/>
  <c r="H8" i="17"/>
  <c r="H23" i="17"/>
  <c r="H6" i="16"/>
  <c r="H7" i="16"/>
  <c r="H23" i="16"/>
  <c r="E27" i="15"/>
  <c r="D25" i="26"/>
  <c r="I5" i="15"/>
  <c r="D15" i="26"/>
  <c r="I7" i="15"/>
  <c r="I15" i="15"/>
  <c r="I8" i="17"/>
  <c r="I28" i="16"/>
  <c r="I24" i="15"/>
  <c r="P16" i="26"/>
  <c r="H26" i="15"/>
  <c r="D4" i="14"/>
  <c r="D4" i="17" s="1"/>
  <c r="I25" i="16"/>
  <c r="H6" i="15"/>
  <c r="H14" i="15"/>
  <c r="D24" i="28"/>
  <c r="I31" i="15"/>
  <c r="I33" i="15"/>
  <c r="D18" i="15"/>
  <c r="M4" i="10"/>
  <c r="G16" i="28"/>
  <c r="G6" i="27"/>
  <c r="G30" i="27"/>
  <c r="G11" i="26"/>
  <c r="G8" i="27"/>
  <c r="E16" i="26"/>
  <c r="C19" i="25"/>
  <c r="C19" i="28" s="1"/>
  <c r="G20" i="27"/>
  <c r="I9" i="28"/>
  <c r="J5" i="28"/>
  <c r="J5" i="26"/>
  <c r="J9" i="26"/>
  <c r="J17" i="26"/>
  <c r="J17" i="27"/>
  <c r="J25" i="26"/>
  <c r="J22" i="28"/>
  <c r="J11" i="27"/>
  <c r="J13" i="26"/>
  <c r="E16" i="27"/>
  <c r="E16" i="25"/>
  <c r="E16" i="28" s="1"/>
  <c r="G10" i="28"/>
  <c r="G23" i="26"/>
  <c r="G17" i="28"/>
  <c r="G22" i="28"/>
  <c r="P15" i="27"/>
  <c r="G31" i="27"/>
  <c r="G9" i="26"/>
  <c r="M15" i="26"/>
  <c r="E16" i="14"/>
  <c r="E16" i="17" s="1"/>
  <c r="B4" i="10"/>
  <c r="G33" i="26"/>
  <c r="G12" i="27"/>
  <c r="G30" i="28"/>
  <c r="G5" i="27"/>
  <c r="G9" i="27"/>
  <c r="G8" i="28"/>
  <c r="G23" i="28"/>
  <c r="P3" i="19"/>
  <c r="P3" i="23" s="1"/>
  <c r="P3" i="26" s="1"/>
  <c r="G14" i="27"/>
  <c r="G28" i="26"/>
  <c r="C15" i="26"/>
  <c r="G11" i="27"/>
  <c r="G23" i="27"/>
  <c r="G10" i="27"/>
  <c r="G32" i="27"/>
  <c r="G8" i="26"/>
  <c r="G9" i="28"/>
  <c r="G5" i="26"/>
  <c r="I6" i="26"/>
  <c r="I26" i="26"/>
  <c r="I6" i="28"/>
  <c r="I33" i="26"/>
  <c r="I32" i="28"/>
  <c r="I9" i="26"/>
  <c r="I21" i="28"/>
  <c r="D3" i="8"/>
  <c r="I8" i="28"/>
  <c r="J9" i="28"/>
  <c r="J30" i="28"/>
  <c r="J32" i="27"/>
  <c r="I12" i="26"/>
  <c r="I30" i="26"/>
  <c r="P15" i="16"/>
  <c r="P23" i="16"/>
  <c r="G20" i="28"/>
  <c r="G24" i="27"/>
  <c r="H19" i="14"/>
  <c r="H19" i="17" s="1"/>
  <c r="J31" i="27"/>
  <c r="I23" i="26"/>
  <c r="J24" i="26"/>
  <c r="I23" i="27"/>
  <c r="O4" i="14"/>
  <c r="O4" i="17" s="1"/>
  <c r="O29" i="14"/>
  <c r="O29" i="17" s="1"/>
  <c r="E16" i="10"/>
  <c r="G6" i="28"/>
  <c r="G33" i="27"/>
  <c r="I12" i="27"/>
  <c r="P8" i="15"/>
  <c r="P12" i="15"/>
  <c r="P20" i="15"/>
  <c r="P24" i="15"/>
  <c r="G24" i="28"/>
  <c r="J23" i="26"/>
  <c r="J31" i="26"/>
  <c r="G29" i="25"/>
  <c r="G29" i="28" s="1"/>
  <c r="P21" i="16"/>
  <c r="P17" i="17"/>
  <c r="P30" i="17"/>
  <c r="P31" i="17"/>
  <c r="J17" i="28"/>
  <c r="J20" i="26"/>
  <c r="J8" i="27"/>
  <c r="I25" i="26"/>
  <c r="E11" i="16"/>
  <c r="E29" i="25"/>
  <c r="E29" i="28" s="1"/>
  <c r="K3" i="9"/>
  <c r="K3" i="13" s="1"/>
  <c r="J6" i="26"/>
  <c r="I31" i="26"/>
  <c r="J32" i="26"/>
  <c r="J7" i="27"/>
  <c r="I14" i="27"/>
  <c r="I31" i="27"/>
  <c r="I21" i="26"/>
  <c r="I17" i="28"/>
  <c r="K29" i="25"/>
  <c r="K29" i="28" s="1"/>
  <c r="I11" i="27"/>
  <c r="H29" i="10"/>
  <c r="J12" i="27"/>
  <c r="J22" i="26"/>
  <c r="J15" i="27"/>
  <c r="G14" i="26"/>
  <c r="I17" i="26"/>
  <c r="J18" i="26"/>
  <c r="H29" i="16"/>
  <c r="I29" i="26"/>
  <c r="G31" i="26"/>
  <c r="K31" i="37"/>
  <c r="J10" i="26"/>
  <c r="G4" i="10"/>
  <c r="E18" i="15"/>
  <c r="J33" i="26"/>
  <c r="O18" i="26"/>
  <c r="N31" i="37"/>
  <c r="J21" i="26"/>
  <c r="J7" i="28"/>
  <c r="H3" i="9"/>
  <c r="H3" i="13" s="1"/>
  <c r="E33" i="26"/>
  <c r="E12" i="16"/>
  <c r="E15" i="16"/>
  <c r="E18" i="16"/>
  <c r="F25" i="27"/>
  <c r="F26" i="27"/>
  <c r="H7" i="27"/>
  <c r="F30" i="27"/>
  <c r="L8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3" i="26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22" i="26"/>
  <c r="P31" i="27"/>
  <c r="P6" i="28"/>
  <c r="P14" i="27"/>
  <c r="P16" i="28"/>
  <c r="Q20" i="28"/>
  <c r="Q28" i="26"/>
  <c r="Q21" i="28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P25" i="16"/>
  <c r="P5" i="17"/>
  <c r="P6" i="17"/>
  <c r="P5" i="16"/>
  <c r="P8" i="1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L28" i="1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P3" i="13" s="1"/>
  <c r="K18" i="26"/>
  <c r="L27" i="16"/>
  <c r="G3" i="7"/>
  <c r="G10" i="17"/>
  <c r="G7" i="16"/>
  <c r="O31" i="37"/>
  <c r="J31" i="37"/>
  <c r="E32" i="28"/>
  <c r="E21" i="28"/>
  <c r="E24" i="28"/>
  <c r="E21" i="26"/>
  <c r="E26" i="26"/>
  <c r="E32" i="26"/>
  <c r="E10" i="28"/>
  <c r="E12" i="26"/>
  <c r="E25" i="26"/>
  <c r="D16" i="15"/>
  <c r="G16" i="17"/>
  <c r="Q18" i="16"/>
  <c r="Q18" i="15"/>
  <c r="Q20" i="16"/>
  <c r="Q12" i="16"/>
  <c r="Q26" i="15"/>
  <c r="Q22" i="15"/>
  <c r="Q30" i="16"/>
  <c r="Q25" i="16"/>
  <c r="Q15" i="16"/>
  <c r="Q11" i="16"/>
  <c r="Q10" i="17"/>
  <c r="Q7" i="17"/>
  <c r="Q31" i="17"/>
  <c r="Q14" i="16"/>
  <c r="Q23" i="16"/>
  <c r="M29" i="25"/>
  <c r="M29" i="28" s="1"/>
  <c r="K14" i="26"/>
  <c r="K30" i="27"/>
  <c r="K23" i="28"/>
  <c r="O16" i="15"/>
  <c r="K6" i="27"/>
  <c r="G22" i="17"/>
  <c r="E22" i="27"/>
  <c r="G5" i="15"/>
  <c r="G13" i="15"/>
  <c r="B30" i="17"/>
  <c r="N29" i="14"/>
  <c r="N29" i="17" s="1"/>
  <c r="E17" i="26"/>
  <c r="G23" i="15"/>
  <c r="N29" i="25"/>
  <c r="N29" i="28" s="1"/>
  <c r="G30" i="15"/>
  <c r="Q26" i="16"/>
  <c r="Q21" i="15"/>
  <c r="Q17" i="17"/>
  <c r="Q31" i="16"/>
  <c r="Q33" i="1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6"/>
  <c r="E22" i="28"/>
  <c r="G31" i="15"/>
  <c r="K30" i="15"/>
  <c r="E30" i="26"/>
  <c r="G9" i="15"/>
  <c r="G17" i="15"/>
  <c r="G20" i="15"/>
  <c r="Q29" i="15"/>
  <c r="C17" i="17"/>
  <c r="Q20" i="15"/>
  <c r="E10" i="26"/>
  <c r="Q21" i="17"/>
  <c r="C16" i="14"/>
  <c r="C16" i="17" s="1"/>
  <c r="F31" i="37"/>
  <c r="G5" i="28"/>
  <c r="O9" i="26"/>
  <c r="G12" i="26"/>
  <c r="Q30" i="15"/>
  <c r="Q31" i="15"/>
  <c r="Q32" i="15"/>
  <c r="Q33" i="15"/>
  <c r="C31" i="39"/>
  <c r="H29" i="25"/>
  <c r="H29" i="28" s="1"/>
  <c r="E31" i="27"/>
  <c r="E8" i="26"/>
  <c r="G7" i="17"/>
  <c r="G32" i="17"/>
  <c r="Q28" i="16"/>
  <c r="G7" i="15"/>
  <c r="G8" i="15"/>
  <c r="Q5" i="17"/>
  <c r="E23" i="27"/>
  <c r="Q17" i="15"/>
  <c r="Q20" i="17"/>
  <c r="G4" i="14"/>
  <c r="G4" i="17" s="1"/>
  <c r="E19" i="25"/>
  <c r="E19" i="28" s="1"/>
  <c r="J28" i="15"/>
  <c r="K14" i="27"/>
  <c r="K7" i="26"/>
  <c r="K28" i="27"/>
  <c r="K23" i="26"/>
  <c r="K8" i="28"/>
  <c r="L19" i="25"/>
  <c r="L19" i="28" s="1"/>
  <c r="K10" i="26"/>
  <c r="J31" i="17"/>
  <c r="J32" i="17"/>
  <c r="K23" i="15"/>
  <c r="K6" i="16"/>
  <c r="N29" i="26"/>
  <c r="J11" i="16"/>
  <c r="M27" i="15"/>
  <c r="M20" i="26"/>
  <c r="M8" i="26"/>
  <c r="M18" i="15"/>
  <c r="M8" i="17"/>
  <c r="M26" i="16"/>
  <c r="M10" i="16"/>
  <c r="M22" i="15"/>
  <c r="M32" i="16"/>
  <c r="K20" i="28"/>
  <c r="K33" i="26"/>
  <c r="K30" i="26"/>
  <c r="K9" i="28"/>
  <c r="K22" i="27"/>
  <c r="K20" i="26"/>
  <c r="M24" i="17"/>
  <c r="K5" i="27"/>
  <c r="K21" i="27"/>
  <c r="K8" i="26"/>
  <c r="F29" i="25"/>
  <c r="F29" i="28" s="1"/>
  <c r="K33" i="27"/>
  <c r="M7" i="16"/>
  <c r="M8" i="16"/>
  <c r="K27" i="26"/>
  <c r="K17" i="15"/>
  <c r="M21" i="16"/>
  <c r="D16" i="28"/>
  <c r="J26" i="16"/>
  <c r="D19" i="14"/>
  <c r="D19" i="17" s="1"/>
  <c r="D27" i="15"/>
  <c r="J31" i="16"/>
  <c r="K18" i="27"/>
  <c r="K20" i="27"/>
  <c r="K9" i="26"/>
  <c r="K26" i="26"/>
  <c r="K5" i="28"/>
  <c r="K7" i="27"/>
  <c r="K10" i="27"/>
  <c r="H44" i="37"/>
  <c r="K15" i="2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3" i="11"/>
  <c r="G29" i="14"/>
  <c r="O19" i="14"/>
  <c r="O19" i="17" s="1"/>
  <c r="D29" i="14"/>
  <c r="D29" i="17" s="1"/>
  <c r="O4" i="10"/>
  <c r="K32" i="26"/>
  <c r="D21" i="26"/>
  <c r="O29" i="26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6"/>
  <c r="M19" i="14"/>
  <c r="M19" i="17" s="1"/>
  <c r="I7" i="26"/>
  <c r="J9" i="16"/>
  <c r="F29" i="14"/>
  <c r="F29" i="17" s="1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J29" i="17" s="1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O29" i="28" s="1"/>
  <c r="D30" i="27"/>
  <c r="M31" i="27"/>
  <c r="D7" i="26"/>
  <c r="K10" i="17"/>
  <c r="K21" i="17"/>
  <c r="K22" i="17"/>
  <c r="K24" i="27"/>
  <c r="C30" i="15"/>
  <c r="F27" i="16"/>
  <c r="M26" i="26"/>
  <c r="M30" i="26"/>
  <c r="F29" i="26"/>
  <c r="K31" i="26"/>
  <c r="G26" i="15"/>
  <c r="E31" i="15"/>
  <c r="C31" i="37"/>
  <c r="K31" i="39"/>
  <c r="K32" i="27"/>
  <c r="K17" i="26"/>
  <c r="K30" i="28"/>
  <c r="C3" i="19"/>
  <c r="E5" i="17"/>
  <c r="E21" i="15"/>
  <c r="D17" i="28"/>
  <c r="M23" i="27"/>
  <c r="E24" i="17"/>
  <c r="M16" i="16"/>
  <c r="K32" i="15"/>
  <c r="G4" i="16"/>
  <c r="J16" i="14"/>
  <c r="J16" i="17" s="1"/>
  <c r="J16" i="21"/>
  <c r="J16" i="27"/>
  <c r="H19" i="10"/>
  <c r="H19" i="15"/>
  <c r="L31" i="37"/>
  <c r="P44" i="37"/>
  <c r="Q3" i="11"/>
  <c r="B30" i="15"/>
  <c r="B31" i="15"/>
  <c r="B32" i="15"/>
  <c r="B33" i="15"/>
  <c r="N15" i="26"/>
  <c r="D19" i="15"/>
  <c r="L17" i="26"/>
  <c r="L11" i="26"/>
  <c r="L7" i="27"/>
  <c r="L24" i="26"/>
  <c r="L6" i="27"/>
  <c r="L28" i="26"/>
  <c r="L14" i="27"/>
  <c r="L14" i="26"/>
  <c r="L10" i="28"/>
  <c r="N27" i="16"/>
  <c r="J27" i="26"/>
  <c r="B20" i="16"/>
  <c r="B22" i="16"/>
  <c r="M31" i="15"/>
  <c r="M14" i="16"/>
  <c r="M11" i="16"/>
  <c r="M9" i="16"/>
  <c r="M10" i="15"/>
  <c r="M18" i="16"/>
  <c r="M17" i="17"/>
  <c r="M7" i="17"/>
  <c r="M22" i="17"/>
  <c r="M5" i="17"/>
  <c r="M33" i="16"/>
  <c r="O8" i="16"/>
  <c r="O22" i="17"/>
  <c r="O6" i="16"/>
  <c r="O5" i="17"/>
  <c r="M24" i="16"/>
  <c r="L23" i="27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B19" i="14"/>
  <c r="B19" i="17" s="1"/>
  <c r="E15" i="27"/>
  <c r="E15" i="26"/>
  <c r="D44" i="37"/>
  <c r="C29" i="14"/>
  <c r="C29" i="17" s="1"/>
  <c r="O3" i="11"/>
  <c r="O3" i="14" s="1"/>
  <c r="O3" i="17" s="1"/>
  <c r="L3" i="8"/>
  <c r="E19" i="15"/>
  <c r="J29" i="26"/>
  <c r="H19" i="16"/>
  <c r="I19" i="14"/>
  <c r="I19" i="17" s="1"/>
  <c r="I3" i="11"/>
  <c r="I3" i="14" s="1"/>
  <c r="I3" i="17" s="1"/>
  <c r="D3" i="7"/>
  <c r="M44" i="37"/>
  <c r="M19" i="27"/>
  <c r="B31" i="16"/>
  <c r="M19" i="10"/>
  <c r="L25" i="26"/>
  <c r="E29" i="21"/>
  <c r="M29" i="26"/>
  <c r="M29" i="21"/>
  <c r="K29" i="26"/>
  <c r="L32" i="26"/>
  <c r="M23" i="16"/>
  <c r="O5" i="15"/>
  <c r="O11" i="15"/>
  <c r="O13" i="15"/>
  <c r="O25" i="15"/>
  <c r="M29" i="10"/>
  <c r="M33" i="15"/>
  <c r="B29" i="16"/>
  <c r="I29" i="10"/>
  <c r="O7" i="17"/>
  <c r="M16" i="14"/>
  <c r="M16" i="17" s="1"/>
  <c r="O24" i="17"/>
  <c r="M31" i="16"/>
  <c r="Q3" i="7"/>
  <c r="Q4" i="14"/>
  <c r="Q4" i="17" s="1"/>
  <c r="B16" i="14"/>
  <c r="B16" i="17" s="1"/>
  <c r="B3" i="11"/>
  <c r="B3" i="14" s="1"/>
  <c r="B3" i="17" s="1"/>
  <c r="O16" i="21"/>
  <c r="B3" i="9"/>
  <c r="B3" i="13" s="1"/>
  <c r="B19" i="10"/>
  <c r="I27" i="15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H19" i="28" s="1"/>
  <c r="J29" i="25"/>
  <c r="J29" i="28" s="1"/>
  <c r="O31" i="28"/>
  <c r="L29" i="28"/>
  <c r="H11" i="26"/>
  <c r="O8" i="17"/>
  <c r="P29" i="15"/>
  <c r="O31" i="15"/>
  <c r="O16" i="17"/>
  <c r="B4" i="16"/>
  <c r="B30" i="16"/>
  <c r="J33" i="16"/>
  <c r="H29" i="26"/>
  <c r="O26" i="15"/>
  <c r="O31" i="26"/>
  <c r="B7" i="17"/>
  <c r="B9" i="17"/>
  <c r="B10" i="17"/>
  <c r="H16" i="14"/>
  <c r="H16" i="17" s="1"/>
  <c r="B21" i="17"/>
  <c r="B22" i="17"/>
  <c r="B23" i="17"/>
  <c r="B24" i="17"/>
  <c r="L29" i="14"/>
  <c r="L29" i="17" s="1"/>
  <c r="B9" i="16"/>
  <c r="B10" i="16"/>
  <c r="B11" i="16"/>
  <c r="B12" i="16"/>
  <c r="B13" i="16"/>
  <c r="B14" i="16"/>
  <c r="B15" i="16"/>
  <c r="O7" i="15"/>
  <c r="K13" i="15"/>
  <c r="M16" i="15"/>
  <c r="O21" i="15"/>
  <c r="O23" i="15"/>
  <c r="E24" i="15"/>
  <c r="E17" i="16"/>
  <c r="G31" i="39"/>
  <c r="M3" i="9"/>
  <c r="O28" i="16"/>
  <c r="E29" i="14"/>
  <c r="E29" i="17" s="1"/>
  <c r="L13" i="27"/>
  <c r="L21" i="28"/>
  <c r="H21" i="27"/>
  <c r="O11" i="26"/>
  <c r="L30" i="26"/>
  <c r="O33" i="26"/>
  <c r="I16" i="26"/>
  <c r="L21" i="26"/>
  <c r="H15" i="27"/>
  <c r="K19" i="25"/>
  <c r="K19" i="28" s="1"/>
  <c r="L17" i="27"/>
  <c r="O21" i="27"/>
  <c r="H5" i="26"/>
  <c r="H9" i="26"/>
  <c r="L13" i="26"/>
  <c r="O10" i="16"/>
  <c r="L8" i="27"/>
  <c r="O11" i="27"/>
  <c r="H20" i="27"/>
  <c r="L24" i="27"/>
  <c r="O16" i="28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M16" i="28" s="1"/>
  <c r="O9" i="27"/>
  <c r="O13" i="27"/>
  <c r="H22" i="27"/>
  <c r="L26" i="27"/>
  <c r="L9" i="26"/>
  <c r="H16" i="26"/>
  <c r="K16" i="14"/>
  <c r="K16" i="17" s="1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6"/>
  <c r="J7" i="16"/>
  <c r="O14" i="15"/>
  <c r="O33" i="15"/>
  <c r="J19" i="14"/>
  <c r="J19" i="17" s="1"/>
  <c r="I16" i="15"/>
  <c r="G19" i="25"/>
  <c r="G19" i="28" s="1"/>
  <c r="O20" i="28"/>
  <c r="J17" i="16"/>
  <c r="B33" i="16"/>
  <c r="O8" i="15"/>
  <c r="J17" i="17"/>
  <c r="B31" i="17"/>
  <c r="B32" i="17"/>
  <c r="H21" i="26"/>
  <c r="J12" i="16"/>
  <c r="M29" i="16"/>
  <c r="O18" i="15"/>
  <c r="K8" i="16"/>
  <c r="F4" i="25"/>
  <c r="F4" i="28" s="1"/>
  <c r="E14" i="16"/>
  <c r="B21" i="16"/>
  <c r="J25" i="16"/>
  <c r="B26" i="16"/>
  <c r="O9" i="15"/>
  <c r="K14" i="15"/>
  <c r="E30" i="15"/>
  <c r="E32" i="15"/>
  <c r="G31" i="37"/>
  <c r="I4" i="14"/>
  <c r="I4" i="17" s="1"/>
  <c r="I29" i="14"/>
  <c r="I29" i="17" s="1"/>
  <c r="E16" i="16"/>
  <c r="K44" i="37"/>
  <c r="I44" i="37"/>
  <c r="D10" i="31"/>
  <c r="H3" i="22"/>
  <c r="H3" i="25" s="1"/>
  <c r="H3" i="28" s="1"/>
  <c r="H4" i="25"/>
  <c r="H4" i="28" s="1"/>
  <c r="E19" i="27"/>
  <c r="E19" i="21"/>
  <c r="G16" i="16"/>
  <c r="G16" i="10"/>
  <c r="G19" i="10"/>
  <c r="G29" i="16"/>
  <c r="G29" i="10"/>
  <c r="F4" i="15"/>
  <c r="F3" i="8"/>
  <c r="F16" i="15"/>
  <c r="F29" i="15"/>
  <c r="G16" i="21"/>
  <c r="G16" i="27"/>
  <c r="O3" i="19"/>
  <c r="O4" i="26"/>
  <c r="I4" i="26"/>
  <c r="I3" i="19"/>
  <c r="D27" i="27"/>
  <c r="E4" i="25"/>
  <c r="E4" i="28" s="1"/>
  <c r="E3" i="22"/>
  <c r="E3" i="25" s="1"/>
  <c r="E3" i="28" s="1"/>
  <c r="E4" i="27"/>
  <c r="E3" i="20"/>
  <c r="E3" i="24" s="1"/>
  <c r="E4" i="21"/>
  <c r="H4" i="27"/>
  <c r="H4" i="21"/>
  <c r="H3" i="20"/>
  <c r="H3" i="24" s="1"/>
  <c r="P3" i="20"/>
  <c r="P3" i="24" s="1"/>
  <c r="P4" i="21"/>
  <c r="K16" i="27"/>
  <c r="K16" i="21"/>
  <c r="J4" i="25"/>
  <c r="J4" i="28" s="1"/>
  <c r="J3" i="22"/>
  <c r="J3" i="25" s="1"/>
  <c r="J3" i="28" s="1"/>
  <c r="F16" i="25"/>
  <c r="F16" i="28" s="1"/>
  <c r="Q19" i="25"/>
  <c r="Q19" i="28" s="1"/>
  <c r="L16" i="21"/>
  <c r="P16" i="27"/>
  <c r="P16" i="21"/>
  <c r="N19" i="27"/>
  <c r="N19" i="21"/>
  <c r="N3" i="20"/>
  <c r="N3" i="24" s="1"/>
  <c r="J3" i="19"/>
  <c r="K4" i="14"/>
  <c r="K4" i="17" s="1"/>
  <c r="K3" i="11"/>
  <c r="K3" i="14" s="1"/>
  <c r="J4" i="21"/>
  <c r="Q29" i="27"/>
  <c r="Q29" i="21"/>
  <c r="J29" i="27"/>
  <c r="J29" i="21"/>
  <c r="G29" i="21"/>
  <c r="I19" i="26"/>
  <c r="I19" i="21"/>
  <c r="Q3" i="9"/>
  <c r="Q3" i="13" s="1"/>
  <c r="Q4" i="10"/>
  <c r="Q29" i="16"/>
  <c r="Q29" i="10"/>
  <c r="B148" i="6"/>
  <c r="B172" i="6"/>
  <c r="B135" i="6"/>
  <c r="B159" i="6"/>
  <c r="B122" i="6"/>
  <c r="B131" i="6"/>
  <c r="B155" i="6"/>
  <c r="M4" i="25"/>
  <c r="M4" i="28" s="1"/>
  <c r="J4" i="16"/>
  <c r="J4" i="10"/>
  <c r="J3" i="9"/>
  <c r="J3" i="13" s="1"/>
  <c r="N17" i="17"/>
  <c r="F16" i="16"/>
  <c r="F16" i="10"/>
  <c r="D19" i="10"/>
  <c r="F30" i="16"/>
  <c r="F32" i="16"/>
  <c r="N33" i="16"/>
  <c r="Q4" i="15"/>
  <c r="Q3" i="8"/>
  <c r="Q3" i="12" s="1"/>
  <c r="B89" i="6"/>
  <c r="B91" i="6"/>
  <c r="B92" i="6"/>
  <c r="B93" i="6"/>
  <c r="B94" i="6"/>
  <c r="B113" i="6"/>
  <c r="G3" i="20"/>
  <c r="G3" i="24" s="1"/>
  <c r="I4" i="15"/>
  <c r="I3" i="8"/>
  <c r="C31" i="17"/>
  <c r="F4" i="14"/>
  <c r="F4" i="17" s="1"/>
  <c r="F3" i="11"/>
  <c r="F3" i="14" s="1"/>
  <c r="F3" i="17" s="1"/>
  <c r="N4" i="14"/>
  <c r="N4" i="17" s="1"/>
  <c r="N3" i="11"/>
  <c r="N3" i="14" s="1"/>
  <c r="N3" i="17" s="1"/>
  <c r="F6" i="17"/>
  <c r="F8" i="17"/>
  <c r="F20" i="17"/>
  <c r="F4" i="16"/>
  <c r="F3" i="9"/>
  <c r="F3" i="13" s="1"/>
  <c r="F4" i="10"/>
  <c r="N5" i="16"/>
  <c r="N7" i="16"/>
  <c r="N20" i="16"/>
  <c r="F24" i="16"/>
  <c r="N25" i="16"/>
  <c r="D29" i="10"/>
  <c r="D29" i="16"/>
  <c r="C4" i="15"/>
  <c r="C3" i="8"/>
  <c r="C3" i="12" s="1"/>
  <c r="C20" i="15"/>
  <c r="C22" i="15"/>
  <c r="N32" i="16"/>
  <c r="C23" i="15"/>
  <c r="M7" i="15"/>
  <c r="M11" i="15"/>
  <c r="M15" i="15"/>
  <c r="F44" i="37"/>
  <c r="N44" i="37"/>
  <c r="O44" i="37"/>
  <c r="D31" i="37"/>
  <c r="P31" i="37"/>
  <c r="L3" i="22"/>
  <c r="L3" i="25" s="1"/>
  <c r="L3" i="28" s="1"/>
  <c r="L4" i="25"/>
  <c r="L4" i="28" s="1"/>
  <c r="F29" i="27"/>
  <c r="F29" i="21"/>
  <c r="G4" i="26"/>
  <c r="G3" i="19"/>
  <c r="N28" i="15"/>
  <c r="K16" i="16"/>
  <c r="K16" i="10"/>
  <c r="K19" i="16"/>
  <c r="K19" i="10"/>
  <c r="K29" i="16"/>
  <c r="K29" i="10"/>
  <c r="J4" i="15"/>
  <c r="J3" i="8"/>
  <c r="J16" i="15"/>
  <c r="J19" i="15"/>
  <c r="J29" i="15"/>
  <c r="D19" i="27"/>
  <c r="D19" i="21"/>
  <c r="G19" i="27"/>
  <c r="G19" i="21"/>
  <c r="O19" i="27"/>
  <c r="O19" i="21"/>
  <c r="M9" i="17"/>
  <c r="M32" i="17"/>
  <c r="K4" i="25"/>
  <c r="K4" i="28" s="1"/>
  <c r="K3" i="22"/>
  <c r="K3" i="25" s="1"/>
  <c r="K3" i="28" s="1"/>
  <c r="M4" i="27"/>
  <c r="M3" i="20"/>
  <c r="M3" i="24" s="1"/>
  <c r="M4" i="21"/>
  <c r="Q3" i="20"/>
  <c r="Q3" i="24" s="1"/>
  <c r="Q4" i="21"/>
  <c r="Q4" i="27"/>
  <c r="C16" i="21"/>
  <c r="C16" i="27"/>
  <c r="M20" i="17"/>
  <c r="M30" i="17"/>
  <c r="N16" i="25"/>
  <c r="N16" i="28" s="1"/>
  <c r="F19" i="25"/>
  <c r="F19" i="28" s="1"/>
  <c r="F3" i="22"/>
  <c r="F3" i="25" s="1"/>
  <c r="F3" i="28" s="1"/>
  <c r="K4" i="21"/>
  <c r="K3" i="20"/>
  <c r="K3" i="24" s="1"/>
  <c r="K4" i="27"/>
  <c r="M16" i="27"/>
  <c r="M16" i="21"/>
  <c r="H19" i="21"/>
  <c r="D3" i="19"/>
  <c r="D4" i="26"/>
  <c r="L3" i="19"/>
  <c r="L4" i="26"/>
  <c r="L16" i="26"/>
  <c r="M21" i="17"/>
  <c r="I4" i="16"/>
  <c r="I3" i="9"/>
  <c r="I3" i="13" s="1"/>
  <c r="I4" i="10"/>
  <c r="C9" i="16"/>
  <c r="C10" i="16"/>
  <c r="C11" i="16"/>
  <c r="C12" i="16"/>
  <c r="C13" i="16"/>
  <c r="C14" i="16"/>
  <c r="C15" i="16"/>
  <c r="I16" i="16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5"/>
  <c r="N30" i="15"/>
  <c r="N31" i="15"/>
  <c r="N32" i="15"/>
  <c r="N33" i="15"/>
  <c r="N4" i="25"/>
  <c r="N4" i="28" s="1"/>
  <c r="N3" i="22"/>
  <c r="N3" i="25" s="1"/>
  <c r="N3" i="28" s="1"/>
  <c r="I19" i="27"/>
  <c r="P29" i="27"/>
  <c r="P29" i="21"/>
  <c r="P19" i="26"/>
  <c r="N3" i="19"/>
  <c r="N19" i="26"/>
  <c r="G5" i="17"/>
  <c r="C7" i="17"/>
  <c r="G24" i="17"/>
  <c r="G30" i="17"/>
  <c r="C32" i="17"/>
  <c r="M5" i="16"/>
  <c r="M6" i="16"/>
  <c r="Q19" i="10"/>
  <c r="G5" i="16"/>
  <c r="B147" i="6"/>
  <c r="B171" i="6"/>
  <c r="B125" i="6"/>
  <c r="B134" i="6"/>
  <c r="B158" i="6"/>
  <c r="N4" i="27"/>
  <c r="J15" i="26"/>
  <c r="G29" i="26"/>
  <c r="C21" i="17"/>
  <c r="J14" i="16"/>
  <c r="B23" i="16"/>
  <c r="G11" i="15"/>
  <c r="G27" i="15"/>
  <c r="J4" i="14"/>
  <c r="J4" i="17" s="1"/>
  <c r="J3" i="11"/>
  <c r="J3" i="14" s="1"/>
  <c r="J3" i="17" s="1"/>
  <c r="C8" i="17"/>
  <c r="J19" i="10"/>
  <c r="J19" i="16"/>
  <c r="M30" i="16"/>
  <c r="F19" i="21"/>
  <c r="L15" i="27"/>
  <c r="M6" i="17"/>
  <c r="B25" i="16"/>
  <c r="J28" i="16"/>
  <c r="C7" i="15"/>
  <c r="M17" i="15"/>
  <c r="B4" i="17"/>
  <c r="F17" i="17"/>
  <c r="P19" i="14"/>
  <c r="P19" i="17" s="1"/>
  <c r="N30" i="17"/>
  <c r="N31" i="17"/>
  <c r="N32" i="17"/>
  <c r="D4" i="10"/>
  <c r="D4" i="16"/>
  <c r="D3" i="9"/>
  <c r="H16" i="10"/>
  <c r="F17" i="16"/>
  <c r="B18" i="16"/>
  <c r="B19" i="16"/>
  <c r="L19" i="10"/>
  <c r="N29" i="16"/>
  <c r="N29" i="10"/>
  <c r="N31" i="16"/>
  <c r="F33" i="16"/>
  <c r="E4" i="15"/>
  <c r="E3" i="8"/>
  <c r="M6" i="15"/>
  <c r="G18" i="15"/>
  <c r="C29" i="15"/>
  <c r="C31" i="15"/>
  <c r="C33" i="15"/>
  <c r="G4" i="21"/>
  <c r="L33" i="26"/>
  <c r="C23" i="17"/>
  <c r="G8" i="16"/>
  <c r="J20" i="16"/>
  <c r="J30" i="16"/>
  <c r="J16" i="10"/>
  <c r="J16" i="16"/>
  <c r="M20" i="16"/>
  <c r="M28" i="16"/>
  <c r="G6" i="16"/>
  <c r="J16" i="25"/>
  <c r="J16" i="28" s="1"/>
  <c r="J15" i="16"/>
  <c r="N22" i="16"/>
  <c r="J32" i="16"/>
  <c r="C11" i="15"/>
  <c r="G32" i="15"/>
  <c r="F5" i="17"/>
  <c r="N5" i="17"/>
  <c r="J6" i="17"/>
  <c r="N7" i="17"/>
  <c r="J8" i="17"/>
  <c r="F9" i="17"/>
  <c r="N10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6"/>
  <c r="F19" i="10"/>
  <c r="F22" i="16"/>
  <c r="N23" i="16"/>
  <c r="F25" i="16"/>
  <c r="B28" i="16"/>
  <c r="K4" i="15"/>
  <c r="K3" i="8"/>
  <c r="K4" i="10"/>
  <c r="G6" i="15"/>
  <c r="G10" i="15"/>
  <c r="K11" i="15"/>
  <c r="C12" i="15"/>
  <c r="K12" i="15"/>
  <c r="G14" i="15"/>
  <c r="K21" i="15"/>
  <c r="G24" i="15"/>
  <c r="K26" i="15"/>
  <c r="G28" i="15"/>
  <c r="E13" i="16"/>
  <c r="E5" i="16"/>
  <c r="E21" i="16"/>
  <c r="M24" i="15"/>
  <c r="E33" i="16"/>
  <c r="H4" i="16"/>
  <c r="N24" i="16"/>
  <c r="B16" i="16"/>
  <c r="C25" i="15"/>
  <c r="P27" i="16"/>
  <c r="E8" i="15"/>
  <c r="E12" i="15"/>
  <c r="C17" i="15"/>
  <c r="C44" i="37"/>
  <c r="Q44" i="37"/>
  <c r="P10" i="30"/>
  <c r="H10" i="31"/>
  <c r="F4" i="27"/>
  <c r="F3" i="20"/>
  <c r="F3" i="24" s="1"/>
  <c r="F4" i="21"/>
  <c r="F16" i="27"/>
  <c r="F16" i="21"/>
  <c r="E4" i="14"/>
  <c r="E4" i="17" s="1"/>
  <c r="E3" i="11"/>
  <c r="E3" i="14" s="1"/>
  <c r="C4" i="16"/>
  <c r="C3" i="9"/>
  <c r="C3" i="13" s="1"/>
  <c r="C4" i="10"/>
  <c r="O16" i="16"/>
  <c r="O16" i="10"/>
  <c r="O19" i="10"/>
  <c r="O29" i="16"/>
  <c r="O29" i="10"/>
  <c r="N4" i="15"/>
  <c r="N3" i="8"/>
  <c r="N19" i="15"/>
  <c r="N29" i="15"/>
  <c r="G3" i="22"/>
  <c r="G3" i="25" s="1"/>
  <c r="G3" i="28" s="1"/>
  <c r="G4" i="25"/>
  <c r="G4" i="28" s="1"/>
  <c r="L19" i="27"/>
  <c r="L19" i="21"/>
  <c r="P19" i="27"/>
  <c r="P19" i="21"/>
  <c r="M4" i="26"/>
  <c r="M3" i="19"/>
  <c r="C3" i="22"/>
  <c r="C3" i="25" s="1"/>
  <c r="C3" i="28" s="1"/>
  <c r="C4" i="25"/>
  <c r="C4" i="28" s="1"/>
  <c r="D4" i="27"/>
  <c r="D4" i="21"/>
  <c r="D3" i="20"/>
  <c r="D3" i="24" s="1"/>
  <c r="L4" i="27"/>
  <c r="L4" i="21"/>
  <c r="L3" i="20"/>
  <c r="L3" i="24" s="1"/>
  <c r="I4" i="25"/>
  <c r="I4" i="28" s="1"/>
  <c r="I3" i="22"/>
  <c r="I3" i="25" s="1"/>
  <c r="I3" i="28" s="1"/>
  <c r="H16" i="27"/>
  <c r="H16" i="21"/>
  <c r="Q19" i="27"/>
  <c r="Q19" i="21"/>
  <c r="J19" i="21"/>
  <c r="J19" i="27"/>
  <c r="I19" i="16"/>
  <c r="I19" i="10"/>
  <c r="Q4" i="25"/>
  <c r="Q4" i="28" s="1"/>
  <c r="Q3" i="22"/>
  <c r="Q3" i="25" s="1"/>
  <c r="Q3" i="28" s="1"/>
  <c r="I19" i="25"/>
  <c r="I19" i="28" s="1"/>
  <c r="J3" i="20"/>
  <c r="J3" i="24" s="1"/>
  <c r="I29" i="27"/>
  <c r="I29" i="21"/>
  <c r="L29" i="27"/>
  <c r="L29" i="21"/>
  <c r="Q16" i="16"/>
  <c r="Q16" i="10"/>
  <c r="B146" i="6"/>
  <c r="B170" i="6"/>
  <c r="B124" i="6"/>
  <c r="B133" i="6"/>
  <c r="B157" i="6"/>
  <c r="O3" i="8"/>
  <c r="O4" i="15"/>
  <c r="L4" i="14"/>
  <c r="L4" i="17" s="1"/>
  <c r="L3" i="11"/>
  <c r="L3" i="14" s="1"/>
  <c r="L3" i="17" s="1"/>
  <c r="P4" i="14"/>
  <c r="P4" i="17" s="1"/>
  <c r="P3" i="11"/>
  <c r="P3" i="14" s="1"/>
  <c r="P3" i="17" s="1"/>
  <c r="F30" i="17"/>
  <c r="L4" i="10"/>
  <c r="L4" i="16"/>
  <c r="L3" i="9"/>
  <c r="L3" i="13" s="1"/>
  <c r="N16" i="16"/>
  <c r="N16" i="10"/>
  <c r="F18" i="16"/>
  <c r="D27" i="16"/>
  <c r="F31" i="16"/>
  <c r="C16" i="15"/>
  <c r="E16" i="21"/>
  <c r="E19" i="10"/>
  <c r="J29" i="10"/>
  <c r="J29" i="16"/>
  <c r="O29" i="15"/>
  <c r="F5" i="16"/>
  <c r="F7" i="17"/>
  <c r="F10" i="17"/>
  <c r="N19" i="14"/>
  <c r="N19" i="17" s="1"/>
  <c r="H29" i="14"/>
  <c r="H29" i="17" s="1"/>
  <c r="N6" i="16"/>
  <c r="N8" i="16"/>
  <c r="N9" i="16"/>
  <c r="N10" i="16"/>
  <c r="N11" i="16"/>
  <c r="N12" i="16"/>
  <c r="N13" i="16"/>
  <c r="N14" i="16"/>
  <c r="N15" i="16"/>
  <c r="L16" i="10"/>
  <c r="F20" i="16"/>
  <c r="N21" i="16"/>
  <c r="F23" i="16"/>
  <c r="F28" i="16"/>
  <c r="L29" i="10"/>
  <c r="L29" i="16"/>
  <c r="C8" i="15"/>
  <c r="G16" i="15"/>
  <c r="C26" i="15"/>
  <c r="G8" i="17"/>
  <c r="G17" i="17"/>
  <c r="M21" i="15"/>
  <c r="M25" i="15"/>
  <c r="G31" i="17"/>
  <c r="C9" i="15"/>
  <c r="G3" i="8"/>
  <c r="D3" i="11"/>
  <c r="G21" i="17"/>
  <c r="M8" i="15"/>
  <c r="M12" i="15"/>
  <c r="B44" i="37"/>
  <c r="J44" i="37"/>
  <c r="G44" i="37"/>
  <c r="E44" i="37"/>
  <c r="H31" i="37"/>
  <c r="L44" i="37"/>
  <c r="D4" i="25"/>
  <c r="D4" i="28" s="1"/>
  <c r="D3" i="22"/>
  <c r="D3" i="25" s="1"/>
  <c r="D3" i="28" s="1"/>
  <c r="P4" i="25"/>
  <c r="P4" i="28" s="1"/>
  <c r="P3" i="22"/>
  <c r="P3" i="25" s="1"/>
  <c r="P3" i="28" s="1"/>
  <c r="I27" i="26"/>
  <c r="G28" i="16"/>
  <c r="F28" i="15"/>
  <c r="C16" i="16"/>
  <c r="C16" i="10"/>
  <c r="C19" i="16"/>
  <c r="C19" i="10"/>
  <c r="C29" i="16"/>
  <c r="C29" i="10"/>
  <c r="B4" i="15"/>
  <c r="B3" i="8"/>
  <c r="B16" i="15"/>
  <c r="B19" i="15"/>
  <c r="B29" i="15"/>
  <c r="O3" i="22"/>
  <c r="O3" i="25" s="1"/>
  <c r="O3" i="28" s="1"/>
  <c r="O4" i="25"/>
  <c r="O4" i="28" s="1"/>
  <c r="I4" i="21"/>
  <c r="I3" i="20"/>
  <c r="I3" i="24" s="1"/>
  <c r="I4" i="27"/>
  <c r="C19" i="27"/>
  <c r="C19" i="21"/>
  <c r="K19" i="27"/>
  <c r="K19" i="21"/>
  <c r="K29" i="21"/>
  <c r="K29" i="27"/>
  <c r="E4" i="26"/>
  <c r="E3" i="19"/>
  <c r="Q3" i="19"/>
  <c r="Q4" i="26"/>
  <c r="J19" i="25"/>
  <c r="J19" i="28" s="1"/>
  <c r="C4" i="21"/>
  <c r="C3" i="20"/>
  <c r="C3" i="24" s="1"/>
  <c r="C4" i="27"/>
  <c r="O4" i="27"/>
  <c r="O4" i="21"/>
  <c r="O3" i="20"/>
  <c r="O3" i="24" s="1"/>
  <c r="D16" i="27"/>
  <c r="D16" i="21"/>
  <c r="Q16" i="27"/>
  <c r="Q16" i="21"/>
  <c r="O29" i="21"/>
  <c r="O29" i="27"/>
  <c r="H4" i="26"/>
  <c r="H3" i="19"/>
  <c r="M31" i="17"/>
  <c r="G3" i="9"/>
  <c r="G3" i="13" s="1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8"/>
  <c r="H3" i="12" s="1"/>
  <c r="H4" i="15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F31" i="39"/>
  <c r="N31" i="39"/>
  <c r="D19" i="25"/>
  <c r="D19" i="28" s="1"/>
  <c r="P19" i="25"/>
  <c r="P19" i="28" s="1"/>
  <c r="D29" i="21"/>
  <c r="H29" i="27"/>
  <c r="H29" i="21"/>
  <c r="N29" i="27"/>
  <c r="N29" i="21"/>
  <c r="J19" i="26"/>
  <c r="C4" i="14"/>
  <c r="C4" i="17" s="1"/>
  <c r="C3" i="11"/>
  <c r="C3" i="14" s="1"/>
  <c r="C3" i="17" s="1"/>
  <c r="G9" i="17"/>
  <c r="G20" i="17"/>
  <c r="C22" i="17"/>
  <c r="P4" i="15"/>
  <c r="P3" i="8"/>
  <c r="P3" i="12" s="1"/>
  <c r="P16" i="15"/>
  <c r="B162" i="6"/>
  <c r="B163" i="6"/>
  <c r="B164" i="6"/>
  <c r="B165" i="6"/>
  <c r="B149" i="6"/>
  <c r="B173" i="6"/>
  <c r="B145" i="6"/>
  <c r="B169" i="6"/>
  <c r="B123" i="6"/>
  <c r="B132" i="6"/>
  <c r="B156" i="6"/>
  <c r="B138" i="6"/>
  <c r="B139" i="6"/>
  <c r="B140" i="6"/>
  <c r="B141" i="6"/>
  <c r="M3" i="22"/>
  <c r="M3" i="25" s="1"/>
  <c r="M3" i="28" s="1"/>
  <c r="J10" i="16"/>
  <c r="J18" i="16"/>
  <c r="M25" i="16"/>
  <c r="C5" i="15"/>
  <c r="C6" i="17"/>
  <c r="C10" i="17"/>
  <c r="G23" i="17"/>
  <c r="P16" i="10"/>
  <c r="P16" i="16"/>
  <c r="P29" i="10"/>
  <c r="P29" i="16"/>
  <c r="O19" i="15"/>
  <c r="L6" i="26"/>
  <c r="L22" i="26"/>
  <c r="L18" i="26"/>
  <c r="L26" i="26"/>
  <c r="L31" i="27"/>
  <c r="L31" i="26"/>
  <c r="L10" i="27"/>
  <c r="K3" i="19"/>
  <c r="M19" i="26"/>
  <c r="M10" i="17"/>
  <c r="J13" i="16"/>
  <c r="N26" i="16"/>
  <c r="G21" i="15"/>
  <c r="G33" i="15"/>
  <c r="H4" i="14"/>
  <c r="H4" i="17" s="1"/>
  <c r="H3" i="11"/>
  <c r="H3" i="14" s="1"/>
  <c r="H3" i="17" s="1"/>
  <c r="B17" i="17"/>
  <c r="J30" i="17"/>
  <c r="F31" i="17"/>
  <c r="F32" i="17"/>
  <c r="B17" i="16"/>
  <c r="N17" i="16"/>
  <c r="N18" i="16"/>
  <c r="F29" i="16"/>
  <c r="F29" i="10"/>
  <c r="B32" i="16"/>
  <c r="M3" i="8"/>
  <c r="M3" i="12" s="1"/>
  <c r="M4" i="15"/>
  <c r="M14" i="15"/>
  <c r="K16" i="15"/>
  <c r="C18" i="15"/>
  <c r="M20" i="15"/>
  <c r="M26" i="15"/>
  <c r="K29" i="15"/>
  <c r="C32" i="15"/>
  <c r="K5" i="16"/>
  <c r="B90" i="6"/>
  <c r="J22" i="16"/>
  <c r="N28" i="16"/>
  <c r="G15" i="15"/>
  <c r="E4" i="10"/>
  <c r="P19" i="10"/>
  <c r="P19" i="16"/>
  <c r="M22" i="16"/>
  <c r="K7" i="16"/>
  <c r="B130" i="6"/>
  <c r="B154" i="6"/>
  <c r="B137" i="6"/>
  <c r="L23" i="26"/>
  <c r="M19" i="25"/>
  <c r="M19" i="28" s="1"/>
  <c r="L8" i="28"/>
  <c r="B7" i="16"/>
  <c r="J24" i="16"/>
  <c r="N30" i="16"/>
  <c r="G25" i="15"/>
  <c r="N6" i="17"/>
  <c r="J7" i="17"/>
  <c r="N8" i="17"/>
  <c r="N9" i="17"/>
  <c r="J10" i="17"/>
  <c r="P16" i="14"/>
  <c r="P16" i="17" s="1"/>
  <c r="F19" i="14"/>
  <c r="F19" i="17" s="1"/>
  <c r="N20" i="17"/>
  <c r="N21" i="17"/>
  <c r="N22" i="17"/>
  <c r="N23" i="17"/>
  <c r="N24" i="17"/>
  <c r="P29" i="14"/>
  <c r="P29" i="17" s="1"/>
  <c r="B5" i="16"/>
  <c r="N4" i="16"/>
  <c r="N3" i="9"/>
  <c r="N3" i="13" s="1"/>
  <c r="N4" i="10"/>
  <c r="F6" i="16"/>
  <c r="F7" i="16"/>
  <c r="F8" i="16"/>
  <c r="M16" i="10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K19" i="15"/>
  <c r="K22" i="15"/>
  <c r="C24" i="15"/>
  <c r="K25" i="15"/>
  <c r="C28" i="15"/>
  <c r="K28" i="15"/>
  <c r="G29" i="15"/>
  <c r="O7" i="16"/>
  <c r="B29" i="10"/>
  <c r="M23" i="15"/>
  <c r="M28" i="15"/>
  <c r="P4" i="16"/>
  <c r="C15" i="15"/>
  <c r="E9" i="16"/>
  <c r="C21" i="15"/>
  <c r="M32" i="15"/>
  <c r="M5" i="15"/>
  <c r="M9" i="15"/>
  <c r="M13" i="15"/>
  <c r="D3" i="13" l="1"/>
  <c r="B57" i="6"/>
  <c r="B55" i="6"/>
  <c r="B61" i="6"/>
  <c r="B60" i="6"/>
  <c r="B168" i="6"/>
  <c r="B59" i="6"/>
  <c r="D3" i="12"/>
  <c r="D3" i="15" s="1"/>
  <c r="E3" i="23"/>
  <c r="E3" i="26" s="1"/>
  <c r="O3" i="12"/>
  <c r="O3" i="15" s="1"/>
  <c r="L3" i="12"/>
  <c r="L3" i="15" s="1"/>
  <c r="C3" i="23"/>
  <c r="C3" i="26" s="1"/>
  <c r="L3" i="23"/>
  <c r="L3" i="26" s="1"/>
  <c r="J3" i="12"/>
  <c r="J3" i="15" s="1"/>
  <c r="O3" i="23"/>
  <c r="O3" i="26" s="1"/>
  <c r="K3" i="23"/>
  <c r="K3" i="26" s="1"/>
  <c r="N3" i="12"/>
  <c r="N3" i="15" s="1"/>
  <c r="J3" i="23"/>
  <c r="J3" i="26" s="1"/>
  <c r="M3" i="23"/>
  <c r="M3" i="26" s="1"/>
  <c r="D3" i="23"/>
  <c r="D3" i="26" s="1"/>
  <c r="G3" i="23"/>
  <c r="G3" i="26" s="1"/>
  <c r="I3" i="12"/>
  <c r="I3" i="15" s="1"/>
  <c r="F3" i="12"/>
  <c r="F3" i="15" s="1"/>
  <c r="M3" i="13"/>
  <c r="Q3" i="23"/>
  <c r="Q3" i="26" s="1"/>
  <c r="B56" i="6"/>
  <c r="B99" i="6"/>
  <c r="B129" i="6" s="1"/>
  <c r="H3" i="23"/>
  <c r="H3" i="26" s="1"/>
  <c r="G3" i="12"/>
  <c r="G3" i="15" s="1"/>
  <c r="B3" i="12"/>
  <c r="B3" i="15" s="1"/>
  <c r="K3" i="12"/>
  <c r="K3" i="15" s="1"/>
  <c r="E3" i="12"/>
  <c r="E3" i="15" s="1"/>
  <c r="N3" i="23"/>
  <c r="N3" i="26" s="1"/>
  <c r="I3" i="23"/>
  <c r="I3" i="26" s="1"/>
  <c r="G3" i="14"/>
  <c r="G3" i="17" s="1"/>
  <c r="Q3" i="15"/>
  <c r="G29" i="17"/>
  <c r="O3" i="10"/>
  <c r="B3" i="10"/>
  <c r="H3" i="10"/>
  <c r="B3" i="16"/>
  <c r="Q3" i="14"/>
  <c r="Q3" i="17" s="1"/>
  <c r="D3" i="14"/>
  <c r="D3" i="17" s="1"/>
  <c r="E3" i="16"/>
  <c r="I3" i="27"/>
  <c r="I3" i="21"/>
  <c r="E3" i="17"/>
  <c r="Q3" i="27"/>
  <c r="Q3" i="21"/>
  <c r="J3" i="10"/>
  <c r="Q3" i="10"/>
  <c r="N3" i="27"/>
  <c r="N3" i="21"/>
  <c r="H3" i="27"/>
  <c r="H3" i="21"/>
  <c r="E3" i="27"/>
  <c r="E3" i="21"/>
  <c r="H3" i="16"/>
  <c r="D3" i="27"/>
  <c r="D3" i="21"/>
  <c r="F3" i="21"/>
  <c r="F3" i="27"/>
  <c r="K3" i="27"/>
  <c r="K3" i="21"/>
  <c r="C3" i="15"/>
  <c r="G3" i="27"/>
  <c r="G3" i="21"/>
  <c r="B143" i="6"/>
  <c r="B167" i="6"/>
  <c r="K3" i="10"/>
  <c r="N3" i="10"/>
  <c r="M3" i="10"/>
  <c r="O3" i="27"/>
  <c r="O3" i="21"/>
  <c r="C3" i="27"/>
  <c r="C3" i="21"/>
  <c r="P3" i="16"/>
  <c r="J3" i="21"/>
  <c r="J3" i="27"/>
  <c r="L3" i="27"/>
  <c r="L3" i="21"/>
  <c r="C3" i="10"/>
  <c r="D3" i="10"/>
  <c r="M3" i="21"/>
  <c r="M3" i="27"/>
  <c r="K3" i="16"/>
  <c r="P3" i="27"/>
  <c r="P3" i="21"/>
  <c r="E3" i="10"/>
  <c r="P3" i="15"/>
  <c r="H3" i="15"/>
  <c r="G3" i="10"/>
  <c r="P3" i="10"/>
  <c r="L3" i="10"/>
  <c r="I3" i="10"/>
  <c r="F3" i="10"/>
  <c r="K3" i="17"/>
  <c r="O3" i="16"/>
  <c r="B153" i="6" l="1"/>
  <c r="M3" i="16"/>
  <c r="N3" i="16"/>
  <c r="Q3" i="16"/>
  <c r="F3" i="16"/>
  <c r="I3" i="16"/>
  <c r="L3" i="16"/>
  <c r="G3" i="16"/>
  <c r="C3" i="16"/>
  <c r="M3" i="15"/>
  <c r="J3" i="16"/>
  <c r="D3" i="16"/>
  <c r="B45" i="4"/>
  <c r="B43" i="4"/>
  <c r="B4" i="4"/>
  <c r="B42" i="4"/>
  <c r="B21" i="4"/>
  <c r="B8" i="4"/>
  <c r="B30" i="4"/>
  <c r="B24" i="4"/>
  <c r="B14" i="4"/>
  <c r="B12" i="4"/>
  <c r="B15" i="4"/>
  <c r="B23" i="4"/>
  <c r="B36" i="4"/>
  <c r="B13" i="4"/>
  <c r="B25" i="4"/>
  <c r="B17" i="4"/>
  <c r="B34" i="4"/>
  <c r="B37" i="4"/>
  <c r="B44" i="4"/>
  <c r="B16" i="4"/>
  <c r="B39" i="4"/>
  <c r="B35" i="4"/>
  <c r="B7" i="4"/>
  <c r="B9" i="4"/>
  <c r="B28" i="4"/>
  <c r="B11" i="4"/>
  <c r="B20" i="4"/>
  <c r="B27" i="4"/>
  <c r="B26" i="4"/>
  <c r="B10" i="4"/>
  <c r="B33" i="4"/>
  <c r="B38" i="4"/>
  <c r="B29" i="4"/>
  <c r="B22" i="4"/>
  <c r="B31" i="6" l="1"/>
</calcChain>
</file>

<file path=xl/sharedStrings.xml><?xml version="1.0" encoding="utf-8"?>
<sst xmlns="http://schemas.openxmlformats.org/spreadsheetml/2006/main" count="2099" uniqueCount="1055">
  <si>
    <t>detailed split of CO2 emissions</t>
  </si>
  <si>
    <t>detailed split of useful energy demand</t>
  </si>
  <si>
    <t>detailed split of final energy consumption</t>
  </si>
  <si>
    <t>ICT and multimedia</t>
  </si>
  <si>
    <t>Miscellaneous building technologies</t>
  </si>
  <si>
    <t>Building lighting</t>
  </si>
  <si>
    <t>Street lighting</t>
  </si>
  <si>
    <t>Ventilation and others</t>
  </si>
  <si>
    <t>Services / specific electric uses</t>
  </si>
  <si>
    <t>Services sector: Specific electric uses</t>
  </si>
  <si>
    <t>Thermal energy service per useful surface area</t>
  </si>
  <si>
    <t>Final energy consumption per useful surface area</t>
  </si>
  <si>
    <t>Thermal energy service per building</t>
  </si>
  <si>
    <t>Final energy consumption per building</t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</si>
  <si>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</si>
  <si>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</si>
  <si>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</si>
  <si>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</si>
  <si>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</si>
  <si>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</si>
  <si>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</si>
  <si>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</si>
  <si>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Click on the link to jump to the sheet</t>
  </si>
  <si>
    <t>Energy intensity (toe/physical output index)</t>
  </si>
  <si>
    <t>Electricity</t>
  </si>
  <si>
    <t>Geothermal</t>
  </si>
  <si>
    <t>Solar</t>
  </si>
  <si>
    <t>LPG</t>
  </si>
  <si>
    <t>Liquids</t>
  </si>
  <si>
    <t>Solids</t>
  </si>
  <si>
    <t>Ratio of energy service to energy consumption (system efficiency indicator)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</si>
  <si>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</si>
  <si>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</si>
  <si>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</si>
  <si>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</si>
  <si>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</si>
  <si>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</si>
  <si>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</si>
  <si>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</si>
  <si>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</si>
  <si>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</si>
  <si>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</si>
  <si>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</si>
  <si>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</si>
  <si>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</si>
  <si>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</si>
  <si>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</si>
  <si>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</si>
  <si>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</si>
  <si>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Liquid biofuels</t>
  </si>
  <si>
    <t>Biogas</t>
  </si>
  <si>
    <t>Renewable energies and wastes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</si>
  <si>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</si>
  <si>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</si>
  <si>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</si>
  <si>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</si>
  <si>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</si>
  <si>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</si>
  <si>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</si>
  <si>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</si>
  <si>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</si>
  <si>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</si>
  <si>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</si>
  <si>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</si>
  <si>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Indicators</t>
  </si>
  <si>
    <t>Relative heating degree-days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</si>
  <si>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</si>
  <si>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</si>
  <si>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</si>
  <si>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</si>
  <si>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</si>
  <si>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Population (inhabitants)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</si>
  <si>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</si>
  <si>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</si>
  <si>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</si>
  <si>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</si>
  <si>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</si>
  <si>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</si>
  <si>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</si>
  <si>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</si>
  <si>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</si>
  <si>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</si>
  <si>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</si>
  <si>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</si>
  <si>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</si>
  <si>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</si>
  <si>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</si>
  <si>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</si>
  <si>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</si>
  <si>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</si>
  <si>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</si>
  <si>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</si>
  <si>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</si>
  <si>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</si>
  <si>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</si>
  <si>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</si>
  <si>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</si>
  <si>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</si>
  <si>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</si>
  <si>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</si>
  <si>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</si>
  <si>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</si>
  <si>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</si>
  <si>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</si>
  <si>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</si>
  <si>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</si>
  <si>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</si>
  <si>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</si>
  <si>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</si>
  <si>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</si>
  <si>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</si>
  <si>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</si>
  <si>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</si>
  <si>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Residual fuel oil and other liquids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</si>
  <si>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</si>
  <si>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</si>
  <si>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</si>
  <si>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</si>
  <si>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</si>
  <si>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</si>
  <si>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</si>
  <si>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Specific heat uses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</si>
  <si>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</si>
  <si>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</si>
  <si>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</si>
  <si>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</si>
  <si>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</si>
  <si>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</si>
  <si>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</si>
  <si>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</si>
  <si>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</si>
  <si>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</si>
  <si>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</si>
  <si>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</si>
  <si>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</si>
  <si>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</si>
  <si>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</si>
  <si>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</si>
  <si>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</si>
  <si>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</si>
  <si>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Building lighting (W per appliance)</t>
  </si>
  <si>
    <t>Building lighting (unit per building cell)</t>
  </si>
  <si>
    <t>Prepared by JRC C.6</t>
  </si>
  <si>
    <t>The information made available is property of the Joint Research Centre of the European Commission.</t>
  </si>
  <si>
    <t>Use conditions</t>
  </si>
  <si>
    <t>This work is licensed under</t>
  </si>
  <si>
    <t>CC BY 4.0</t>
  </si>
  <si>
    <t>European Union (27 countries from 2020)</t>
  </si>
  <si>
    <t>Value added (M€2015)</t>
  </si>
  <si>
    <t>Mean heating degree-days over period 2000- 2020</t>
  </si>
  <si>
    <t>GDP per capita (€2015)</t>
  </si>
  <si>
    <t>Value added per employee (€2015)</t>
  </si>
  <si>
    <t>Value added per capita (€2015)</t>
  </si>
  <si>
    <t>Value added per capita relative to EU</t>
  </si>
  <si>
    <t>Natural gas</t>
  </si>
  <si>
    <t>Value added intensity (toe / M€2015)</t>
  </si>
  <si>
    <t>v2021-1.00</t>
  </si>
  <si>
    <t>Code</t>
  </si>
  <si>
    <t>Ambient heat</t>
  </si>
  <si>
    <t>Solar and geothermal</t>
  </si>
  <si>
    <t>JRC-IDEES-2021 - Integrated Database of the European Energy System</t>
  </si>
  <si>
    <r>
      <t>CO</t>
    </r>
    <r>
      <rPr>
        <vertAlign val="subscript"/>
        <sz val="9"/>
        <color rgb="FF050505"/>
        <rFont val="Calibri"/>
        <family val="2"/>
        <scheme val="minor"/>
      </rPr>
      <t>2</t>
    </r>
    <r>
      <rPr>
        <sz val="9"/>
        <color rgb="FF050505"/>
        <rFont val="Calibri"/>
        <family val="2"/>
        <scheme val="minor"/>
      </rPr>
      <t xml:space="preserve"> emissions</t>
    </r>
  </si>
  <si>
    <r>
      <t>CO</t>
    </r>
    <r>
      <rPr>
        <vertAlign val="subscript"/>
        <sz val="9"/>
        <color rgb="FF050505"/>
        <rFont val="Calibri"/>
        <family val="2"/>
        <scheme val="minor"/>
      </rPr>
      <t>2</t>
    </r>
    <r>
      <rPr>
        <sz val="9"/>
        <color rgb="FF050505"/>
        <rFont val="Calibri"/>
        <family val="2"/>
        <scheme val="minor"/>
      </rPr>
      <t xml:space="preserve"> emissions per building</t>
    </r>
  </si>
  <si>
    <r>
      <t>CO</t>
    </r>
    <r>
      <rPr>
        <vertAlign val="subscript"/>
        <sz val="9"/>
        <color rgb="FF050505"/>
        <rFont val="Calibri"/>
        <family val="2"/>
        <scheme val="minor"/>
      </rPr>
      <t>2</t>
    </r>
    <r>
      <rPr>
        <sz val="9"/>
        <color rgb="FF050505"/>
        <rFont val="Calibri"/>
        <family val="2"/>
        <scheme val="minor"/>
      </rPr>
      <t xml:space="preserve"> emissions per useful surface area</t>
    </r>
  </si>
  <si>
    <t>Street lighting (thousand units)</t>
  </si>
  <si>
    <t>ICT and multimedia (thousand units)</t>
  </si>
  <si>
    <t>Ventilation and others (serviced million m2)</t>
  </si>
  <si>
    <t>Miscellaneous building technologies (serviced million m2)</t>
  </si>
  <si>
    <t>Building lighting (million units)</t>
  </si>
  <si>
    <t>Diesel oil</t>
  </si>
  <si>
    <t>Distributed heat</t>
  </si>
  <si>
    <t>Diesel oil and other liquids (without biofuels)</t>
  </si>
  <si>
    <t>Biomass and waste</t>
  </si>
  <si>
    <t>Diesel oil (without biofuels)</t>
  </si>
  <si>
    <t>Diesel oil and liquid biofuels</t>
  </si>
  <si>
    <t>Pumping devices (diesel oil and liquid biofuels)</t>
  </si>
  <si>
    <t>Farming machine drives (diesel oil and liquid biofuels)</t>
  </si>
  <si>
    <t>Natural gas and biogas</t>
  </si>
  <si>
    <t>Pumping devices (electricity)</t>
  </si>
  <si>
    <t>Gross domestic product (M€2015)</t>
  </si>
  <si>
    <t>Commercial refrigeration</t>
  </si>
  <si>
    <t>Commercial refrigeration (thousand units)</t>
  </si>
  <si>
    <t>Commercial refrigeration (W per appliance)</t>
  </si>
  <si>
    <t>Commercial refrigeration (unit per capita)</t>
  </si>
  <si>
    <t>Agriculture, forestry and fishing summary</t>
  </si>
  <si>
    <t>EU27</t>
  </si>
  <si>
    <t>EU27 - Services sector summary</t>
  </si>
  <si>
    <t>Macro.number.EU27.Population</t>
  </si>
  <si>
    <t>Macro.Meuro2015.EU27.GDP</t>
  </si>
  <si>
    <t>Macro.Meuro2015.EU27.VA</t>
  </si>
  <si>
    <t>Macro.number.EU27.Employees</t>
  </si>
  <si>
    <t>NUM.number.EU27.Ser.Bld</t>
  </si>
  <si>
    <t>SurfaceArea.ksqm.EU27.Ser.Bld</t>
  </si>
  <si>
    <t>NUM.number.EU27.Ser.BldNew</t>
  </si>
  <si>
    <t>SurfaceArea.ksqm.EU27.Ser.BldNew</t>
  </si>
  <si>
    <t>HDD.Celsius.EU27.Actual</t>
  </si>
  <si>
    <t>HDD.Celsius.EU27.Mean</t>
  </si>
  <si>
    <t>HDD.ratio.EU27.Relative</t>
  </si>
  <si>
    <t>FEC.ktoe.EU27.ES.Ser</t>
  </si>
  <si>
    <t>FEC.ktoe.EU27.ES.Ser.Solids</t>
  </si>
  <si>
    <t>FEC.ktoe.EU27.ES.Ser.LPG</t>
  </si>
  <si>
    <t>FEC.ktoe.EU27.ES.Ser.Oil</t>
  </si>
  <si>
    <t>FEC.ktoe.EU27.ES.Ser.NG</t>
  </si>
  <si>
    <t>FEC.ktoe.EU27.ES.Ser.Biomass_Waste</t>
  </si>
  <si>
    <t>FEC.ktoe.EU27.ES.Ser.Biogas</t>
  </si>
  <si>
    <t>FEC.ktoe.EU27.ES.Ser.LiqBio</t>
  </si>
  <si>
    <t>FEC.ktoe.EU27.ES.Ser.Solar</t>
  </si>
  <si>
    <t>FEC.ktoe.EU27.ES.Ser.Geo</t>
  </si>
  <si>
    <t>FEC.ktoe.EU27.ES.Ser.Ambient</t>
  </si>
  <si>
    <t>FEC.ktoe.EU27.ES.Ser.Steam_Distr</t>
  </si>
  <si>
    <t>FEC.ktoe.EU27.ES.Ser.Elec</t>
  </si>
  <si>
    <t>FEC.ktoe.EU27.Ser</t>
  </si>
  <si>
    <t>FEC.ktoe.EU27.Ser.Bld.Thermal</t>
  </si>
  <si>
    <t>FEC.ktoe.EU27.Ser.Bld.Thermal.SH</t>
  </si>
  <si>
    <t>FEC.ktoe.EU27.Ser.Bld.Thermal.SC</t>
  </si>
  <si>
    <t>FEC.ktoe.EU27.Ser.Bld.Thermal.HW</t>
  </si>
  <si>
    <t>FEC.ktoe.EU27.Ser.Bld.Thermal.CA</t>
  </si>
  <si>
    <t>FEC.ktoe.EU27.Ser.SEU</t>
  </si>
  <si>
    <t>EMI.ktCO2.EU27.ES.Ser</t>
  </si>
  <si>
    <t>EMI.ktCO2.EU27.ES.Ser.Solids</t>
  </si>
  <si>
    <t>EMI.ktCO2.EU27.ES.Ser.LPG</t>
  </si>
  <si>
    <t>EMI.ktCO2.EU27.ES.Ser.Oil</t>
  </si>
  <si>
    <t>EMI.ktCO2.EU27.ES.Ser.NG</t>
  </si>
  <si>
    <t>EMI.ktCO2.EU27.ES.Ser.Biomass_Waste</t>
  </si>
  <si>
    <t>EMI.ktCO2.EU27.ES.Ser.Biogas</t>
  </si>
  <si>
    <t>EMI.ktCO2.EU27.ES.Ser.LiqBio</t>
  </si>
  <si>
    <t>EMI.ktCO2.EU27.ES.Ser.Solar</t>
  </si>
  <si>
    <t>EMI.ktCO2.EU27.ES.Ser.Geo</t>
  </si>
  <si>
    <t>EMI.ktCO2.EU27.ES.Ser.Ambient</t>
  </si>
  <si>
    <t>EMI.ktCO2.EU27.ES.Ser.Steam_Distr</t>
  </si>
  <si>
    <t>EMI.ktCO2.EU27.ES.Ser.Elec</t>
  </si>
  <si>
    <t>EMI.ktCO2.EU27.Ser</t>
  </si>
  <si>
    <t>EMI.ktCO2.EU27.Ser.Bld.Thermal</t>
  </si>
  <si>
    <t>EMI.ktCO2.EU27.Ser.Bld.Thermal.SH</t>
  </si>
  <si>
    <t>EMI.ktCO2.EU27.Ser.Bld.Thermal.SC</t>
  </si>
  <si>
    <t>EMI.ktCO2.EU27.Ser.Bld.Thermal.HW</t>
  </si>
  <si>
    <t>EMI.ktCO2.EU27.Ser.Bld.Thermal.CA</t>
  </si>
  <si>
    <t>EMI.ktCO2.EU27.Ser.SEU</t>
  </si>
  <si>
    <t>Eff.ratio.EU27.Ser.Bld.Thermal</t>
  </si>
  <si>
    <t>Eff.ratio.EU27.Ser.Bld.Thermal.SH</t>
  </si>
  <si>
    <t>Eff.ratio.EU27.Ser.Bld.Thermal.SC</t>
  </si>
  <si>
    <t>Eff.ratio.EU27.Ser.Bld.Thermal.HW</t>
  </si>
  <si>
    <t>Eff.ratio.EU27.Ser.Bld.Thermal.CA</t>
  </si>
  <si>
    <t>EU27 - Number of buildings</t>
  </si>
  <si>
    <t>NUM.number.EU27.Ser.Bld.Thermal</t>
  </si>
  <si>
    <t>NUM.number.EU27.Ser.Bld.Thermal.SH</t>
  </si>
  <si>
    <t>NUM.number.EU27.Ser.Bld.Thermal.SH.Solids</t>
  </si>
  <si>
    <t>NUM.number.EU27.Ser.Bld.Thermal.SH.LPG</t>
  </si>
  <si>
    <t>NUM.number.EU27.Ser.Bld.Thermal.SH.Oil</t>
  </si>
  <si>
    <t>NUM.number.EU27.Ser.Bld.Thermal.SH.GasHP</t>
  </si>
  <si>
    <t>NUM.number.EU27.Ser.Bld.Thermal.SH.GasTH</t>
  </si>
  <si>
    <t>NUM.number.EU27.Ser.Bld.Thermal.SH.Biomass</t>
  </si>
  <si>
    <t>NUM.number.EU27.Ser.Bld.Thermal.SH.Geo</t>
  </si>
  <si>
    <t>NUM.number.EU27.Ser.Bld.Thermal.SH.DistrHeat</t>
  </si>
  <si>
    <t>NUM.number.EU27.Ser.Bld.Thermal.SH.AdvElc</t>
  </si>
  <si>
    <t>NUM.number.EU27.Ser.Bld.Thermal.SH.ConvElc</t>
  </si>
  <si>
    <t>NUM.number.EU27.Ser.Bld.Thermal.SC</t>
  </si>
  <si>
    <t>NUM.number.EU27.Ser.Bld.Thermal.SC.GasHP</t>
  </si>
  <si>
    <t>NUM.number.EU27.Ser.Bld.Thermal.SC.AC</t>
  </si>
  <si>
    <t>NUM.number.EU27.Ser.Bld.Thermal.HW</t>
  </si>
  <si>
    <t>NUM.number.EU27.Ser.Bld.Thermal.HW.Solids</t>
  </si>
  <si>
    <t>NUM.number.EU27.Ser.Bld.Thermal.HW.LPG</t>
  </si>
  <si>
    <t>NUM.number.EU27.Ser.Bld.Thermal.HW.Oil</t>
  </si>
  <si>
    <t>NUM.number.EU27.Ser.Bld.Thermal.HW.Gas</t>
  </si>
  <si>
    <t>NUM.number.EU27.Ser.Bld.Thermal.HW.Biomass</t>
  </si>
  <si>
    <t>NUM.number.EU27.Ser.Bld.Thermal.HW.DistrHeat</t>
  </si>
  <si>
    <t>NUM.number.EU27.Ser.Bld.Thermal.HW.Elc</t>
  </si>
  <si>
    <t>NUM.number.EU27.Ser.Bld.Thermal.HW.Solar</t>
  </si>
  <si>
    <t>NUM.number.EU27.Ser.Bld.Thermal.CA</t>
  </si>
  <si>
    <t>NUM.number.EU27.Ser.Bld.Thermal.CA.LPG</t>
  </si>
  <si>
    <t>NUM.number.EU27.Ser.Bld.Thermal.CA.Gas</t>
  </si>
  <si>
    <t>NUM.number.EU27.Ser.Bld.Thermal.CA.Biomass</t>
  </si>
  <si>
    <t>NUM.number.EU27.Ser.Bld.Thermal.CA.Elc</t>
  </si>
  <si>
    <t>EU27 - Final energy consumption</t>
  </si>
  <si>
    <t>FEC.ktoe.EU27.Ser.Bld.Thermal.SH.Solids.Solids</t>
  </si>
  <si>
    <t>FEC.ktoe.EU27.Ser.Bld.Thermal.SH.LPG.LPG</t>
  </si>
  <si>
    <t>FEC.ktoe.EU27.Ser.Bld.Thermal.SH.Oil.Oil_LiqBio</t>
  </si>
  <si>
    <t>FEC.ktoe.EU27.Ser.Bld.Thermal.SH.GasHP.NG_Biogas</t>
  </si>
  <si>
    <t>FEC.ktoe.EU27.Ser.Bld.Thermal.SH.GasTH.NG_Biogas</t>
  </si>
  <si>
    <t>FEC.ktoe.EU27.Ser.Bld.Thermal.SH.Biomass.Biomass_Waste</t>
  </si>
  <si>
    <t>FEC.ktoe.EU27.Ser.Bld.Thermal.SH.Geo.Geo</t>
  </si>
  <si>
    <t>FEC.ktoe.EU27.Ser.Bld.Thermal.SH.DistrHeat.Steam_Distr</t>
  </si>
  <si>
    <t>FEC.ktoe.EU27.Ser.Bld.Thermal.SH.AdvElc.Elec</t>
  </si>
  <si>
    <t>FEC.ktoe.EU27.Ser.Bld.Thermal.SH.ConvElc.Elec</t>
  </si>
  <si>
    <t>FEC.ktoe.EU27.Ser.Bld.Thermal.SH.TotalCirculation.Elec</t>
  </si>
  <si>
    <t>FEC.ktoe.EU27.Ser.Bld.Thermal.SC.GasHP.NG_Biogas</t>
  </si>
  <si>
    <t>FEC.ktoe.EU27.Ser.Bld.Thermal.SC.AC.Elec</t>
  </si>
  <si>
    <t>FEC.ktoe.EU27.Ser.Bld.Thermal.HW.Solids.Solids</t>
  </si>
  <si>
    <t>FEC.ktoe.EU27.Ser.Bld.Thermal.HW.LPG.LPG</t>
  </si>
  <si>
    <t>FEC.ktoe.EU27.Ser.Bld.Thermal.HW.Oil.Oil_LiqBio</t>
  </si>
  <si>
    <t>FEC.ktoe.EU27.Ser.Bld.Thermal.HW.Gas.NG_Biogas</t>
  </si>
  <si>
    <t>FEC.ktoe.EU27.Ser.Bld.Thermal.HW.Biomass.Biomass_Waste</t>
  </si>
  <si>
    <t>FEC.ktoe.EU27.Ser.Bld.Thermal.HW.DistrHeat.Steam_Distr</t>
  </si>
  <si>
    <t>FEC.ktoe.EU27.Ser.Bld.Thermal.HW.Elc.Elec</t>
  </si>
  <si>
    <t>FEC.ktoe.EU27.Ser.Bld.Thermal.HW.TotalSolar.Solar</t>
  </si>
  <si>
    <t>FEC.ktoe.EU27.Ser.Bld.Thermal.CA.LPG</t>
  </si>
  <si>
    <t>FEC.ktoe.EU27.Ser.Bld.Thermal.CA.Gas.NG_Biogas</t>
  </si>
  <si>
    <t>FEC.ktoe.EU27.Ser.Bld.Thermal.CA.Biomass.Biomass_Waste</t>
  </si>
  <si>
    <t>FEC.ktoe.EU27.Ser.Bld.Thermal.CA.Elc.Elec</t>
  </si>
  <si>
    <t>EU27 - Thermal energy service</t>
  </si>
  <si>
    <t>TES.ktoe.EU27.Ser.Bld.Thermal</t>
  </si>
  <si>
    <t>TES.ktoe.EU27.Ser.Bld.Thermal.SH</t>
  </si>
  <si>
    <t>TES.ktoe.EU27.Ser.Bld.Thermal.SH.Solids.Solids</t>
  </si>
  <si>
    <t>TES.ktoe.EU27.Ser.Bld.Thermal.SH.LPG.LPG</t>
  </si>
  <si>
    <t>TES.ktoe.EU27.Ser.Bld.Thermal.SH.Oil.Oil_LiqBio</t>
  </si>
  <si>
    <t>TES.ktoe.EU27.Ser.Bld.Thermal.SH.GasHP.NG_Biogas</t>
  </si>
  <si>
    <t>TES.ktoe.EU27.Ser.Bld.Thermal.SH.GasTH.NG_Biogas</t>
  </si>
  <si>
    <t>TES.ktoe.EU27.Ser.Bld.Thermal.SH.Biomass.Biomass_Waste</t>
  </si>
  <si>
    <t>TES.ktoe.EU27.Ser.Bld.Thermal.SH.Geo.Geo</t>
  </si>
  <si>
    <t>TES.ktoe.EU27.Ser.Bld.Thermal.SH.DistrHeat.Steam_Distr</t>
  </si>
  <si>
    <t>TES.ktoe.EU27.Ser.Bld.Thermal.SH.AdvElc.Elec</t>
  </si>
  <si>
    <t>TES.ktoe.EU27.Ser.Bld.Thermal.SH.ConvElc.Elec</t>
  </si>
  <si>
    <t>TES.ktoe.EU27.Ser.Bld.Thermal.SH.TotalCirculation.Elec</t>
  </si>
  <si>
    <t>TES.ktoe.EU27.Ser.Bld.Thermal.SC</t>
  </si>
  <si>
    <t>TES.ktoe.EU27.Ser.Bld.Thermal.SC.GasHP.NG_Biogas</t>
  </si>
  <si>
    <t>TES.ktoe.EU27.Ser.Bld.Thermal.SC.AC.Elec</t>
  </si>
  <si>
    <t>TES.ktoe.EU27.Ser.Bld.Thermal.HW</t>
  </si>
  <si>
    <t>TES.ktoe.EU27.Ser.Bld.Thermal.HW.Solids.Solids</t>
  </si>
  <si>
    <t>TES.ktoe.EU27.Ser.Bld.Thermal.HW.LPG.LPG</t>
  </si>
  <si>
    <t>TES.ktoe.EU27.Ser.Bld.Thermal.HW.Oil.Oil_LiqBio</t>
  </si>
  <si>
    <t>TES.ktoe.EU27.Ser.Bld.Thermal.HW.Gas.NG_Biogas</t>
  </si>
  <si>
    <t>TES.ktoe.EU27.Ser.Bld.Thermal.HW.Biomass.Biomass_Waste</t>
  </si>
  <si>
    <t>TES.ktoe.EU27.Ser.Bld.Thermal.HW.DistrHeat.Steam_Distr</t>
  </si>
  <si>
    <t>TES.ktoe.EU27.Ser.Bld.Thermal.HW.Elc.Elec</t>
  </si>
  <si>
    <t>TES.ktoe.EU27.Ser.Bld.Thermal.HW.TotalSolar.Solar</t>
  </si>
  <si>
    <t>TES.ktoe.EU27.Ser.Bld.Thermal.CA</t>
  </si>
  <si>
    <t>TES.ktoe.EU27.Ser.Bld.Thermal.CA.LPG</t>
  </si>
  <si>
    <t>TES.ktoe.EU27.Ser.Bld.Thermal.CA.Gas.NG_Biogas</t>
  </si>
  <si>
    <t>TES.ktoe.EU27.Ser.Bld.Thermal.CA.Biomass.Biomass_Waste</t>
  </si>
  <si>
    <t>TES.ktoe.EU27.Ser.Bld.Thermal.CA.Elc.Elec</t>
  </si>
  <si>
    <t>EU27 - System efficiency indicator of total stock</t>
  </si>
  <si>
    <t>Eff.ratio.EU27.Ser.Bld.Thermal.SH.Solids.Solids</t>
  </si>
  <si>
    <t>Eff.ratio.EU27.Ser.Bld.Thermal.SH.LPG.LPG</t>
  </si>
  <si>
    <t>Eff.ratio.EU27.Ser.Bld.Thermal.SH.Oil.Oil_LiqBio</t>
  </si>
  <si>
    <t>Eff.ratio.EU27.Ser.Bld.Thermal.SH.GasHP.NG_Biogas</t>
  </si>
  <si>
    <t>Eff.ratio.EU27.Ser.Bld.Thermal.SH.GasTH.NG_Biogas</t>
  </si>
  <si>
    <t>Eff.ratio.EU27.Ser.Bld.Thermal.SH.Biomass.Biomass_Waste</t>
  </si>
  <si>
    <t>Eff.ratio.EU27.Ser.Bld.Thermal.SH.Geo.Geo</t>
  </si>
  <si>
    <t>Eff.ratio.EU27.Ser.Bld.Thermal.SH.DistrHeat.Steam_Distr</t>
  </si>
  <si>
    <t>Eff.ratio.EU27.Ser.Bld.Thermal.SH.AdvElc.Elec</t>
  </si>
  <si>
    <t>Eff.ratio.EU27.Ser.Bld.Thermal.SH.ConvElc.Elec</t>
  </si>
  <si>
    <t>Eff.ratio.EU27.Ser.Bld.Thermal.SH.TotalCirculation.Elec</t>
  </si>
  <si>
    <t>Eff.ratio.EU27.Ser.Bld.Thermal.SC.GasHP.NG_Biogas</t>
  </si>
  <si>
    <t>Eff.ratio.EU27.Ser.Bld.Thermal.SC.AC.Elec</t>
  </si>
  <si>
    <t>Eff.ratio.EU27.Ser.Bld.Thermal.HW.Solids.Solids</t>
  </si>
  <si>
    <t>Eff.ratio.EU27.Ser.Bld.Thermal.HW.LPG.LPG</t>
  </si>
  <si>
    <t>Eff.ratio.EU27.Ser.Bld.Thermal.HW.Oil.Oil_LiqBio</t>
  </si>
  <si>
    <t>Eff.ratio.EU27.Ser.Bld.Thermal.HW.Gas.NG_Biogas</t>
  </si>
  <si>
    <t>Eff.ratio.EU27.Ser.Bld.Thermal.HW.Biomass.Biomass_Waste</t>
  </si>
  <si>
    <t>Eff.ratio.EU27.Ser.Bld.Thermal.HW.DistrHeat.Steam_Distr</t>
  </si>
  <si>
    <t>Eff.ratio.EU27.Ser.Bld.Thermal.HW.Elc.Elec</t>
  </si>
  <si>
    <t>Eff.ratio.EU27.Ser.Bld.Thermal.HW.TotalSolar.Solar</t>
  </si>
  <si>
    <t>Eff.ratio.EU27.Ser.Bld.Thermal.CA.LPG</t>
  </si>
  <si>
    <t>Eff.ratio.EU27.Ser.Bld.Thermal.CA.Gas.NG_Biogas</t>
  </si>
  <si>
    <t>Eff.ratio.EU27.Ser.Bld.Thermal.CA.Biomass.Biomass_Waste</t>
  </si>
  <si>
    <t>Eff.ratio.EU27.Ser.Bld.Thermal.CA.Elc.Elec</t>
  </si>
  <si>
    <t>EU27 - CO2 emissions</t>
  </si>
  <si>
    <t>EMI.ktCO2.EU27.Ser.Bld.Thermal.SH.Solids.Solids</t>
  </si>
  <si>
    <t>EMI.ktCO2.EU27.Ser.Bld.Thermal.SH.LPG.LPG</t>
  </si>
  <si>
    <t>EMI.ktCO2.EU27.Ser.Bld.Thermal.SH.Oil.Oil_LiqBio</t>
  </si>
  <si>
    <t>EMI.ktCO2.EU27.Ser.Bld.Thermal.SH.GasHP.NG_Biogas</t>
  </si>
  <si>
    <t>EMI.ktCO2.EU27.Ser.Bld.Thermal.SH.GasTH.NG_Biogas</t>
  </si>
  <si>
    <t>EMI.ktCO2.EU27.Ser.Bld.Thermal.SH.Biomass.Biomass_Waste</t>
  </si>
  <si>
    <t>EMI.ktCO2.EU27.Ser.Bld.Thermal.SH.Geo.Geo</t>
  </si>
  <si>
    <t>EMI.ktCO2.EU27.Ser.Bld.Thermal.SH.DistrHeat.Steam_Distr</t>
  </si>
  <si>
    <t>EMI.ktCO2.EU27.Ser.Bld.Thermal.SH.AdvElc.Elec</t>
  </si>
  <si>
    <t>EMI.ktCO2.EU27.Ser.Bld.Thermal.SH.ConvElc.Elec</t>
  </si>
  <si>
    <t>EMI.ktCO2.EU27.Ser.Bld.Thermal.SH.TotalCirculation.Elec</t>
  </si>
  <si>
    <t>EMI.ktCO2.EU27.Ser.Bld.Thermal.SC.GasHP.NG_Biogas</t>
  </si>
  <si>
    <t>EMI.ktCO2.EU27.Ser.Bld.Thermal.SC.AC.Elec</t>
  </si>
  <si>
    <t>EMI.ktCO2.EU27.Ser.Bld.Thermal.HW.Solids.Solids</t>
  </si>
  <si>
    <t>EMI.ktCO2.EU27.Ser.Bld.Thermal.HW.LPG.LPG</t>
  </si>
  <si>
    <t>EMI.ktCO2.EU27.Ser.Bld.Thermal.HW.Oil.Oil_LiqBio</t>
  </si>
  <si>
    <t>EMI.ktCO2.EU27.Ser.Bld.Thermal.HW.Gas.NG_Biogas</t>
  </si>
  <si>
    <t>EMI.ktCO2.EU27.Ser.Bld.Thermal.HW.Biomass.Biomass_Waste</t>
  </si>
  <si>
    <t>EMI.ktCO2.EU27.Ser.Bld.Thermal.HW.DistrHeat.Steam_Distr</t>
  </si>
  <si>
    <t>EMI.ktCO2.EU27.Ser.Bld.Thermal.HW.Elc.Elec</t>
  </si>
  <si>
    <t>EMI.ktCO2.EU27.Ser.Bld.Thermal.HW.TotalSolar.Solar</t>
  </si>
  <si>
    <t>EMI.ktCO2.EU27.Ser.Bld.Thermal.CA.LPG</t>
  </si>
  <si>
    <t>EMI.ktCO2.EU27.Ser.Bld.Thermal.CA.Gas.NG_Biogas</t>
  </si>
  <si>
    <t>EMI.ktCO2.EU27.Ser.Bld.Thermal.CA.Biomass.Biomass_Waste</t>
  </si>
  <si>
    <t>EMI.ktCO2.EU27.Ser.Bld.Thermal.CA.Elc.Elec</t>
  </si>
  <si>
    <t>EU27 - Final energy consumption per building</t>
  </si>
  <si>
    <t>FEC_per_building.kWh.EU27.Ser.Bld.Thermal</t>
  </si>
  <si>
    <t>FEC_per_building.kWh.EU27.Ser.Bld.Thermal.SH</t>
  </si>
  <si>
    <t>FEC_per_building.kWh.EU27.Ser.Bld.Thermal.SH.Solids.Solids</t>
  </si>
  <si>
    <t>FEC_per_building.kWh.EU27.Ser.Bld.Thermal.SH.LPG.LPG</t>
  </si>
  <si>
    <t>FEC_per_building.kWh.EU27.Ser.Bld.Thermal.SH.Oil.Oil_LiqBio</t>
  </si>
  <si>
    <t>FEC_per_building.kWh.EU27.Ser.Bld.Thermal.SH.GasHP.NG_Biogas</t>
  </si>
  <si>
    <t>FEC_per_building.kWh.EU27.Ser.Bld.Thermal.SH.GasTH.NG_Biogas</t>
  </si>
  <si>
    <t>FEC_per_building.kWh.EU27.Ser.Bld.Thermal.SH.Biomass.Biomass_Waste</t>
  </si>
  <si>
    <t>FEC_per_building.kWh.EU27.Ser.Bld.Thermal.SH.Geo.Geo</t>
  </si>
  <si>
    <t>FEC_per_building.kWh.EU27.Ser.Bld.Thermal.SH.DistrHeat.Steam_Distr</t>
  </si>
  <si>
    <t>FEC_per_building.kWh.EU27.Ser.Bld.Thermal.SH.AdvElc.Elec</t>
  </si>
  <si>
    <t>FEC_per_building.kWh.EU27.Ser.Bld.Thermal.SH.ConvElc.Elec</t>
  </si>
  <si>
    <t>FEC_per_building.kWh.EU27.Ser.Bld.Thermal.SH.TotalCirculation.Elec</t>
  </si>
  <si>
    <t>FEC_per_building.kWh.EU27.Ser.Bld.Thermal.SC</t>
  </si>
  <si>
    <t>FEC_per_building.kWh.EU27.Ser.Bld.Thermal.SC.GasHP.NG_Biogas</t>
  </si>
  <si>
    <t>FEC_per_building.kWh.EU27.Ser.Bld.Thermal.SC.AC.Elec</t>
  </si>
  <si>
    <t>FEC_per_building.kWh.EU27.Ser.Bld.Thermal.HW</t>
  </si>
  <si>
    <t>FEC_per_building.kWh.EU27.Ser.Bld.Thermal.HW.Solids.Solids</t>
  </si>
  <si>
    <t>FEC_per_building.kWh.EU27.Ser.Bld.Thermal.HW.LPG.LPG</t>
  </si>
  <si>
    <t>FEC_per_building.kWh.EU27.Ser.Bld.Thermal.HW.Oil.Oil_LiqBio</t>
  </si>
  <si>
    <t>FEC_per_building.kWh.EU27.Ser.Bld.Thermal.HW.Gas.NG_Biogas</t>
  </si>
  <si>
    <t>FEC_per_building.kWh.EU27.Ser.Bld.Thermal.HW.Biomass.Biomass_Waste</t>
  </si>
  <si>
    <t>FEC_per_building.kWh.EU27.Ser.Bld.Thermal.HW.DistrHeat.Steam_Distr</t>
  </si>
  <si>
    <t>FEC_per_building.kWh.EU27.Ser.Bld.Thermal.HW.Elc.Elec</t>
  </si>
  <si>
    <t>FEC_per_building.kWh.EU27.Ser.Bld.Thermal.HW.TotalSolar.Solar</t>
  </si>
  <si>
    <t>FEC_per_building.kWh.EU27.Ser.Bld.Thermal.CA</t>
  </si>
  <si>
    <t>FEC_per_building.kWh.EU27.Ser.Bld.Thermal.CA.LPG</t>
  </si>
  <si>
    <t>FEC_per_building.kWh.EU27.Ser.Bld.Thermal.CA.Gas.NG_Biogas</t>
  </si>
  <si>
    <t>FEC_per_building.kWh.EU27.Ser.Bld.Thermal.CA.Biomass.Biomass_Waste</t>
  </si>
  <si>
    <t>FEC_per_building.kWh.EU27.Ser.Bld.Thermal.CA.Elc.Elec</t>
  </si>
  <si>
    <t>EU27 - Thermal energy service per building</t>
  </si>
  <si>
    <t>TES_per_building.kWh.EU27.Ser.Bld.Thermal</t>
  </si>
  <si>
    <t>TES_per_building.kWh.EU27.Ser.Bld.Thermal.SH</t>
  </si>
  <si>
    <t>TES_per_building.kWh.EU27.Ser.Bld.Thermal.SH.Solids.Solids</t>
  </si>
  <si>
    <t>TES_per_building.kWh.EU27.Ser.Bld.Thermal.SH.LPG.LPG</t>
  </si>
  <si>
    <t>TES_per_building.kWh.EU27.Ser.Bld.Thermal.SH.Oil.Oil_LiqBio</t>
  </si>
  <si>
    <t>TES_per_building.kWh.EU27.Ser.Bld.Thermal.SH.GasHP.NG_Biogas</t>
  </si>
  <si>
    <t>TES_per_building.kWh.EU27.Ser.Bld.Thermal.SH.GasTH.NG_Biogas</t>
  </si>
  <si>
    <t>TES_per_building.kWh.EU27.Ser.Bld.Thermal.SH.Biomass.Biomass_Waste</t>
  </si>
  <si>
    <t>TES_per_building.kWh.EU27.Ser.Bld.Thermal.SH.Geo.Geo</t>
  </si>
  <si>
    <t>TES_per_building.kWh.EU27.Ser.Bld.Thermal.SH.DistrHeat.Steam_Distr</t>
  </si>
  <si>
    <t>TES_per_building.kWh.EU27.Ser.Bld.Thermal.SH.AdvElc.Elec</t>
  </si>
  <si>
    <t>TES_per_building.kWh.EU27.Ser.Bld.Thermal.SH.ConvElc.Elec</t>
  </si>
  <si>
    <t>TES_per_building.kWh.EU27.Ser.Bld.Thermal.SH.TotalCirculation.Elec</t>
  </si>
  <si>
    <t>TES_per_building.kWh.EU27.Ser.Bld.Thermal.SC</t>
  </si>
  <si>
    <t>TES_per_building.kWh.EU27.Ser.Bld.Thermal.SC.GasHP.NG_Biogas</t>
  </si>
  <si>
    <t>TES_per_building.kWh.EU27.Ser.Bld.Thermal.SC.AC.Elec</t>
  </si>
  <si>
    <t>TES_per_building.kWh.EU27.Ser.Bld.Thermal.HW</t>
  </si>
  <si>
    <t>TES_per_building.kWh.EU27.Ser.Bld.Thermal.HW.Solids.Solids</t>
  </si>
  <si>
    <t>TES_per_building.kWh.EU27.Ser.Bld.Thermal.HW.LPG.LPG</t>
  </si>
  <si>
    <t>TES_per_building.kWh.EU27.Ser.Bld.Thermal.HW.Oil.Oil_LiqBio</t>
  </si>
  <si>
    <t>TES_per_building.kWh.EU27.Ser.Bld.Thermal.HW.Gas.NG_Biogas</t>
  </si>
  <si>
    <t>TES_per_building.kWh.EU27.Ser.Bld.Thermal.HW.Biomass.Biomass_Waste</t>
  </si>
  <si>
    <t>TES_per_building.kWh.EU27.Ser.Bld.Thermal.HW.DistrHeat.Steam_Distr</t>
  </si>
  <si>
    <t>TES_per_building.kWh.EU27.Ser.Bld.Thermal.HW.Elc.Elec</t>
  </si>
  <si>
    <t>TES_per_building.kWh.EU27.Ser.Bld.Thermal.HW.TotalSolar.Solar</t>
  </si>
  <si>
    <t>TES_per_building.kWh.EU27.Ser.Bld.Thermal.CA</t>
  </si>
  <si>
    <t>TES_per_building.kWh.EU27.Ser.Bld.Thermal.CA.LPG</t>
  </si>
  <si>
    <t>TES_per_building.kWh.EU27.Ser.Bld.Thermal.CA.Gas.NG_Biogas</t>
  </si>
  <si>
    <t>TES_per_building.kWh.EU27.Ser.Bld.Thermal.CA.Biomass.Biomass_Waste</t>
  </si>
  <si>
    <t>TES_per_building.kWh.EU27.Ser.Bld.Thermal.CA.Elc.Elec</t>
  </si>
  <si>
    <t>EU27 - CO2 emissions per building</t>
  </si>
  <si>
    <t>EMI_per_building.kgCO2.EU27.Ser.Bld.Thermal</t>
  </si>
  <si>
    <t>EMI_per_building.kgCO2.EU27.Ser.Bld.Thermal.SH</t>
  </si>
  <si>
    <t>EMI_per_building.kgCO2.EU27.Ser.Bld.Thermal.SH.Solids.Solids</t>
  </si>
  <si>
    <t>EMI_per_building.kgCO2.EU27.Ser.Bld.Thermal.SH.LPG.LPG</t>
  </si>
  <si>
    <t>EMI_per_building.kgCO2.EU27.Ser.Bld.Thermal.SH.Oil.Oil_LiqBio</t>
  </si>
  <si>
    <t>EMI_per_building.kgCO2.EU27.Ser.Bld.Thermal.SH.GasHP.NG_Biogas</t>
  </si>
  <si>
    <t>EMI_per_building.kgCO2.EU27.Ser.Bld.Thermal.SH.GasTH.NG_Biogas</t>
  </si>
  <si>
    <t>EMI_per_building.kgCO2.EU27.Ser.Bld.Thermal.SH.Biomass.Biomass_Waste</t>
  </si>
  <si>
    <t>EMI_per_building.kgCO2.EU27.Ser.Bld.Thermal.SH.Geo.Geo</t>
  </si>
  <si>
    <t>EMI_per_building.kgCO2.EU27.Ser.Bld.Thermal.SH.DistrHeat.Steam_Distr</t>
  </si>
  <si>
    <t>EMI_per_building.kgCO2.EU27.Ser.Bld.Thermal.SH.AdvElc.Elec</t>
  </si>
  <si>
    <t>EMI_per_building.kgCO2.EU27.Ser.Bld.Thermal.SH.ConvElc.Elec</t>
  </si>
  <si>
    <t>EMI_per_building.kgCO2.EU27.Ser.Bld.Thermal.SH.TotalCirculation.Elec</t>
  </si>
  <si>
    <t>EMI_per_building.kgCO2.EU27.Ser.Bld.Thermal.SC</t>
  </si>
  <si>
    <t>EMI_per_building.kgCO2.EU27.Ser.Bld.Thermal.SC.GasHP.NG_Biogas</t>
  </si>
  <si>
    <t>EMI_per_building.kgCO2.EU27.Ser.Bld.Thermal.SC.AC.Elec</t>
  </si>
  <si>
    <t>EMI_per_building.kgCO2.EU27.Ser.Bld.Thermal.HW</t>
  </si>
  <si>
    <t>EMI_per_building.kgCO2.EU27.Ser.Bld.Thermal.HW.Solids.Solids</t>
  </si>
  <si>
    <t>EMI_per_building.kgCO2.EU27.Ser.Bld.Thermal.HW.LPG.LPG</t>
  </si>
  <si>
    <t>EMI_per_building.kgCO2.EU27.Ser.Bld.Thermal.HW.Oil.Oil_LiqBio</t>
  </si>
  <si>
    <t>EMI_per_building.kgCO2.EU27.Ser.Bld.Thermal.HW.Gas.NG_Biogas</t>
  </si>
  <si>
    <t>EMI_per_building.kgCO2.EU27.Ser.Bld.Thermal.HW.Biomass.Biomass_Waste</t>
  </si>
  <si>
    <t>EMI_per_building.kgCO2.EU27.Ser.Bld.Thermal.HW.DistrHeat.Steam_Distr</t>
  </si>
  <si>
    <t>EMI_per_building.kgCO2.EU27.Ser.Bld.Thermal.HW.Elc.Elec</t>
  </si>
  <si>
    <t>EMI_per_building.kgCO2.EU27.Ser.Bld.Thermal.HW.TotalSolar.Solar</t>
  </si>
  <si>
    <t>EMI_per_building.kgCO2.EU27.Ser.Bld.Thermal.CA</t>
  </si>
  <si>
    <t>EMI_per_building.kgCO2.EU27.Ser.Bld.Thermal.CA.LPG</t>
  </si>
  <si>
    <t>EMI_per_building.kgCO2.EU27.Ser.Bld.Thermal.CA.Gas.NG_Biogas</t>
  </si>
  <si>
    <t>EMI_per_building.kgCO2.EU27.Ser.Bld.Thermal.CA.Biomass.Biomass_Waste</t>
  </si>
  <si>
    <t>EMI_per_building.kgCO2.EU27.Ser.Bld.Thermal.CA.Elc.Elec</t>
  </si>
  <si>
    <t>EU27 - Final energy consumption per useful surface area</t>
  </si>
  <si>
    <t>FEC_per_sqm.kWh.EU27.Ser.Bld.Thermal</t>
  </si>
  <si>
    <t>FEC_per_sqm.kWh.EU27.Ser.Bld.Thermal.SH</t>
  </si>
  <si>
    <t>FEC_per_sqm.kWh.EU27.Ser.Bld.Thermal.SH.Solids.Solids</t>
  </si>
  <si>
    <t>FEC_per_sqm.kWh.EU27.Ser.Bld.Thermal.SH.LPG.LPG</t>
  </si>
  <si>
    <t>FEC_per_sqm.kWh.EU27.Ser.Bld.Thermal.SH.Oil.Oil_LiqBio</t>
  </si>
  <si>
    <t>FEC_per_sqm.kWh.EU27.Ser.Bld.Thermal.SH.GasHP.NG_Biogas</t>
  </si>
  <si>
    <t>FEC_per_sqm.kWh.EU27.Ser.Bld.Thermal.SH.GasTH.NG_Biogas</t>
  </si>
  <si>
    <t>FEC_per_sqm.kWh.EU27.Ser.Bld.Thermal.SH.Biomass.Biomass_Waste</t>
  </si>
  <si>
    <t>FEC_per_sqm.kWh.EU27.Ser.Bld.Thermal.SH.Geo.Geo</t>
  </si>
  <si>
    <t>FEC_per_sqm.kWh.EU27.Ser.Bld.Thermal.SH.DistrHeat.Steam_Distr</t>
  </si>
  <si>
    <t>FEC_per_sqm.kWh.EU27.Ser.Bld.Thermal.SH.AdvElc.Elec</t>
  </si>
  <si>
    <t>FEC_per_sqm.kWh.EU27.Ser.Bld.Thermal.SH.ConvElc.Elec</t>
  </si>
  <si>
    <t>FEC_per_sqm.kWh.EU27.Ser.Bld.Thermal.SH.TotalCirculation.Elec</t>
  </si>
  <si>
    <t>FEC_per_sqm.kWh.EU27.Ser.Bld.Thermal.SC</t>
  </si>
  <si>
    <t>FEC_per_sqm.kWh.EU27.Ser.Bld.Thermal.SC.GasHP.NG_Biogas</t>
  </si>
  <si>
    <t>FEC_per_sqm.kWh.EU27.Ser.Bld.Thermal.SC.AC.Elec</t>
  </si>
  <si>
    <t>FEC_per_sqm.kWh.EU27.Ser.Bld.Thermal.HW</t>
  </si>
  <si>
    <t>FEC_per_sqm.kWh.EU27.Ser.Bld.Thermal.HW.Solids.Solids</t>
  </si>
  <si>
    <t>FEC_per_sqm.kWh.EU27.Ser.Bld.Thermal.HW.LPG.LPG</t>
  </si>
  <si>
    <t>FEC_per_sqm.kWh.EU27.Ser.Bld.Thermal.HW.Oil.Oil_LiqBio</t>
  </si>
  <si>
    <t>FEC_per_sqm.kWh.EU27.Ser.Bld.Thermal.HW.Gas.NG_Biogas</t>
  </si>
  <si>
    <t>FEC_per_sqm.kWh.EU27.Ser.Bld.Thermal.HW.Biomass.Biomass_Waste</t>
  </si>
  <si>
    <t>FEC_per_sqm.kWh.EU27.Ser.Bld.Thermal.HW.DistrHeat.Steam_Distr</t>
  </si>
  <si>
    <t>FEC_per_sqm.kWh.EU27.Ser.Bld.Thermal.HW.Elc.Elec</t>
  </si>
  <si>
    <t>FEC_per_sqm.kWh.EU27.Ser.Bld.Thermal.HW.TotalSolar.Solar</t>
  </si>
  <si>
    <t>FEC_per_sqm.kWh.EU27.Ser.Bld.Thermal.CA</t>
  </si>
  <si>
    <t>FEC_per_sqm.kWh.EU27.Ser.Bld.Thermal.CA.LPG</t>
  </si>
  <si>
    <t>FEC_per_sqm.kWh.EU27.Ser.Bld.Thermal.CA.Gas.NG_Biogas</t>
  </si>
  <si>
    <t>FEC_per_sqm.kWh.EU27.Ser.Bld.Thermal.CA.Biomass.Biomass_Waste</t>
  </si>
  <si>
    <t>FEC_per_sqm.kWh.EU27.Ser.Bld.Thermal.CA.Elc.Elec</t>
  </si>
  <si>
    <t>EU27 - Thermal energy service per useful surface area</t>
  </si>
  <si>
    <t>TES_per_sqm.kWh.EU27.Ser.Bld.Thermal</t>
  </si>
  <si>
    <t>TES_per_sqm.kWh.EU27.Ser.Bld.Thermal.SH</t>
  </si>
  <si>
    <t>TES_per_sqm.kWh.EU27.Ser.Bld.Thermal.SH.Solids.Solids</t>
  </si>
  <si>
    <t>TES_per_sqm.kWh.EU27.Ser.Bld.Thermal.SH.LPG.LPG</t>
  </si>
  <si>
    <t>TES_per_sqm.kWh.EU27.Ser.Bld.Thermal.SH.Oil.Oil_LiqBio</t>
  </si>
  <si>
    <t>TES_per_sqm.kWh.EU27.Ser.Bld.Thermal.SH.GasHP.NG_Biogas</t>
  </si>
  <si>
    <t>TES_per_sqm.kWh.EU27.Ser.Bld.Thermal.SH.GasTH.NG_Biogas</t>
  </si>
  <si>
    <t>TES_per_sqm.kWh.EU27.Ser.Bld.Thermal.SH.Biomass.Biomass_Waste</t>
  </si>
  <si>
    <t>TES_per_sqm.kWh.EU27.Ser.Bld.Thermal.SH.Geo.Geo</t>
  </si>
  <si>
    <t>TES_per_sqm.kWh.EU27.Ser.Bld.Thermal.SH.DistrHeat.Steam_Distr</t>
  </si>
  <si>
    <t>TES_per_sqm.kWh.EU27.Ser.Bld.Thermal.SH.AdvElc.Elec</t>
  </si>
  <si>
    <t>TES_per_sqm.kWh.EU27.Ser.Bld.Thermal.SH.ConvElc.Elec</t>
  </si>
  <si>
    <t>TES_per_sqm.kWh.EU27.Ser.Bld.Thermal.SH.TotalCirculation.Elec</t>
  </si>
  <si>
    <t>TES_per_sqm.kWh.EU27.Ser.Bld.Thermal.SC</t>
  </si>
  <si>
    <t>TES_per_sqm.kWh.EU27.Ser.Bld.Thermal.SC.GasHP.NG_Biogas</t>
  </si>
  <si>
    <t>TES_per_sqm.kWh.EU27.Ser.Bld.Thermal.SC.AC.Elec</t>
  </si>
  <si>
    <t>TES_per_sqm.kWh.EU27.Ser.Bld.Thermal.HW</t>
  </si>
  <si>
    <t>TES_per_sqm.kWh.EU27.Ser.Bld.Thermal.HW.Solids.Solids</t>
  </si>
  <si>
    <t>TES_per_sqm.kWh.EU27.Ser.Bld.Thermal.HW.LPG.LPG</t>
  </si>
  <si>
    <t>TES_per_sqm.kWh.EU27.Ser.Bld.Thermal.HW.Oil.Oil_LiqBio</t>
  </si>
  <si>
    <t>TES_per_sqm.kWh.EU27.Ser.Bld.Thermal.HW.Gas.NG_Biogas</t>
  </si>
  <si>
    <t>TES_per_sqm.kWh.EU27.Ser.Bld.Thermal.HW.Biomass.Biomass_Waste</t>
  </si>
  <si>
    <t>TES_per_sqm.kWh.EU27.Ser.Bld.Thermal.HW.DistrHeat.Steam_Distr</t>
  </si>
  <si>
    <t>TES_per_sqm.kWh.EU27.Ser.Bld.Thermal.HW.Elc.Elec</t>
  </si>
  <si>
    <t>TES_per_sqm.kWh.EU27.Ser.Bld.Thermal.HW.TotalSolar.Solar</t>
  </si>
  <si>
    <t>TES_per_sqm.kWh.EU27.Ser.Bld.Thermal.CA</t>
  </si>
  <si>
    <t>TES_per_sqm.kWh.EU27.Ser.Bld.Thermal.CA.LPG</t>
  </si>
  <si>
    <t>TES_per_sqm.kWh.EU27.Ser.Bld.Thermal.CA.Gas.NG_Biogas</t>
  </si>
  <si>
    <t>TES_per_sqm.kWh.EU27.Ser.Bld.Thermal.CA.Biomass.Biomass_Waste</t>
  </si>
  <si>
    <t>TES_per_sqm.kWh.EU27.Ser.Bld.Thermal.CA.Elc.Elec</t>
  </si>
  <si>
    <t>EU27 - CO2 emissions per useful surface area</t>
  </si>
  <si>
    <t>EMI_per_sqm.kgCO2.EU27.Ser.Bld.Thermal</t>
  </si>
  <si>
    <t>EMI_per_sqm.kgCO2.EU27.Ser.Bld.Thermal.SH</t>
  </si>
  <si>
    <t>EMI_per_sqm.kgCO2.EU27.Ser.Bld.Thermal.SH.Solids.Solids</t>
  </si>
  <si>
    <t>EMI_per_sqm.kgCO2.EU27.Ser.Bld.Thermal.SH.LPG.LPG</t>
  </si>
  <si>
    <t>EMI_per_sqm.kgCO2.EU27.Ser.Bld.Thermal.SH.Oil.Oil_LiqBio</t>
  </si>
  <si>
    <t>EMI_per_sqm.kgCO2.EU27.Ser.Bld.Thermal.SH.GasHP.NG_Biogas</t>
  </si>
  <si>
    <t>EMI_per_sqm.kgCO2.EU27.Ser.Bld.Thermal.SH.GasTH.NG_Biogas</t>
  </si>
  <si>
    <t>EMI_per_sqm.kgCO2.EU27.Ser.Bld.Thermal.SH.Biomass.Biomass_Waste</t>
  </si>
  <si>
    <t>EMI_per_sqm.kgCO2.EU27.Ser.Bld.Thermal.SH.Geo.Geo</t>
  </si>
  <si>
    <t>EMI_per_sqm.kgCO2.EU27.Ser.Bld.Thermal.SH.DistrHeat.Steam_Distr</t>
  </si>
  <si>
    <t>EMI_per_sqm.kgCO2.EU27.Ser.Bld.Thermal.SH.AdvElc.Elec</t>
  </si>
  <si>
    <t>EMI_per_sqm.kgCO2.EU27.Ser.Bld.Thermal.SH.ConvElc.Elec</t>
  </si>
  <si>
    <t>EMI_per_sqm.kgCO2.EU27.Ser.Bld.Thermal.SH.TotalCirculation.Elec</t>
  </si>
  <si>
    <t>EMI_per_sqm.kgCO2.EU27.Ser.Bld.Thermal.SC</t>
  </si>
  <si>
    <t>EMI_per_sqm.kgCO2.EU27.Ser.Bld.Thermal.SC.GasHP.NG_Biogas</t>
  </si>
  <si>
    <t>EMI_per_sqm.kgCO2.EU27.Ser.Bld.Thermal.SC.AC.Elec</t>
  </si>
  <si>
    <t>EMI_per_sqm.kgCO2.EU27.Ser.Bld.Thermal.HW</t>
  </si>
  <si>
    <t>EMI_per_sqm.kgCO2.EU27.Ser.Bld.Thermal.HW.Solids.Solids</t>
  </si>
  <si>
    <t>EMI_per_sqm.kgCO2.EU27.Ser.Bld.Thermal.HW.LPG.LPG</t>
  </si>
  <si>
    <t>EMI_per_sqm.kgCO2.EU27.Ser.Bld.Thermal.HW.Oil.Oil_LiqBio</t>
  </si>
  <si>
    <t>EMI_per_sqm.kgCO2.EU27.Ser.Bld.Thermal.HW.Gas.NG_Biogas</t>
  </si>
  <si>
    <t>EMI_per_sqm.kgCO2.EU27.Ser.Bld.Thermal.HW.Biomass.Biomass_Waste</t>
  </si>
  <si>
    <t>EMI_per_sqm.kgCO2.EU27.Ser.Bld.Thermal.HW.DistrHeat.Steam_Distr</t>
  </si>
  <si>
    <t>EMI_per_sqm.kgCO2.EU27.Ser.Bld.Thermal.HW.Elc.Elec</t>
  </si>
  <si>
    <t>EMI_per_sqm.kgCO2.EU27.Ser.Bld.Thermal.HW.TotalSolar.Solar</t>
  </si>
  <si>
    <t>EMI_per_sqm.kgCO2.EU27.Ser.Bld.Thermal.CA</t>
  </si>
  <si>
    <t>EMI_per_sqm.kgCO2.EU27.Ser.Bld.Thermal.CA.LPG</t>
  </si>
  <si>
    <t>EMI_per_sqm.kgCO2.EU27.Ser.Bld.Thermal.CA.Gas.NG_Biogas</t>
  </si>
  <si>
    <t>EMI_per_sqm.kgCO2.EU27.Ser.Bld.Thermal.CA.Biomass.Biomass_Waste</t>
  </si>
  <si>
    <t>EMI_per_sqm.kgCO2.EU27.Ser.Bld.Thermal.CA.Elc.Elec</t>
  </si>
  <si>
    <t>EU27 - Number of new and renovated buildings</t>
  </si>
  <si>
    <t>NUM.number.EU27.Ser.BldNew.Thermal</t>
  </si>
  <si>
    <t>NUM.number.EU27.Ser.BldNew.Thermal.SH</t>
  </si>
  <si>
    <t>NUM.number.EU27.Ser.BldNew.Thermal.SH.Solids</t>
  </si>
  <si>
    <t>NUM.number.EU27.Ser.BldNew.Thermal.SH.LPG</t>
  </si>
  <si>
    <t>NUM.number.EU27.Ser.BldNew.Thermal.SH.Oil</t>
  </si>
  <si>
    <t>NUM.number.EU27.Ser.BldNew.Thermal.SH.GasHP</t>
  </si>
  <si>
    <t>NUM.number.EU27.Ser.BldNew.Thermal.SH.GasTH</t>
  </si>
  <si>
    <t>NUM.number.EU27.Ser.BldNew.Thermal.SH.Biomass</t>
  </si>
  <si>
    <t>NUM.number.EU27.Ser.BldNew.Thermal.SH.Geo</t>
  </si>
  <si>
    <t>NUM.number.EU27.Ser.BldNew.Thermal.SH.DistrHeat</t>
  </si>
  <si>
    <t>NUM.number.EU27.Ser.BldNew.Thermal.SH.AdvElc</t>
  </si>
  <si>
    <t>NUM.number.EU27.Ser.BldNew.Thermal.SH.ConvElc</t>
  </si>
  <si>
    <t>NUM.number.EU27.Ser.BldNew.Thermal.SC</t>
  </si>
  <si>
    <t>NUM.number.EU27.Ser.BldNew.Thermal.SC.GasHP</t>
  </si>
  <si>
    <t>NUM.number.EU27.Ser.BldNew.Thermal.SC.AC</t>
  </si>
  <si>
    <t>NUM.number.EU27.Ser.BldNew.Thermal.HW</t>
  </si>
  <si>
    <t>NUM.number.EU27.Ser.BldNew.Thermal.HW.Solids</t>
  </si>
  <si>
    <t>NUM.number.EU27.Ser.BldNew.Thermal.HW.LPG</t>
  </si>
  <si>
    <t>NUM.number.EU27.Ser.BldNew.Thermal.HW.Oil</t>
  </si>
  <si>
    <t>NUM.number.EU27.Ser.BldNew.Thermal.HW.Gas</t>
  </si>
  <si>
    <t>NUM.number.EU27.Ser.BldNew.Thermal.HW.Biomass</t>
  </si>
  <si>
    <t>NUM.number.EU27.Ser.BldNew.Thermal.HW.DistrHeat</t>
  </si>
  <si>
    <t>NUM.number.EU27.Ser.BldNew.Thermal.HW.Elc</t>
  </si>
  <si>
    <t>NUM.number.EU27.Ser.BldNew.Thermal.HW.Solar</t>
  </si>
  <si>
    <t>NUM.number.EU27.Ser.BldNew.Thermal.CA</t>
  </si>
  <si>
    <t>NUM.number.EU27.Ser.BldNew.Thermal.CA.LPG</t>
  </si>
  <si>
    <t>NUM.number.EU27.Ser.BldNew.Thermal.CA.Gas</t>
  </si>
  <si>
    <t>NUM.number.EU27.Ser.BldNew.Thermal.CA.Biomass</t>
  </si>
  <si>
    <t>NUM.number.EU27.Ser.BldNew.Thermal.CA.Elc</t>
  </si>
  <si>
    <t>EU27 - Final energy consumption in new and renovated buildings</t>
  </si>
  <si>
    <t>FEC.ktoe.EU27.Ser.BldNew.Thermal</t>
  </si>
  <si>
    <t>FEC.ktoe.EU27.Ser.BldNew.Thermal.SH</t>
  </si>
  <si>
    <t>FEC.ktoe.EU27.Ser.BldNew.Thermal.SH.Solids.Solids</t>
  </si>
  <si>
    <t>FEC.ktoe.EU27.Ser.BldNew.Thermal.SH.LPG.LPG</t>
  </si>
  <si>
    <t>FEC.ktoe.EU27.Ser.BldNew.Thermal.SH.Oil.Oil_LiqBio</t>
  </si>
  <si>
    <t>FEC.ktoe.EU27.Ser.BldNew.Thermal.SH.GasHP.NG_Biogas</t>
  </si>
  <si>
    <t>FEC.ktoe.EU27.Ser.BldNew.Thermal.SH.GasTH.NG_Biogas</t>
  </si>
  <si>
    <t>FEC.ktoe.EU27.Ser.BldNew.Thermal.SH.Biomass.Biomass_Waste</t>
  </si>
  <si>
    <t>FEC.ktoe.EU27.Ser.BldNew.Thermal.SH.Geo.Geo</t>
  </si>
  <si>
    <t>FEC.ktoe.EU27.Ser.BldNew.Thermal.SH.DistrHeat.Steam_Distr</t>
  </si>
  <si>
    <t>FEC.ktoe.EU27.Ser.BldNew.Thermal.SH.AdvElc.Elec</t>
  </si>
  <si>
    <t>FEC.ktoe.EU27.Ser.BldNew.Thermal.SH.ConvElc.Elec</t>
  </si>
  <si>
    <t>FEC.ktoe.EU27.Ser.BldNew.Thermal.SH.TotalCirculation.Elec</t>
  </si>
  <si>
    <t>FEC.ktoe.EU27.Ser.BldNew.Thermal.SC</t>
  </si>
  <si>
    <t>FEC.ktoe.EU27.Ser.BldNew.Thermal.SC.GasHP.NG_Biogas</t>
  </si>
  <si>
    <t>FEC.ktoe.EU27.Ser.BldNew.Thermal.SC.AC.Elec</t>
  </si>
  <si>
    <t>FEC.ktoe.EU27.Ser.BldNew.Thermal.HW</t>
  </si>
  <si>
    <t>FEC.ktoe.EU27.Ser.BldNew.Thermal.HW.Solids.Solids</t>
  </si>
  <si>
    <t>FEC.ktoe.EU27.Ser.BldNew.Thermal.HW.LPG.LPG</t>
  </si>
  <si>
    <t>FEC.ktoe.EU27.Ser.BldNew.Thermal.HW.Oil.Oil_LiqBio</t>
  </si>
  <si>
    <t>FEC.ktoe.EU27.Ser.BldNew.Thermal.HW.Gas.NG_Biogas</t>
  </si>
  <si>
    <t>FEC.ktoe.EU27.Ser.BldNew.Thermal.HW.Biomass.Biomass_Waste</t>
  </si>
  <si>
    <t>FEC.ktoe.EU27.Ser.BldNew.Thermal.HW.DistrHeat.Steam_Distr</t>
  </si>
  <si>
    <t>FEC.ktoe.EU27.Ser.BldNew.Thermal.HW.Elc.Elec</t>
  </si>
  <si>
    <t>FEC.ktoe.EU27.Ser.BldNew.Thermal.HW.TotalSolar.Solar</t>
  </si>
  <si>
    <t>FEC.ktoe.EU27.Ser.BldNew.Thermal.CA</t>
  </si>
  <si>
    <t>FEC.ktoe.EU27.Ser.BldNew.Thermal.CA.LPG</t>
  </si>
  <si>
    <t>FEC.ktoe.EU27.Ser.BldNew.Thermal.CA.Gas.NG_Biogas</t>
  </si>
  <si>
    <t>FEC.ktoe.EU27.Ser.BldNew.Thermal.CA.Biomass.Biomass_Waste</t>
  </si>
  <si>
    <t>FEC.ktoe.EU27.Ser.BldNew.Thermal.CA.Elc.Elec</t>
  </si>
  <si>
    <t>EU27 - Thermal energy service in new and renovated buildings</t>
  </si>
  <si>
    <t>TES.ktoe.EU27.Ser.BldNew.Thermal</t>
  </si>
  <si>
    <t>TES.ktoe.EU27.Ser.BldNew.Thermal.SH</t>
  </si>
  <si>
    <t>TES.ktoe.EU27.Ser.BldNew.Thermal.SH.Solids.Solids</t>
  </si>
  <si>
    <t>TES.ktoe.EU27.Ser.BldNew.Thermal.SH.LPG.LPG</t>
  </si>
  <si>
    <t>TES.ktoe.EU27.Ser.BldNew.Thermal.SH.Oil.Oil_LiqBio</t>
  </si>
  <si>
    <t>TES.ktoe.EU27.Ser.BldNew.Thermal.SH.GasHP.NG_Biogas</t>
  </si>
  <si>
    <t>TES.ktoe.EU27.Ser.BldNew.Thermal.SH.GasTH.NG_Biogas</t>
  </si>
  <si>
    <t>TES.ktoe.EU27.Ser.BldNew.Thermal.SH.Biomass.Biomass_Waste</t>
  </si>
  <si>
    <t>TES.ktoe.EU27.Ser.BldNew.Thermal.SH.Geo.Geo</t>
  </si>
  <si>
    <t>TES.ktoe.EU27.Ser.BldNew.Thermal.SH.DistrHeat.Steam_Distr</t>
  </si>
  <si>
    <t>TES.ktoe.EU27.Ser.BldNew.Thermal.SH.AdvElc.Elec</t>
  </si>
  <si>
    <t>TES.ktoe.EU27.Ser.BldNew.Thermal.SH.ConvElc.Elec</t>
  </si>
  <si>
    <t>TES.ktoe.EU27.Ser.BldNew.Thermal.SH.TotalCirculation.Elec</t>
  </si>
  <si>
    <t>TES.ktoe.EU27.Ser.BldNew.Thermal.SC</t>
  </si>
  <si>
    <t>TES.ktoe.EU27.Ser.BldNew.Thermal.SC.GasHP.NG_Biogas</t>
  </si>
  <si>
    <t>TES.ktoe.EU27.Ser.BldNew.Thermal.SC.AC.Elec</t>
  </si>
  <si>
    <t>TES.ktoe.EU27.Ser.BldNew.Thermal.HW</t>
  </si>
  <si>
    <t>TES.ktoe.EU27.Ser.BldNew.Thermal.HW.Solids.Solids</t>
  </si>
  <si>
    <t>TES.ktoe.EU27.Ser.BldNew.Thermal.HW.LPG.LPG</t>
  </si>
  <si>
    <t>TES.ktoe.EU27.Ser.BldNew.Thermal.HW.Oil.Oil_LiqBio</t>
  </si>
  <si>
    <t>TES.ktoe.EU27.Ser.BldNew.Thermal.HW.Gas.NG_Biogas</t>
  </si>
  <si>
    <t>TES.ktoe.EU27.Ser.BldNew.Thermal.HW.Biomass.Biomass_Waste</t>
  </si>
  <si>
    <t>TES.ktoe.EU27.Ser.BldNew.Thermal.HW.DistrHeat.Steam_Distr</t>
  </si>
  <si>
    <t>TES.ktoe.EU27.Ser.BldNew.Thermal.HW.Elc.Elec</t>
  </si>
  <si>
    <t>TES.ktoe.EU27.Ser.BldNew.Thermal.HW.TotalSolar.Solar</t>
  </si>
  <si>
    <t>TES.ktoe.EU27.Ser.BldNew.Thermal.CA</t>
  </si>
  <si>
    <t>TES.ktoe.EU27.Ser.BldNew.Thermal.CA.LPG</t>
  </si>
  <si>
    <t>TES.ktoe.EU27.Ser.BldNew.Thermal.CA.Gas.NG_Biogas</t>
  </si>
  <si>
    <t>TES.ktoe.EU27.Ser.BldNew.Thermal.CA.Biomass.Biomass_Waste</t>
  </si>
  <si>
    <t>TES.ktoe.EU27.Ser.BldNew.Thermal.CA.Elc.Elec</t>
  </si>
  <si>
    <t>EU27 - System efficiency indicator of new and renovated buildings</t>
  </si>
  <si>
    <t>Eff.ratio.EU27.Ser.BldNew.Thermal</t>
  </si>
  <si>
    <t>Eff.ratio.EU27.Ser.BldNew.Thermal.SH</t>
  </si>
  <si>
    <t>Eff.ratio.EU27.Ser.BldNew.Thermal.SH.Solids.Solids</t>
  </si>
  <si>
    <t>Eff.ratio.EU27.Ser.BldNew.Thermal.SH.LPG.LPG</t>
  </si>
  <si>
    <t>Eff.ratio.EU27.Ser.BldNew.Thermal.SH.Oil.Oil_LiqBio</t>
  </si>
  <si>
    <t>Eff.ratio.EU27.Ser.BldNew.Thermal.SH.GasHP.NG_Biogas</t>
  </si>
  <si>
    <t>Eff.ratio.EU27.Ser.BldNew.Thermal.SH.GasTH.NG_Biogas</t>
  </si>
  <si>
    <t>Eff.ratio.EU27.Ser.BldNew.Thermal.SH.Biomass.Biomass_Waste</t>
  </si>
  <si>
    <t>Eff.ratio.EU27.Ser.BldNew.Thermal.SH.Geo.Geo</t>
  </si>
  <si>
    <t>Eff.ratio.EU27.Ser.BldNew.Thermal.SH.DistrHeat.Steam_Distr</t>
  </si>
  <si>
    <t>Eff.ratio.EU27.Ser.BldNew.Thermal.SH.AdvElc.Elec</t>
  </si>
  <si>
    <t>Eff.ratio.EU27.Ser.BldNew.Thermal.SH.ConvElc.Elec</t>
  </si>
  <si>
    <t>Eff.ratio.EU27.Ser.BldNew.Thermal.SH.TotalCirculation.Elec</t>
  </si>
  <si>
    <t>Eff.ratio.EU27.Ser.BldNew.Thermal.SC</t>
  </si>
  <si>
    <t>Eff.ratio.EU27.Ser.BldNew.Thermal.SC.GasHP.NG_Biogas</t>
  </si>
  <si>
    <t>Eff.ratio.EU27.Ser.BldNew.Thermal.SC.AC.Elec</t>
  </si>
  <si>
    <t>Eff.ratio.EU27.Ser.BldNew.Thermal.HW</t>
  </si>
  <si>
    <t>Eff.ratio.EU27.Ser.BldNew.Thermal.HW.Solids.Solids</t>
  </si>
  <si>
    <t>Eff.ratio.EU27.Ser.BldNew.Thermal.HW.LPG.LPG</t>
  </si>
  <si>
    <t>Eff.ratio.EU27.Ser.BldNew.Thermal.HW.Oil.Oil_LiqBio</t>
  </si>
  <si>
    <t>Eff.ratio.EU27.Ser.BldNew.Thermal.HW.Gas.NG_Biogas</t>
  </si>
  <si>
    <t>Eff.ratio.EU27.Ser.BldNew.Thermal.HW.Biomass.Biomass_Waste</t>
  </si>
  <si>
    <t>Eff.ratio.EU27.Ser.BldNew.Thermal.HW.DistrHeat.Steam_Distr</t>
  </si>
  <si>
    <t>Eff.ratio.EU27.Ser.BldNew.Thermal.HW.Elc.Elec</t>
  </si>
  <si>
    <t>Eff.ratio.EU27.Ser.BldNew.Thermal.HW.TotalSolar.Solar</t>
  </si>
  <si>
    <t>Eff.ratio.EU27.Ser.BldNew.Thermal.CA</t>
  </si>
  <si>
    <t>Eff.ratio.EU27.Ser.BldNew.Thermal.CA.LPG</t>
  </si>
  <si>
    <t>Eff.ratio.EU27.Ser.BldNew.Thermal.CA.Gas.NG_Biogas</t>
  </si>
  <si>
    <t>Eff.ratio.EU27.Ser.BldNew.Thermal.CA.Biomass.Biomass_Waste</t>
  </si>
  <si>
    <t>Eff.ratio.EU27.Ser.BldNew.Thermal.CA.Elc.Elec</t>
  </si>
  <si>
    <t>EU27 - CO2 emissions in new and renovated buildings</t>
  </si>
  <si>
    <t>EMI.ktCO2.EU27.Ser.BldNew.Thermal</t>
  </si>
  <si>
    <t>EMI.ktCO2.EU27.Ser.BldNew.Thermal.SH</t>
  </si>
  <si>
    <t>EMI.ktCO2.EU27.Ser.BldNew.Thermal.SH.Solids.Solids</t>
  </si>
  <si>
    <t>EMI.ktCO2.EU27.Ser.BldNew.Thermal.SH.LPG.LPG</t>
  </si>
  <si>
    <t>EMI.ktCO2.EU27.Ser.BldNew.Thermal.SH.Oil.Oil_LiqBio</t>
  </si>
  <si>
    <t>EMI.ktCO2.EU27.Ser.BldNew.Thermal.SH.GasHP.NG_Biogas</t>
  </si>
  <si>
    <t>EMI.ktCO2.EU27.Ser.BldNew.Thermal.SH.GasTH.NG_Biogas</t>
  </si>
  <si>
    <t>EMI.ktCO2.EU27.Ser.BldNew.Thermal.SH.Biomass.Biomass_Waste</t>
  </si>
  <si>
    <t>EMI.ktCO2.EU27.Ser.BldNew.Thermal.SH.Geo.Geo</t>
  </si>
  <si>
    <t>EMI.ktCO2.EU27.Ser.BldNew.Thermal.SH.DistrHeat.Steam_Distr</t>
  </si>
  <si>
    <t>EMI.ktCO2.EU27.Ser.BldNew.Thermal.SH.AdvElc.Elec</t>
  </si>
  <si>
    <t>EMI.ktCO2.EU27.Ser.BldNew.Thermal.SH.ConvElc.Elec</t>
  </si>
  <si>
    <t>EMI.ktCO2.EU27.Ser.BldNew.Thermal.SH.TotalCirculation.Elec</t>
  </si>
  <si>
    <t>EMI.ktCO2.EU27.Ser.BldNew.Thermal.SC</t>
  </si>
  <si>
    <t>EMI.ktCO2.EU27.Ser.BldNew.Thermal.SC.GasHP.NG_Biogas</t>
  </si>
  <si>
    <t>EMI.ktCO2.EU27.Ser.BldNew.Thermal.SC.AC.Elec</t>
  </si>
  <si>
    <t>EMI.ktCO2.EU27.Ser.BldNew.Thermal.HW</t>
  </si>
  <si>
    <t>EMI.ktCO2.EU27.Ser.BldNew.Thermal.HW.Solids.Solids</t>
  </si>
  <si>
    <t>EMI.ktCO2.EU27.Ser.BldNew.Thermal.HW.LPG.LPG</t>
  </si>
  <si>
    <t>EMI.ktCO2.EU27.Ser.BldNew.Thermal.HW.Oil.Oil_LiqBio</t>
  </si>
  <si>
    <t>EMI.ktCO2.EU27.Ser.BldNew.Thermal.HW.Gas.NG_Biogas</t>
  </si>
  <si>
    <t>EMI.ktCO2.EU27.Ser.BldNew.Thermal.HW.Biomass.Biomass_Waste</t>
  </si>
  <si>
    <t>EMI.ktCO2.EU27.Ser.BldNew.Thermal.HW.DistrHeat.Steam_Distr</t>
  </si>
  <si>
    <t>EMI.ktCO2.EU27.Ser.BldNew.Thermal.HW.Elc.Elec</t>
  </si>
  <si>
    <t>EMI.ktCO2.EU27.Ser.BldNew.Thermal.HW.TotalSolar.Solar</t>
  </si>
  <si>
    <t>EMI.ktCO2.EU27.Ser.BldNew.Thermal.CA</t>
  </si>
  <si>
    <t>EMI.ktCO2.EU27.Ser.BldNew.Thermal.CA.LPG</t>
  </si>
  <si>
    <t>EMI.ktCO2.EU27.Ser.BldNew.Thermal.CA.Gas.NG_Biogas</t>
  </si>
  <si>
    <t>EMI.ktCO2.EU27.Ser.BldNew.Thermal.CA.Biomass.Biomass_Waste</t>
  </si>
  <si>
    <t>EMI.ktCO2.EU27.Ser.BldNew.Thermal.CA.Elc.Elec</t>
  </si>
  <si>
    <t>EU27 - Final energy consumption of new and renovated buildings (per building)</t>
  </si>
  <si>
    <t>FEC_per_building.kWh.EU27.Ser.BldNew.Thermal</t>
  </si>
  <si>
    <t>FEC_per_building.kWh.EU27.Ser.BldNew.Thermal.SH</t>
  </si>
  <si>
    <t>FEC_per_building.kWh.EU27.Ser.BldNew.Thermal.SH.Solids.Solids</t>
  </si>
  <si>
    <t>FEC_per_building.kWh.EU27.Ser.BldNew.Thermal.SH.LPG.LPG</t>
  </si>
  <si>
    <t>FEC_per_building.kWh.EU27.Ser.BldNew.Thermal.SH.Oil.Oil_LiqBio</t>
  </si>
  <si>
    <t>FEC_per_building.kWh.EU27.Ser.BldNew.Thermal.SH.GasHP.NG_Biogas</t>
  </si>
  <si>
    <t>FEC_per_building.kWh.EU27.Ser.BldNew.Thermal.SH.GasTH.NG_Biogas</t>
  </si>
  <si>
    <t>FEC_per_building.kWh.EU27.Ser.BldNew.Thermal.SH.Biomass.Biomass_Waste</t>
  </si>
  <si>
    <t>FEC_per_building.kWh.EU27.Ser.BldNew.Thermal.SH.Geo.Geo</t>
  </si>
  <si>
    <t>FEC_per_building.kWh.EU27.Ser.BldNew.Thermal.SH.DistrHeat.Steam_Distr</t>
  </si>
  <si>
    <t>FEC_per_building.kWh.EU27.Ser.BldNew.Thermal.SH.AdvElc.Elec</t>
  </si>
  <si>
    <t>FEC_per_building.kWh.EU27.Ser.BldNew.Thermal.SH.ConvElc.Elec</t>
  </si>
  <si>
    <t>FEC_per_building.kWh.EU27.Ser.BldNew.Thermal.SH.TotalCirculation.Elec</t>
  </si>
  <si>
    <t>FEC_per_building.kWh.EU27.Ser.BldNew.Thermal.SC</t>
  </si>
  <si>
    <t>FEC_per_building.kWh.EU27.Ser.BldNew.Thermal.SC.GasHP.NG_Biogas</t>
  </si>
  <si>
    <t>FEC_per_building.kWh.EU27.Ser.BldNew.Thermal.SC.AC.Elec</t>
  </si>
  <si>
    <t>FEC_per_building.kWh.EU27.Ser.BldNew.Thermal.HW</t>
  </si>
  <si>
    <t>FEC_per_building.kWh.EU27.Ser.BldNew.Thermal.HW.Solids.Solids</t>
  </si>
  <si>
    <t>FEC_per_building.kWh.EU27.Ser.BldNew.Thermal.HW.LPG.LPG</t>
  </si>
  <si>
    <t>FEC_per_building.kWh.EU27.Ser.BldNew.Thermal.HW.Oil.Oil_LiqBio</t>
  </si>
  <si>
    <t>FEC_per_building.kWh.EU27.Ser.BldNew.Thermal.HW.Gas.NG_Biogas</t>
  </si>
  <si>
    <t>FEC_per_building.kWh.EU27.Ser.BldNew.Thermal.HW.Biomass.Biomass_Waste</t>
  </si>
  <si>
    <t>FEC_per_building.kWh.EU27.Ser.BldNew.Thermal.HW.DistrHeat.Steam_Distr</t>
  </si>
  <si>
    <t>FEC_per_building.kWh.EU27.Ser.BldNew.Thermal.HW.Elc.Elec</t>
  </si>
  <si>
    <t>FEC_per_building.kWh.EU27.Ser.BldNew.Thermal.HW.TotalSolar.Solar</t>
  </si>
  <si>
    <t>FEC_per_building.kWh.EU27.Ser.BldNew.Thermal.CA</t>
  </si>
  <si>
    <t>FEC_per_building.kWh.EU27.Ser.BldNew.Thermal.CA.LPG</t>
  </si>
  <si>
    <t>FEC_per_building.kWh.EU27.Ser.BldNew.Thermal.CA.Gas.NG_Biogas</t>
  </si>
  <si>
    <t>FEC_per_building.kWh.EU27.Ser.BldNew.Thermal.CA.Biomass.Biomass_Waste</t>
  </si>
  <si>
    <t>FEC_per_building.kWh.EU27.Ser.BldNew.Thermal.CA.Elc.Elec</t>
  </si>
  <si>
    <t>EU27 - Thermal energy service of new and renovated buildings (per building)</t>
  </si>
  <si>
    <t>TES_per_building.kWh.EU27.Ser.BldNew.Thermal</t>
  </si>
  <si>
    <t>TES_per_building.kWh.EU27.Ser.BldNew.Thermal.SH</t>
  </si>
  <si>
    <t>TES_per_building.kWh.EU27.Ser.BldNew.Thermal.SH.Solids.Solids</t>
  </si>
  <si>
    <t>TES_per_building.kWh.EU27.Ser.BldNew.Thermal.SH.LPG.LPG</t>
  </si>
  <si>
    <t>TES_per_building.kWh.EU27.Ser.BldNew.Thermal.SH.Oil.Oil_LiqBio</t>
  </si>
  <si>
    <t>TES_per_building.kWh.EU27.Ser.BldNew.Thermal.SH.GasHP.NG_Biogas</t>
  </si>
  <si>
    <t>TES_per_building.kWh.EU27.Ser.BldNew.Thermal.SH.GasTH.NG_Biogas</t>
  </si>
  <si>
    <t>TES_per_building.kWh.EU27.Ser.BldNew.Thermal.SH.Biomass.Biomass_Waste</t>
  </si>
  <si>
    <t>TES_per_building.kWh.EU27.Ser.BldNew.Thermal.SH.Geo.Geo</t>
  </si>
  <si>
    <t>TES_per_building.kWh.EU27.Ser.BldNew.Thermal.SH.DistrHeat.Steam_Distr</t>
  </si>
  <si>
    <t>TES_per_building.kWh.EU27.Ser.BldNew.Thermal.SH.AdvElc.Elec</t>
  </si>
  <si>
    <t>TES_per_building.kWh.EU27.Ser.BldNew.Thermal.SH.ConvElc.Elec</t>
  </si>
  <si>
    <t>TES_per_building.kWh.EU27.Ser.BldNew.Thermal.SH.TotalCirculation.Elec</t>
  </si>
  <si>
    <t>TES_per_building.kWh.EU27.Ser.BldNew.Thermal.SC</t>
  </si>
  <si>
    <t>TES_per_building.kWh.EU27.Ser.BldNew.Thermal.SC.GasHP.NG_Biogas</t>
  </si>
  <si>
    <t>TES_per_building.kWh.EU27.Ser.BldNew.Thermal.SC.AC.Elec</t>
  </si>
  <si>
    <t>TES_per_building.kWh.EU27.Ser.BldNew.Thermal.HW</t>
  </si>
  <si>
    <t>TES_per_building.kWh.EU27.Ser.BldNew.Thermal.HW.Solids.Solids</t>
  </si>
  <si>
    <t>TES_per_building.kWh.EU27.Ser.BldNew.Thermal.HW.LPG.LPG</t>
  </si>
  <si>
    <t>TES_per_building.kWh.EU27.Ser.BldNew.Thermal.HW.Oil.Oil_LiqBio</t>
  </si>
  <si>
    <t>TES_per_building.kWh.EU27.Ser.BldNew.Thermal.HW.Gas.NG_Biogas</t>
  </si>
  <si>
    <t>TES_per_building.kWh.EU27.Ser.BldNew.Thermal.HW.Biomass.Biomass_Waste</t>
  </si>
  <si>
    <t>TES_per_building.kWh.EU27.Ser.BldNew.Thermal.HW.DistrHeat.Steam_Distr</t>
  </si>
  <si>
    <t>TES_per_building.kWh.EU27.Ser.BldNew.Thermal.HW.Elc.Elec</t>
  </si>
  <si>
    <t>TES_per_building.kWh.EU27.Ser.BldNew.Thermal.HW.TotalSolar.Solar</t>
  </si>
  <si>
    <t>TES_per_building.kWh.EU27.Ser.BldNew.Thermal.CA</t>
  </si>
  <si>
    <t>TES_per_building.kWh.EU27.Ser.BldNew.Thermal.CA.LPG</t>
  </si>
  <si>
    <t>TES_per_building.kWh.EU27.Ser.BldNew.Thermal.CA.Gas.NG_Biogas</t>
  </si>
  <si>
    <t>TES_per_building.kWh.EU27.Ser.BldNew.Thermal.CA.Biomass.Biomass_Waste</t>
  </si>
  <si>
    <t>TES_per_building.kWh.EU27.Ser.BldNew.Thermal.CA.Elc.Elec</t>
  </si>
  <si>
    <t>EU27 - CO2 emissions in new and renovated buildings (per building)</t>
  </si>
  <si>
    <t>EMI_per_building.kgCO2.EU27.Ser.BldNew.Thermal</t>
  </si>
  <si>
    <t>EMI_per_building.kgCO2.EU27.Ser.BldNew.Thermal.SH</t>
  </si>
  <si>
    <t>EMI_per_building.kgCO2.EU27.Ser.BldNew.Thermal.SH.Solids.Solids</t>
  </si>
  <si>
    <t>EMI_per_building.kgCO2.EU27.Ser.BldNew.Thermal.SH.LPG.LPG</t>
  </si>
  <si>
    <t>EMI_per_building.kgCO2.EU27.Ser.BldNew.Thermal.SH.Oil.Oil_LiqBio</t>
  </si>
  <si>
    <t>EMI_per_building.kgCO2.EU27.Ser.BldNew.Thermal.SH.GasHP.NG_Biogas</t>
  </si>
  <si>
    <t>EMI_per_building.kgCO2.EU27.Ser.BldNew.Thermal.SH.GasTH.NG_Biogas</t>
  </si>
  <si>
    <t>EMI_per_building.kgCO2.EU27.Ser.BldNew.Thermal.SH.Biomass.Biomass_Waste</t>
  </si>
  <si>
    <t>EMI_per_building.kgCO2.EU27.Ser.BldNew.Thermal.SH.Geo.Geo</t>
  </si>
  <si>
    <t>EMI_per_building.kgCO2.EU27.Ser.BldNew.Thermal.SH.DistrHeat.Steam_Distr</t>
  </si>
  <si>
    <t>EMI_per_building.kgCO2.EU27.Ser.BldNew.Thermal.SH.AdvElc.Elec</t>
  </si>
  <si>
    <t>EMI_per_building.kgCO2.EU27.Ser.BldNew.Thermal.SH.ConvElc.Elec</t>
  </si>
  <si>
    <t>EMI_per_building.kgCO2.EU27.Ser.BldNew.Thermal.SH.TotalCirculation.Elec</t>
  </si>
  <si>
    <t>EMI_per_building.kgCO2.EU27.Ser.BldNew.Thermal.SC</t>
  </si>
  <si>
    <t>EMI_per_building.kgCO2.EU27.Ser.BldNew.Thermal.SC.GasHP.NG_Biogas</t>
  </si>
  <si>
    <t>EMI_per_building.kgCO2.EU27.Ser.BldNew.Thermal.SC.AC.Elec</t>
  </si>
  <si>
    <t>EMI_per_building.kgCO2.EU27.Ser.BldNew.Thermal.HW</t>
  </si>
  <si>
    <t>EMI_per_building.kgCO2.EU27.Ser.BldNew.Thermal.HW.Solids.Solids</t>
  </si>
  <si>
    <t>EMI_per_building.kgCO2.EU27.Ser.BldNew.Thermal.HW.LPG.LPG</t>
  </si>
  <si>
    <t>EMI_per_building.kgCO2.EU27.Ser.BldNew.Thermal.HW.Oil.Oil_LiqBio</t>
  </si>
  <si>
    <t>EMI_per_building.kgCO2.EU27.Ser.BldNew.Thermal.HW.Gas.NG_Biogas</t>
  </si>
  <si>
    <t>EMI_per_building.kgCO2.EU27.Ser.BldNew.Thermal.HW.Biomass.Biomass_Waste</t>
  </si>
  <si>
    <t>EMI_per_building.kgCO2.EU27.Ser.BldNew.Thermal.HW.DistrHeat.Steam_Distr</t>
  </si>
  <si>
    <t>EMI_per_building.kgCO2.EU27.Ser.BldNew.Thermal.HW.Elc.Elec</t>
  </si>
  <si>
    <t>EMI_per_building.kgCO2.EU27.Ser.BldNew.Thermal.HW.TotalSolar.Solar</t>
  </si>
  <si>
    <t>EMI_per_building.kgCO2.EU27.Ser.BldNew.Thermal.CA</t>
  </si>
  <si>
    <t>EMI_per_building.kgCO2.EU27.Ser.BldNew.Thermal.CA.LPG</t>
  </si>
  <si>
    <t>EMI_per_building.kgCO2.EU27.Ser.BldNew.Thermal.CA.Gas.NG_Biogas</t>
  </si>
  <si>
    <t>EMI_per_building.kgCO2.EU27.Ser.BldNew.Thermal.CA.Biomass.Biomass_Waste</t>
  </si>
  <si>
    <t>EMI_per_building.kgCO2.EU27.Ser.BldNew.Thermal.CA.Elc.Elec</t>
  </si>
  <si>
    <t>EU27 - Final energy consumption in new and renovated buildings per surface area</t>
  </si>
  <si>
    <t>FEC_per_sqm.kWh.EU27.Ser.BldNew.Thermal</t>
  </si>
  <si>
    <t>FEC_per_sqm.kWh.EU27.Ser.BldNew.Thermal.SH</t>
  </si>
  <si>
    <t>FEC_per_sqm.kWh.EU27.Ser.BldNew.Thermal.SH.Solids.Solids</t>
  </si>
  <si>
    <t>FEC_per_sqm.kWh.EU27.Ser.BldNew.Thermal.SH.LPG.LPG</t>
  </si>
  <si>
    <t>FEC_per_sqm.kWh.EU27.Ser.BldNew.Thermal.SH.Oil.Oil_LiqBio</t>
  </si>
  <si>
    <t>FEC_per_sqm.kWh.EU27.Ser.BldNew.Thermal.SH.GasHP.NG_Biogas</t>
  </si>
  <si>
    <t>FEC_per_sqm.kWh.EU27.Ser.BldNew.Thermal.SH.GasTH.NG_Biogas</t>
  </si>
  <si>
    <t>FEC_per_sqm.kWh.EU27.Ser.BldNew.Thermal.SH.Biomass.Biomass_Waste</t>
  </si>
  <si>
    <t>FEC_per_sqm.kWh.EU27.Ser.BldNew.Thermal.SH.Geo.Geo</t>
  </si>
  <si>
    <t>FEC_per_sqm.kWh.EU27.Ser.BldNew.Thermal.SH.DistrHeat.Steam_Distr</t>
  </si>
  <si>
    <t>FEC_per_sqm.kWh.EU27.Ser.BldNew.Thermal.SH.AdvElc.Elec</t>
  </si>
  <si>
    <t>FEC_per_sqm.kWh.EU27.Ser.BldNew.Thermal.SH.ConvElc.Elec</t>
  </si>
  <si>
    <t>FEC_per_sqm.kWh.EU27.Ser.BldNew.Thermal.SH.TotalCirculation.Elec</t>
  </si>
  <si>
    <t>FEC_per_sqm.kWh.EU27.Ser.BldNew.Thermal.SC</t>
  </si>
  <si>
    <t>FEC_per_sqm.kWh.EU27.Ser.BldNew.Thermal.SC.GasHP.NG_Biogas</t>
  </si>
  <si>
    <t>FEC_per_sqm.kWh.EU27.Ser.BldNew.Thermal.SC.AC.Elec</t>
  </si>
  <si>
    <t>FEC_per_sqm.kWh.EU27.Ser.BldNew.Thermal.HW</t>
  </si>
  <si>
    <t>FEC_per_sqm.kWh.EU27.Ser.BldNew.Thermal.HW.Solids.Solids</t>
  </si>
  <si>
    <t>FEC_per_sqm.kWh.EU27.Ser.BldNew.Thermal.HW.LPG.LPG</t>
  </si>
  <si>
    <t>FEC_per_sqm.kWh.EU27.Ser.BldNew.Thermal.HW.Oil.Oil_LiqBio</t>
  </si>
  <si>
    <t>FEC_per_sqm.kWh.EU27.Ser.BldNew.Thermal.HW.Gas.NG_Biogas</t>
  </si>
  <si>
    <t>FEC_per_sqm.kWh.EU27.Ser.BldNew.Thermal.HW.Biomass.Biomass_Waste</t>
  </si>
  <si>
    <t>FEC_per_sqm.kWh.EU27.Ser.BldNew.Thermal.HW.DistrHeat.Steam_Distr</t>
  </si>
  <si>
    <t>FEC_per_sqm.kWh.EU27.Ser.BldNew.Thermal.HW.Elc.Elec</t>
  </si>
  <si>
    <t>FEC_per_sqm.kWh.EU27.Ser.BldNew.Thermal.HW.TotalSolar.Solar</t>
  </si>
  <si>
    <t>FEC_per_sqm.kWh.EU27.Ser.BldNew.Thermal.CA</t>
  </si>
  <si>
    <t>FEC_per_sqm.kWh.EU27.Ser.BldNew.Thermal.CA.LPG</t>
  </si>
  <si>
    <t>FEC_per_sqm.kWh.EU27.Ser.BldNew.Thermal.CA.Gas.NG_Biogas</t>
  </si>
  <si>
    <t>FEC_per_sqm.kWh.EU27.Ser.BldNew.Thermal.CA.Biomass.Biomass_Waste</t>
  </si>
  <si>
    <t>FEC_per_sqm.kWh.EU27.Ser.BldNew.Thermal.CA.Elc.Elec</t>
  </si>
  <si>
    <t>EU27 - Thermal energy service in new and renovated buildings per surface area</t>
  </si>
  <si>
    <t>TES_per_sqm.kWh.EU27.Ser.BldNew.Thermal</t>
  </si>
  <si>
    <t>TES_per_sqm.kWh.EU27.Ser.BldNew.Thermal.SH</t>
  </si>
  <si>
    <t>TES_per_sqm.kWh.EU27.Ser.BldNew.Thermal.SH.Solids.Solids</t>
  </si>
  <si>
    <t>TES_per_sqm.kWh.EU27.Ser.BldNew.Thermal.SH.LPG.LPG</t>
  </si>
  <si>
    <t>TES_per_sqm.kWh.EU27.Ser.BldNew.Thermal.SH.Oil.Oil_LiqBio</t>
  </si>
  <si>
    <t>TES_per_sqm.kWh.EU27.Ser.BldNew.Thermal.SH.GasHP.NG_Biogas</t>
  </si>
  <si>
    <t>TES_per_sqm.kWh.EU27.Ser.BldNew.Thermal.SH.GasTH.NG_Biogas</t>
  </si>
  <si>
    <t>TES_per_sqm.kWh.EU27.Ser.BldNew.Thermal.SH.Biomass.Biomass_Waste</t>
  </si>
  <si>
    <t>TES_per_sqm.kWh.EU27.Ser.BldNew.Thermal.SH.Geo.Geo</t>
  </si>
  <si>
    <t>TES_per_sqm.kWh.EU27.Ser.BldNew.Thermal.SH.DistrHeat.Steam_Distr</t>
  </si>
  <si>
    <t>TES_per_sqm.kWh.EU27.Ser.BldNew.Thermal.SH.AdvElc.Elec</t>
  </si>
  <si>
    <t>TES_per_sqm.kWh.EU27.Ser.BldNew.Thermal.SH.ConvElc.Elec</t>
  </si>
  <si>
    <t>TES_per_sqm.kWh.EU27.Ser.BldNew.Thermal.SH.TotalCirculation.Elec</t>
  </si>
  <si>
    <t>TES_per_sqm.kWh.EU27.Ser.BldNew.Thermal.SC</t>
  </si>
  <si>
    <t>TES_per_sqm.kWh.EU27.Ser.BldNew.Thermal.SC.GasHP.NG_Biogas</t>
  </si>
  <si>
    <t>TES_per_sqm.kWh.EU27.Ser.BldNew.Thermal.SC.AC.Elec</t>
  </si>
  <si>
    <t>TES_per_sqm.kWh.EU27.Ser.BldNew.Thermal.HW</t>
  </si>
  <si>
    <t>TES_per_sqm.kWh.EU27.Ser.BldNew.Thermal.HW.Solids.Solids</t>
  </si>
  <si>
    <t>TES_per_sqm.kWh.EU27.Ser.BldNew.Thermal.HW.LPG.LPG</t>
  </si>
  <si>
    <t>TES_per_sqm.kWh.EU27.Ser.BldNew.Thermal.HW.Oil.Oil_LiqBio</t>
  </si>
  <si>
    <t>TES_per_sqm.kWh.EU27.Ser.BldNew.Thermal.HW.Gas.NG_Biogas</t>
  </si>
  <si>
    <t>TES_per_sqm.kWh.EU27.Ser.BldNew.Thermal.HW.Biomass.Biomass_Waste</t>
  </si>
  <si>
    <t>TES_per_sqm.kWh.EU27.Ser.BldNew.Thermal.HW.DistrHeat.Steam_Distr</t>
  </si>
  <si>
    <t>TES_per_sqm.kWh.EU27.Ser.BldNew.Thermal.HW.Elc.Elec</t>
  </si>
  <si>
    <t>TES_per_sqm.kWh.EU27.Ser.BldNew.Thermal.HW.TotalSolar.Solar</t>
  </si>
  <si>
    <t>TES_per_sqm.kWh.EU27.Ser.BldNew.Thermal.CA</t>
  </si>
  <si>
    <t>TES_per_sqm.kWh.EU27.Ser.BldNew.Thermal.CA.LPG</t>
  </si>
  <si>
    <t>TES_per_sqm.kWh.EU27.Ser.BldNew.Thermal.CA.Gas.NG_Biogas</t>
  </si>
  <si>
    <t>TES_per_sqm.kWh.EU27.Ser.BldNew.Thermal.CA.Biomass.Biomass_Waste</t>
  </si>
  <si>
    <t>TES_per_sqm.kWh.EU27.Ser.BldNew.Thermal.CA.Elc.Elec</t>
  </si>
  <si>
    <t>EU27 - CO2 emissions in new and renovated buildings per surface area</t>
  </si>
  <si>
    <t>EMI_per_sqm.kgCO2.EU27.Ser.BldNew.Thermal</t>
  </si>
  <si>
    <t>EMI_per_sqm.kgCO2.EU27.Ser.BldNew.Thermal.SH</t>
  </si>
  <si>
    <t>EMI_per_sqm.kgCO2.EU27.Ser.BldNew.Thermal.SH.Solids.Solids</t>
  </si>
  <si>
    <t>EMI_per_sqm.kgCO2.EU27.Ser.BldNew.Thermal.SH.LPG.LPG</t>
  </si>
  <si>
    <t>EMI_per_sqm.kgCO2.EU27.Ser.BldNew.Thermal.SH.Oil.Oil_LiqBio</t>
  </si>
  <si>
    <t>EMI_per_sqm.kgCO2.EU27.Ser.BldNew.Thermal.SH.GasHP.NG_Biogas</t>
  </si>
  <si>
    <t>EMI_per_sqm.kgCO2.EU27.Ser.BldNew.Thermal.SH.GasTH.NG_Biogas</t>
  </si>
  <si>
    <t>EMI_per_sqm.kgCO2.EU27.Ser.BldNew.Thermal.SH.Biomass.Biomass_Waste</t>
  </si>
  <si>
    <t>EMI_per_sqm.kgCO2.EU27.Ser.BldNew.Thermal.SH.Geo.Geo</t>
  </si>
  <si>
    <t>EMI_per_sqm.kgCO2.EU27.Ser.BldNew.Thermal.SH.DistrHeat.Steam_Distr</t>
  </si>
  <si>
    <t>EMI_per_sqm.kgCO2.EU27.Ser.BldNew.Thermal.SH.AdvElc.Elec</t>
  </si>
  <si>
    <t>EMI_per_sqm.kgCO2.EU27.Ser.BldNew.Thermal.SH.ConvElc.Elec</t>
  </si>
  <si>
    <t>EMI_per_sqm.kgCO2.EU27.Ser.BldNew.Thermal.SH.TotalCirculation.Elec</t>
  </si>
  <si>
    <t>EMI_per_sqm.kgCO2.EU27.Ser.BldNew.Thermal.SC</t>
  </si>
  <si>
    <t>EMI_per_sqm.kgCO2.EU27.Ser.BldNew.Thermal.SC.GasHP.NG_Biogas</t>
  </si>
  <si>
    <t>EMI_per_sqm.kgCO2.EU27.Ser.BldNew.Thermal.SC.AC.Elec</t>
  </si>
  <si>
    <t>EMI_per_sqm.kgCO2.EU27.Ser.BldNew.Thermal.HW</t>
  </si>
  <si>
    <t>EMI_per_sqm.kgCO2.EU27.Ser.BldNew.Thermal.HW.Solids.Solids</t>
  </si>
  <si>
    <t>EMI_per_sqm.kgCO2.EU27.Ser.BldNew.Thermal.HW.LPG.LPG</t>
  </si>
  <si>
    <t>EMI_per_sqm.kgCO2.EU27.Ser.BldNew.Thermal.HW.Oil.Oil_LiqBio</t>
  </si>
  <si>
    <t>EMI_per_sqm.kgCO2.EU27.Ser.BldNew.Thermal.HW.Gas.NG_Biogas</t>
  </si>
  <si>
    <t>EMI_per_sqm.kgCO2.EU27.Ser.BldNew.Thermal.HW.Biomass.Biomass_Waste</t>
  </si>
  <si>
    <t>EMI_per_sqm.kgCO2.EU27.Ser.BldNew.Thermal.HW.DistrHeat.Steam_Distr</t>
  </si>
  <si>
    <t>EMI_per_sqm.kgCO2.EU27.Ser.BldNew.Thermal.HW.Elc.Elec</t>
  </si>
  <si>
    <t>EMI_per_sqm.kgCO2.EU27.Ser.BldNew.Thermal.HW.TotalSolar.Solar</t>
  </si>
  <si>
    <t>EMI_per_sqm.kgCO2.EU27.Ser.BldNew.Thermal.CA</t>
  </si>
  <si>
    <t>EMI_per_sqm.kgCO2.EU27.Ser.BldNew.Thermal.CA.LPG</t>
  </si>
  <si>
    <t>EMI_per_sqm.kgCO2.EU27.Ser.BldNew.Thermal.CA.Gas.NG_Biogas</t>
  </si>
  <si>
    <t>EMI_per_sqm.kgCO2.EU27.Ser.BldNew.Thermal.CA.Biomass.Biomass_Waste</t>
  </si>
  <si>
    <t>EMI_per_sqm.kgCO2.EU27.Ser.BldNew.Thermal.CA.Elc.Elec</t>
  </si>
  <si>
    <t>FEC.ktoe.EU27.Ser.SEU.VE</t>
  </si>
  <si>
    <t>FEC.ktoe.EU27.Ser.SEU.SL</t>
  </si>
  <si>
    <t>FEC.ktoe.EU27.Ser.SEU.BL</t>
  </si>
  <si>
    <t>FEC.ktoe.EU27.Ser.SEU.CR</t>
  </si>
  <si>
    <t>FEC.ktoe.EU27.Ser.SEU.BT</t>
  </si>
  <si>
    <t>FEC.ktoe.EU27.Ser.SEU.IT</t>
  </si>
  <si>
    <t>Size.MW.EU27.Ser.SEU</t>
  </si>
  <si>
    <t>Size.MW.EU27.Ser.SEU.VE</t>
  </si>
  <si>
    <t>Size.MW.EU27.Ser.SEU.SL</t>
  </si>
  <si>
    <t>Size.MW.EU27.Ser.SEU.BL</t>
  </si>
  <si>
    <t>Size.MW.EU27.Ser.SEU.CR</t>
  </si>
  <si>
    <t>Size.MW.EU27.Ser.SEU.BT</t>
  </si>
  <si>
    <t>Size.MW.EU27.Ser.SEU.IT</t>
  </si>
  <si>
    <t>NUM.Msqm.EU27.Ser.SEU.VE</t>
  </si>
  <si>
    <t>NUM.k.EU27.Ser.SEU.SL</t>
  </si>
  <si>
    <t>NUM.M.EU27.Ser.SEU.BL</t>
  </si>
  <si>
    <t>NUM.k.EU27.Ser.SEU.CR</t>
  </si>
  <si>
    <t>NUM.Msqm.EU27.Ser.SEU.BT</t>
  </si>
  <si>
    <t>NUM.k.EU27.Ser.SEU.IT</t>
  </si>
  <si>
    <t>NUM.Msqm.EU27.Ser.SEUnew.VE</t>
  </si>
  <si>
    <t>NUM.k.EU27.Ser.SEUnew.SL</t>
  </si>
  <si>
    <t>NUM.M.EU27.Ser.SEUnew.BL</t>
  </si>
  <si>
    <t>NUM.k.EU27.Ser.SEUnew.CR</t>
  </si>
  <si>
    <t>NUM.Msqm.EU27.Ser.SEUnew.BT</t>
  </si>
  <si>
    <t>NUM.k.EU27.Ser.SEUnew.IT</t>
  </si>
  <si>
    <t>NUM.Msqm.EU27.Ser.SEUrepl.VE</t>
  </si>
  <si>
    <t>NUM.k.EU27.Ser.SEUrepl.SL</t>
  </si>
  <si>
    <t>NUM.M.EU27.Ser.SEUrepl.BL</t>
  </si>
  <si>
    <t>NUM.k.EU27.Ser.SEUrepl.CR</t>
  </si>
  <si>
    <t>NUM.Msqm.EU27.Ser.SEUrepl.BT</t>
  </si>
  <si>
    <t>NUM.k.EU27.Ser.SEUrepl.IT</t>
  </si>
  <si>
    <t>Op.hours.EU27.Ser.SEU.VE</t>
  </si>
  <si>
    <t>Op.hours.EU27.Ser.SEU.SL</t>
  </si>
  <si>
    <t>Op.hours.EU27.Ser.SEU.BL</t>
  </si>
  <si>
    <t>Op.hours.EU27.Ser.SEU.CR</t>
  </si>
  <si>
    <t>Op.hours.EU27.Ser.SEU.BT</t>
  </si>
  <si>
    <t>Op.hours.EU27.Ser.SEU.IT</t>
  </si>
  <si>
    <t>Size_per_appl.W.EU27.Ser.SEU.VE</t>
  </si>
  <si>
    <t>Size_per_appl.W.EU27.Ser.SEU.SL</t>
  </si>
  <si>
    <t>Size_per_appl.W.EU27.Ser.SEU.BL</t>
  </si>
  <si>
    <t>Size_per_appl.W.EU27.Ser.SEU.CR</t>
  </si>
  <si>
    <t>Size_per_appl.W.EU27.Ser.SEU.BT</t>
  </si>
  <si>
    <t>Size_per_appl.W.EU27.Ser.SEU.IT</t>
  </si>
  <si>
    <t>Size_per_appl.W.EU27.Ser.SEUnew.VE</t>
  </si>
  <si>
    <t>Size_per_appl.W.EU27.Ser.SEUnew.SL</t>
  </si>
  <si>
    <t>Size_per_appl.W.EU27.Ser.SEUnew.BL</t>
  </si>
  <si>
    <t>Size_per_appl.W.EU27.Ser.SEUnew.CR</t>
  </si>
  <si>
    <t>Size_per_appl.W.EU27.Ser.SEUnew.BT</t>
  </si>
  <si>
    <t>Size_per_appl.W.EU27.Ser.SEUnew.IT</t>
  </si>
  <si>
    <t>NUM.sqm_per_building.EU27.Ser.SEU.VE</t>
  </si>
  <si>
    <t>NUM.number_per_capita.EU27.Ser.SEU.SL</t>
  </si>
  <si>
    <t>NUM.number_per_building.EU27.Ser.SEU.BL</t>
  </si>
  <si>
    <t>NUM.number_per_capita.EU27.Ser.SEU.CR</t>
  </si>
  <si>
    <t>NUM.sqm_per_building.EU27.Ser.SEU.BT</t>
  </si>
  <si>
    <t>NUM.number_per_capita.EU27.Ser.SEU.IT</t>
  </si>
  <si>
    <t>Lumens_per_sqm.lumen.EU27.Ser.SEU.BL</t>
  </si>
  <si>
    <t>EU27 - Services / specific electric uses</t>
  </si>
  <si>
    <t>EU27 - Ventilation and others</t>
  </si>
  <si>
    <t>EU27 - Street lighting</t>
  </si>
  <si>
    <t>EU27 - Building lighting</t>
  </si>
  <si>
    <t>EU27 - Commercial refrigeration</t>
  </si>
  <si>
    <t>EU27 - Miscellaneous building technologies</t>
  </si>
  <si>
    <t>EU27 - ICT and multimedia</t>
  </si>
  <si>
    <t>EU27 - Agriculture, forestry and fishing</t>
  </si>
  <si>
    <t>VA.Meuro2015.EU27.AGR.AGR</t>
  </si>
  <si>
    <t>OUTPUT.index.EU27.AGR.AGR</t>
  </si>
  <si>
    <t>CAP.index.EU27.AGR.AGR</t>
  </si>
  <si>
    <t>NEWCAP.index.EU27.AGR.AGR</t>
  </si>
  <si>
    <t>CAPOUT.index.EU27.AGR.AGR</t>
  </si>
  <si>
    <t>CAPIDLE.index.EU27.AGR.AGR</t>
  </si>
  <si>
    <t>FEC.ktoe.EU27.ES.AGR</t>
  </si>
  <si>
    <t>FEC.ktoe.EU27.ES.AGR.Solids</t>
  </si>
  <si>
    <t>FEC.ktoe.EU27.ES.AGR.LPG</t>
  </si>
  <si>
    <t>FEC.ktoe.EU27.ES.AGR.Diesel</t>
  </si>
  <si>
    <t>FEC.ktoe.EU27.ES.AGR.RFO</t>
  </si>
  <si>
    <t>FEC.ktoe.EU27.ES.AGR.NG</t>
  </si>
  <si>
    <t>FEC.ktoe.EU27.ES.AGR.Biomass_Waste</t>
  </si>
  <si>
    <t>FEC.ktoe.EU27.ES.AGR.Biogas</t>
  </si>
  <si>
    <t>FEC.ktoe.EU27.ES.AGR.LiqBio</t>
  </si>
  <si>
    <t>FEC.ktoe.EU27.ES.AGR.Solar</t>
  </si>
  <si>
    <t>FEC.ktoe.EU27.ES.AGR.Geo</t>
  </si>
  <si>
    <t>FEC.ktoe.EU27.ES.AGR.Ambient</t>
  </si>
  <si>
    <t>FEC.ktoe.EU27.ES.AGR.Steam_Distr</t>
  </si>
  <si>
    <t>FEC.ktoe.EU27.ES.AGR.Elec</t>
  </si>
  <si>
    <t>EU27 - Agriculture, forestry and fishing / final energy consumption</t>
  </si>
  <si>
    <t>FEC.ktoe.EU27.AGR.AGR.LIGHT.GENERIC.ELEC</t>
  </si>
  <si>
    <t>FEC.ktoe.EU27.AGR.AGR.FANS.GENERIC.ELEC</t>
  </si>
  <si>
    <t>FEC.ktoe.EU27.AGR.AGR.MOTOR.GENERIC.ELEC</t>
  </si>
  <si>
    <t>FEC.ktoe.EU27.AGR.AGR.LOW_ENTH.THERM.DIESEL_LIQBIO</t>
  </si>
  <si>
    <t>FEC.ktoe.EU27.AGR.AGR.LOW_ENTH.THERM.NG_BIOGAS</t>
  </si>
  <si>
    <t>FEC.ktoe.EU27.AGR.AGR.LOW_ENTH.THERM.SOLAR_GEO</t>
  </si>
  <si>
    <t>FEC.ktoe.EU27.AGR.AGR.LOW_ENTH.HP.AMBIENT</t>
  </si>
  <si>
    <t>FEC.ktoe.EU27.AGR.AGR.LOW_ENTH.THERM.STEAM_DISTR</t>
  </si>
  <si>
    <t>FEC.ktoe.EU27.AGR.AGR.LOW_ENTH.THERM.ELEC</t>
  </si>
  <si>
    <t>FEC.ktoe.EU27.AGR.AGR.FARM_DRIVES.MECH.DIESEL_LIQBIO</t>
  </si>
  <si>
    <t>FEC.ktoe.EU27.AGR.AGR.HEAT_USE.THERM.SOLIDS</t>
  </si>
  <si>
    <t>FEC.ktoe.EU27.AGR.AGR.HEAT_USE.THERM.LPG</t>
  </si>
  <si>
    <t>FEC.ktoe.EU27.AGR.AGR.HEAT_USE.THERM.DIESEL_LIQBIO</t>
  </si>
  <si>
    <t>FEC.ktoe.EU27.AGR.AGR.HEAT_USE.THERM.RFO</t>
  </si>
  <si>
    <t>FEC.ktoe.EU27.AGR.AGR.HEAT_USE.THERM.NG_BIOGAS</t>
  </si>
  <si>
    <t>FEC.ktoe.EU27.AGR.AGR.HEAT_USE.THERM.BIOMASS_WASTE</t>
  </si>
  <si>
    <t>FEC.ktoe.EU27.AGR.AGR.HEAT_USE.THERM.SOLAR_GEO</t>
  </si>
  <si>
    <t>FEC.ktoe.EU27.AGR.AGR.FARM_PUMP.MECH.DIESEL_LIQBIO</t>
  </si>
  <si>
    <t>FEC.ktoe.EU27.AGR.AGR.FARM_PUMP_ELEC.MECH.ELEC</t>
  </si>
  <si>
    <t>FEC.ktoe.EU27.AGR.AGR.GENERIC.MECH.ELEC</t>
  </si>
  <si>
    <t>EU27 - Agriculture, forestry and fishing / useful energy demand</t>
  </si>
  <si>
    <t>UED.ktoe.EU27.AGR.AGR.LIGHT.GENERIC.ELEC</t>
  </si>
  <si>
    <t>UED.ktoe.EU27.AGR.AGR.FANS.GENERIC.ELEC</t>
  </si>
  <si>
    <t>UED.ktoe.EU27.AGR.AGR.MOTOR.GENERIC.ELEC</t>
  </si>
  <si>
    <t>UED.ktoe.EU27.AGR.AGR.LOW_ENTH.THERM.DIESEL_LIQBIO</t>
  </si>
  <si>
    <t>UED.ktoe.EU27.AGR.AGR.LOW_ENTH.THERM.NG_BIOGAS</t>
  </si>
  <si>
    <t>UED.ktoe.EU27.AGR.AGR.LOW_ENTH.THERM.SOLAR_GEO</t>
  </si>
  <si>
    <t>UED.ktoe.EU27.AGR.AGR.LOW_ENTH.HP.AMBIENT</t>
  </si>
  <si>
    <t>UED.ktoe.EU27.AGR.AGR.LOW_ENTH.THERM.STEAM_DISTR</t>
  </si>
  <si>
    <t>UED.ktoe.EU27.AGR.AGR.LOW_ENTH.THERM.ELEC</t>
  </si>
  <si>
    <t>UED.ktoe.EU27.AGR.AGR.FARM_DRIVES.MECH.DIESEL_LIQBIO</t>
  </si>
  <si>
    <t>UED.ktoe.EU27.AGR.AGR.HEAT_USE.THERM.SOLIDS</t>
  </si>
  <si>
    <t>UED.ktoe.EU27.AGR.AGR.HEAT_USE.THERM.LPG</t>
  </si>
  <si>
    <t>UED.ktoe.EU27.AGR.AGR.HEAT_USE.THERM.DIESEL_LIQBIO</t>
  </si>
  <si>
    <t>UED.ktoe.EU27.AGR.AGR.HEAT_USE.THERM.RFO</t>
  </si>
  <si>
    <t>UED.ktoe.EU27.AGR.AGR.HEAT_USE.THERM.NG_BIOGAS</t>
  </si>
  <si>
    <t>UED.ktoe.EU27.AGR.AGR.HEAT_USE.THERM.BIOMASS_WASTE</t>
  </si>
  <si>
    <t>UED.ktoe.EU27.AGR.AGR.HEAT_USE.THERM.SOLAR_GEO</t>
  </si>
  <si>
    <t>UED.ktoe.EU27.AGR.AGR.FARM_PUMP.MECH.DIESEL_LIQBIO</t>
  </si>
  <si>
    <t>UED.ktoe.EU27.AGR.AGR.FARM_PUMP_ELEC.MECH.ELEC</t>
  </si>
  <si>
    <t>UED.ktoe.EU27.AGR.AGR.GENERIC.MECH.ELEC</t>
  </si>
  <si>
    <t>EU27 - Agriculture, forestry and fishing / CO2 emissions</t>
  </si>
  <si>
    <t>FUEL_EMI.ktCO2.EU27.AGR.AGR.LIGHT.GENERIC.ELEC</t>
  </si>
  <si>
    <t>FUEL_EMI.ktCO2.EU27.AGR.AGR.FANS.GENERIC.ELEC</t>
  </si>
  <si>
    <t>FUEL_EMI.ktCO2.EU27.AGR.AGR.MOTOR.GENERIC.ELEC</t>
  </si>
  <si>
    <t>FUEL_EMI.ktCO2.EU27.AGR.AGR.LOW_ENTH.THERM.DIESEL_LIQBIO</t>
  </si>
  <si>
    <t>FUEL_EMI.ktCO2.EU27.AGR.AGR.LOW_ENTH.THERM.NG_BIOGAS</t>
  </si>
  <si>
    <t>FUEL_EMI.ktCO2.EU27.AGR.AGR.LOW_ENTH.THERM.SOLAR_GEO</t>
  </si>
  <si>
    <t>FUEL_EMI.ktCO2.EU27.AGR.AGR.LOW_ENTH.HP.AMBIENT</t>
  </si>
  <si>
    <t>FUEL_EMI.ktCO2.EU27.AGR.AGR.LOW_ENTH.THERM.STEAM_DISTR</t>
  </si>
  <si>
    <t>FUEL_EMI.ktCO2.EU27.AGR.AGR.LOW_ENTH.THERM.ELEC</t>
  </si>
  <si>
    <t>FUEL_EMI.ktCO2.EU27.AGR.AGR.FARM_DRIVES.MECH.DIESEL_LIQBIO</t>
  </si>
  <si>
    <t>FUEL_EMI.ktCO2.EU27.AGR.AGR.HEAT_USE.THERM.SOLIDS</t>
  </si>
  <si>
    <t>FUEL_EMI.ktCO2.EU27.AGR.AGR.HEAT_USE.THERM.LPG</t>
  </si>
  <si>
    <t>FUEL_EMI.ktCO2.EU27.AGR.AGR.HEAT_USE.THERM.DIESEL_LIQBIO</t>
  </si>
  <si>
    <t>FUEL_EMI.ktCO2.EU27.AGR.AGR.HEAT_USE.THERM.RFO</t>
  </si>
  <si>
    <t>FUEL_EMI.ktCO2.EU27.AGR.AGR.HEAT_USE.THERM.NG_BIOGAS</t>
  </si>
  <si>
    <t>FUEL_EMI.ktCO2.EU27.AGR.AGR.HEAT_USE.THERM.BIOMASS_WASTE</t>
  </si>
  <si>
    <t>FUEL_EMI.ktCO2.EU27.AGR.AGR.HEAT_USE.THERM.SOLAR_GEO</t>
  </si>
  <si>
    <t>FUEL_EMI.ktCO2.EU27.AGR.AGR.FARM_PUMP.MECH.DIESEL_LIQBIO</t>
  </si>
  <si>
    <t>FUEL_EMI.ktCO2.EU27.AGR.AGR.FARM_PUMP_ELEC.MECH.ELEC</t>
  </si>
  <si>
    <t>FUEL_EMI.ktCO2.EU27.AGR.AGR.GENERIC.MECH.ELEC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</si>
</sst>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&quot;-&quot;??_);_(@_)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00;\-0.000;&quot;-&quot;"/>
    <numFmt numFmtId="172" formatCode="0.0;\-0.0;&quot;-&quot;"/>
    <numFmt numFmtId="173" formatCode="#,##0;\-#,##0;&quot;&quot;"/>
    <numFmt numFmtId="174" formatCode="#,##0.00;\-#,##0.00;&quot;-&quot;"/>
    <numFmt numFmtId="175" formatCode="#,##0.000000000000000000_ ;\-#,##0.000000000000000000\ "/>
    <numFmt numFmtId="176" formatCode="0.00%;\-0.00%;&quot;-&quot;"/>
    <numFmt numFmtId="177" formatCode="mmmm\ yyyy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u/>
      <sz val="9"/>
      <color rgb="FF0564C3"/>
      <name val="Calibri"/>
      <family val="2"/>
      <scheme val="minor"/>
    </font>
    <font>
      <b/>
      <sz val="10"/>
      <color rgb="FF050505"/>
      <name val="Calibri"/>
      <family val="2"/>
      <scheme val="minor"/>
    </font>
    <font>
      <b/>
      <sz val="8"/>
      <color rgb="FF050505"/>
      <name val="Calibri"/>
      <family val="2"/>
      <scheme val="minor"/>
    </font>
    <font>
      <sz val="8"/>
      <color rgb="FF050505"/>
      <name val="Calibri"/>
      <family val="2"/>
      <scheme val="minor"/>
    </font>
    <font>
      <i/>
      <sz val="8"/>
      <color rgb="FF050505"/>
      <name val="Calibri"/>
      <family val="2"/>
      <scheme val="minor"/>
    </font>
    <font>
      <sz val="10"/>
      <color rgb="FF050505"/>
      <name val="Calibri"/>
      <family val="2"/>
      <scheme val="minor"/>
    </font>
    <font>
      <sz val="9"/>
      <color rgb="FFBE0000"/>
      <name val="Calibri"/>
      <family val="2"/>
      <scheme val="minor"/>
    </font>
    <font>
      <b/>
      <sz val="8"/>
      <color rgb="FFBE0000"/>
      <name val="Calibri"/>
      <family val="2"/>
      <scheme val="minor"/>
    </font>
    <font>
      <sz val="8"/>
      <color rgb="FFBE0000"/>
      <name val="Calibri"/>
      <family val="2"/>
      <scheme val="minor"/>
    </font>
    <font>
      <sz val="9"/>
      <color rgb="FF050505"/>
      <name val="Calibri"/>
      <family val="2"/>
      <scheme val="minor"/>
    </font>
    <font>
      <sz val="10"/>
      <color rgb="FFBE0000"/>
      <name val="Calibri"/>
      <family val="2"/>
      <scheme val="minor"/>
    </font>
    <font>
      <sz val="8"/>
      <color rgb="FF006EBE"/>
      <name val="Calibri"/>
      <family val="2"/>
      <scheme val="minor"/>
    </font>
    <font>
      <sz val="8"/>
      <color rgb="FF506428"/>
      <name val="Calibri"/>
      <family val="2"/>
      <scheme val="minor"/>
    </font>
    <font>
      <sz val="8"/>
      <color rgb="FF828282"/>
      <name val="Calibri"/>
      <family val="2"/>
      <scheme val="minor"/>
    </font>
    <font>
      <b/>
      <sz val="14"/>
      <color rgb="FF006EBE"/>
      <name val="Calibri"/>
      <family val="2"/>
      <scheme val="minor"/>
    </font>
    <font>
      <i/>
      <sz val="9"/>
      <color rgb="FF050505"/>
      <name val="Calibri"/>
      <family val="2"/>
      <scheme val="minor"/>
    </font>
    <font>
      <b/>
      <sz val="9"/>
      <color rgb="FF050505"/>
      <name val="Calibri"/>
      <family val="2"/>
      <scheme val="minor"/>
    </font>
    <font>
      <vertAlign val="subscript"/>
      <sz val="9"/>
      <color rgb="FF050505"/>
      <name val="Calibri"/>
      <family val="2"/>
      <scheme val="minor"/>
    </font>
    <font>
      <sz val="16"/>
      <color rgb="FF050505"/>
      <name val="Calibri"/>
      <family val="2"/>
      <scheme val="minor"/>
    </font>
    <font>
      <b/>
      <sz val="20"/>
      <color rgb="FF050505"/>
      <name val="Calibri"/>
      <family val="2"/>
      <scheme val="minor"/>
    </font>
    <font>
      <b/>
      <sz val="24"/>
      <color rgb="FF050505"/>
      <name val="Calibri"/>
      <family val="2"/>
      <scheme val="minor"/>
    </font>
    <font>
      <b/>
      <sz val="22"/>
      <color rgb="FF050505"/>
      <name val="Calibri"/>
      <family val="2"/>
      <scheme val="minor"/>
    </font>
    <font>
      <b/>
      <u/>
      <sz val="16"/>
      <color rgb="FF050505"/>
      <name val="Calibri"/>
      <family val="2"/>
      <scheme val="minor"/>
    </font>
    <font>
      <b/>
      <sz val="14"/>
      <color rgb="FF050505"/>
      <name val="Calibri"/>
      <family val="2"/>
      <scheme val="minor"/>
    </font>
    <font>
      <b/>
      <sz val="11"/>
      <color rgb="FF050505"/>
      <name val="Calibri"/>
      <family val="2"/>
      <scheme val="minor"/>
    </font>
    <font>
      <u/>
      <sz val="11"/>
      <color rgb="FF0564C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CEBF5"/>
        <bgColor indexed="64"/>
      </patternFill>
    </fill>
    <fill>
      <patternFill patternType="solid">
        <fgColor rgb="FFDCD7C3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D7D7D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</cellStyleXfs>
  <cellXfs count="312">
    <xf numFmtId="0" fontId="0" fillId="0" borderId="0" xfId="0"/>
    <xf numFmtId="0" fontId="11" fillId="2" borderId="0" xfId="5" applyFont="1" applyFill="1" applyAlignment="1">
      <alignment vertical="center"/>
    </xf>
    <xf numFmtId="0" fontId="11" fillId="2" borderId="0" xfId="5" applyNumberFormat="1" applyFont="1" applyFill="1" applyAlignment="1">
      <alignment vertical="center"/>
    </xf>
    <xf numFmtId="166" fontId="11" fillId="2" borderId="0" xfId="5" applyNumberFormat="1" applyFont="1" applyFill="1" applyAlignment="1">
      <alignment vertical="center"/>
    </xf>
    <xf numFmtId="0" fontId="12" fillId="2" borderId="0" xfId="5" applyFont="1" applyFill="1" applyBorder="1" applyAlignment="1">
      <alignment horizontal="left" vertical="center"/>
    </xf>
    <xf numFmtId="0" fontId="12" fillId="2" borderId="0" xfId="5" applyFont="1" applyFill="1" applyAlignment="1">
      <alignment horizontal="left" vertical="center"/>
    </xf>
    <xf numFmtId="3" fontId="11" fillId="2" borderId="0" xfId="5" applyNumberFormat="1" applyFont="1" applyFill="1" applyAlignment="1">
      <alignment vertical="center"/>
    </xf>
    <xf numFmtId="0" fontId="11" fillId="2" borderId="0" xfId="5" applyNumberFormat="1" applyFont="1" applyFill="1" applyAlignment="1">
      <alignment vertical="center" shrinkToFit="1"/>
    </xf>
    <xf numFmtId="0" fontId="11" fillId="2" borderId="2" xfId="5" applyNumberFormat="1" applyFont="1" applyFill="1" applyBorder="1" applyAlignment="1">
      <alignment vertical="center" shrinkToFit="1"/>
    </xf>
    <xf numFmtId="0" fontId="11" fillId="2" borderId="5" xfId="5" applyNumberFormat="1" applyFont="1" applyFill="1" applyBorder="1" applyAlignment="1">
      <alignment vertical="center" shrinkToFit="1"/>
    </xf>
    <xf numFmtId="0" fontId="11" fillId="2" borderId="0" xfId="5" applyNumberFormat="1" applyFont="1" applyFill="1" applyBorder="1" applyAlignment="1">
      <alignment vertical="center" shrinkToFit="1"/>
    </xf>
    <xf numFmtId="0" fontId="11" fillId="2" borderId="1" xfId="5" applyNumberFormat="1" applyFont="1" applyFill="1" applyBorder="1" applyAlignment="1">
      <alignment vertical="center" shrinkToFit="1"/>
    </xf>
    <xf numFmtId="0" fontId="7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1" xfId="0" applyFont="1" applyFill="1" applyBorder="1"/>
    <xf numFmtId="0" fontId="5" fillId="2" borderId="0" xfId="0" applyFont="1" applyFill="1"/>
    <xf numFmtId="0" fontId="4" fillId="2" borderId="0" xfId="3" applyFont="1" applyFill="1"/>
    <xf numFmtId="0" fontId="3" fillId="2" borderId="0" xfId="3" applyFill="1"/>
    <xf numFmtId="0" fontId="4" fillId="2" borderId="0" xfId="3" applyFont="1" applyFill="1" applyAlignment="1">
      <alignment horizontal="left"/>
    </xf>
    <xf numFmtId="0" fontId="4" fillId="2" borderId="0" xfId="3" applyFont="1" applyFill="1" applyAlignment="1">
      <alignment horizontal="left" inden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indent="1"/>
    </xf>
    <xf numFmtId="0" fontId="15" fillId="2" borderId="0" xfId="3" applyFont="1" applyFill="1"/>
    <xf numFmtId="0" fontId="15" fillId="2" borderId="0" xfId="3" applyFont="1" applyFill="1" applyAlignment="1">
      <alignment horizontal="left" indent="1"/>
    </xf>
    <xf numFmtId="0" fontId="15" fillId="2" borderId="0" xfId="3" applyFont="1" applyFill="1" applyAlignment="1">
      <alignment horizontal="left" indent="2"/>
    </xf>
    <xf numFmtId="1" fontId="17" fillId="3" borderId="2" xfId="5" applyNumberFormat="1" applyFont="1" applyFill="1" applyBorder="1" applyAlignment="1">
      <alignment horizontal="center" vertical="center"/>
    </xf>
    <xf numFmtId="0" fontId="16" fillId="3" borderId="2" xfId="5" applyFont="1" applyFill="1" applyBorder="1" applyAlignment="1">
      <alignment horizontal="left" vertical="center" wrapText="1"/>
    </xf>
    <xf numFmtId="172" fontId="11" fillId="2" borderId="0" xfId="5" applyNumberFormat="1" applyFont="1" applyFill="1" applyBorder="1" applyAlignment="1">
      <alignment vertical="center"/>
    </xf>
    <xf numFmtId="0" fontId="13" fillId="2" borderId="2" xfId="5" applyNumberFormat="1" applyFont="1" applyFill="1" applyBorder="1" applyAlignment="1">
      <alignment horizontal="left" vertical="center"/>
    </xf>
    <xf numFmtId="0" fontId="12" fillId="2" borderId="2" xfId="5" applyNumberFormat="1" applyFont="1" applyFill="1" applyBorder="1" applyAlignment="1">
      <alignment vertical="center"/>
    </xf>
    <xf numFmtId="0" fontId="12" fillId="2" borderId="2" xfId="5" applyNumberFormat="1" applyFont="1" applyFill="1" applyBorder="1" applyAlignment="1">
      <alignment vertical="center" shrinkToFit="1"/>
    </xf>
    <xf numFmtId="0" fontId="17" fillId="2" borderId="5" xfId="5" applyFont="1" applyFill="1" applyBorder="1" applyAlignment="1">
      <alignment horizontal="left" vertical="center"/>
    </xf>
    <xf numFmtId="169" fontId="18" fillId="2" borderId="5" xfId="5" applyNumberFormat="1" applyFont="1" applyFill="1" applyBorder="1" applyAlignment="1">
      <alignment vertical="center"/>
    </xf>
    <xf numFmtId="0" fontId="17" fillId="2" borderId="0" xfId="5" applyFont="1" applyFill="1" applyBorder="1" applyAlignment="1">
      <alignment horizontal="left" vertical="center"/>
    </xf>
    <xf numFmtId="169" fontId="18" fillId="2" borderId="0" xfId="5" applyNumberFormat="1" applyFont="1" applyFill="1" applyBorder="1" applyAlignment="1">
      <alignment vertical="center"/>
    </xf>
    <xf numFmtId="0" fontId="17" fillId="2" borderId="1" xfId="5" applyFont="1" applyFill="1" applyBorder="1" applyAlignment="1">
      <alignment horizontal="left" vertical="center"/>
    </xf>
    <xf numFmtId="169" fontId="18" fillId="2" borderId="1" xfId="5" applyNumberFormat="1" applyFont="1" applyFill="1" applyBorder="1" applyAlignment="1">
      <alignment vertical="center"/>
    </xf>
    <xf numFmtId="0" fontId="17" fillId="2" borderId="3" xfId="5" applyFont="1" applyFill="1" applyBorder="1" applyAlignment="1">
      <alignment horizontal="left" vertical="center"/>
    </xf>
    <xf numFmtId="169" fontId="18" fillId="2" borderId="3" xfId="5" applyNumberFormat="1" applyFont="1" applyFill="1" applyBorder="1" applyAlignment="1">
      <alignment vertical="center"/>
    </xf>
    <xf numFmtId="173" fontId="18" fillId="2" borderId="0" xfId="5" applyNumberFormat="1" applyFont="1" applyFill="1" applyBorder="1" applyAlignment="1">
      <alignment vertical="center"/>
    </xf>
    <xf numFmtId="173" fontId="18" fillId="2" borderId="1" xfId="5" applyNumberFormat="1" applyFont="1" applyFill="1" applyBorder="1" applyAlignment="1">
      <alignment vertical="center"/>
    </xf>
    <xf numFmtId="172" fontId="18" fillId="2" borderId="5" xfId="5" applyNumberFormat="1" applyFont="1" applyFill="1" applyBorder="1" applyAlignment="1">
      <alignment vertical="center"/>
    </xf>
    <xf numFmtId="172" fontId="18" fillId="2" borderId="0" xfId="5" applyNumberFormat="1" applyFont="1" applyFill="1" applyBorder="1" applyAlignment="1">
      <alignment vertical="center"/>
    </xf>
    <xf numFmtId="0" fontId="19" fillId="2" borderId="1" xfId="5" applyFont="1" applyFill="1" applyBorder="1" applyAlignment="1">
      <alignment horizontal="left" vertical="center"/>
    </xf>
    <xf numFmtId="171" fontId="18" fillId="2" borderId="1" xfId="5" applyNumberFormat="1" applyFont="1" applyFill="1" applyBorder="1" applyAlignment="1">
      <alignment vertical="center"/>
    </xf>
    <xf numFmtId="0" fontId="16" fillId="4" borderId="2" xfId="5" applyNumberFormat="1" applyFont="1" applyFill="1" applyBorder="1" applyAlignment="1">
      <alignment horizontal="left" vertical="center"/>
    </xf>
    <xf numFmtId="0" fontId="20" fillId="4" borderId="2" xfId="5" applyNumberFormat="1" applyFont="1" applyFill="1" applyBorder="1" applyAlignment="1">
      <alignment vertical="center"/>
    </xf>
    <xf numFmtId="0" fontId="17" fillId="2" borderId="5" xfId="5" applyFont="1" applyFill="1" applyBorder="1" applyAlignment="1">
      <alignment horizontal="left" vertical="center" indent="1"/>
    </xf>
    <xf numFmtId="0" fontId="17" fillId="2" borderId="0" xfId="5" applyFont="1" applyFill="1" applyBorder="1" applyAlignment="1">
      <alignment horizontal="left" vertical="center" indent="1"/>
    </xf>
    <xf numFmtId="0" fontId="17" fillId="2" borderId="1" xfId="5" applyFont="1" applyFill="1" applyBorder="1" applyAlignment="1">
      <alignment horizontal="left" vertical="center" indent="1"/>
    </xf>
    <xf numFmtId="165" fontId="18" fillId="2" borderId="1" xfId="5" applyNumberFormat="1" applyFont="1" applyFill="1" applyBorder="1" applyAlignment="1">
      <alignment vertical="center"/>
    </xf>
    <xf numFmtId="165" fontId="18" fillId="2" borderId="5" xfId="5" applyNumberFormat="1" applyFont="1" applyFill="1" applyBorder="1" applyAlignment="1">
      <alignment vertical="center"/>
    </xf>
    <xf numFmtId="165" fontId="18" fillId="2" borderId="0" xfId="5" applyNumberFormat="1" applyFont="1" applyFill="1" applyBorder="1" applyAlignment="1">
      <alignment vertical="center"/>
    </xf>
    <xf numFmtId="166" fontId="18" fillId="2" borderId="0" xfId="5" applyNumberFormat="1" applyFont="1" applyFill="1" applyBorder="1" applyAlignment="1">
      <alignment vertical="center"/>
    </xf>
    <xf numFmtId="167" fontId="18" fillId="2" borderId="1" xfId="5" applyNumberFormat="1" applyFont="1" applyFill="1" applyBorder="1" applyAlignment="1">
      <alignment vertical="center"/>
    </xf>
    <xf numFmtId="170" fontId="18" fillId="2" borderId="1" xfId="5" applyNumberFormat="1" applyFont="1" applyFill="1" applyBorder="1" applyAlignment="1">
      <alignment vertical="center"/>
    </xf>
    <xf numFmtId="0" fontId="18" fillId="2" borderId="5" xfId="5" applyFont="1" applyFill="1" applyBorder="1" applyAlignment="1">
      <alignment horizontal="left" vertical="center" indent="2"/>
    </xf>
    <xf numFmtId="166" fontId="18" fillId="2" borderId="5" xfId="5" applyNumberFormat="1" applyFont="1" applyFill="1" applyBorder="1" applyAlignment="1">
      <alignment vertical="center"/>
    </xf>
    <xf numFmtId="0" fontId="18" fillId="2" borderId="0" xfId="5" applyFont="1" applyFill="1" applyBorder="1" applyAlignment="1">
      <alignment horizontal="left" vertical="center" indent="2"/>
    </xf>
    <xf numFmtId="0" fontId="18" fillId="2" borderId="0" xfId="5" applyFont="1" applyFill="1" applyBorder="1" applyAlignment="1">
      <alignment horizontal="left" vertical="center" indent="3"/>
    </xf>
    <xf numFmtId="0" fontId="18" fillId="2" borderId="1" xfId="5" applyFont="1" applyFill="1" applyBorder="1" applyAlignment="1">
      <alignment horizontal="left" vertical="center" indent="2"/>
    </xf>
    <xf numFmtId="166" fontId="18" fillId="2" borderId="1" xfId="5" applyNumberFormat="1" applyFont="1" applyFill="1" applyBorder="1" applyAlignment="1">
      <alignment vertical="center"/>
    </xf>
    <xf numFmtId="166" fontId="18" fillId="2" borderId="4" xfId="1" applyNumberFormat="1" applyFont="1" applyFill="1" applyBorder="1" applyAlignment="1">
      <alignment vertical="center"/>
    </xf>
    <xf numFmtId="166" fontId="18" fillId="2" borderId="0" xfId="1" applyNumberFormat="1" applyFont="1" applyFill="1" applyBorder="1" applyAlignment="1">
      <alignment vertical="center"/>
    </xf>
    <xf numFmtId="0" fontId="18" fillId="2" borderId="3" xfId="5" applyFont="1" applyFill="1" applyBorder="1" applyAlignment="1">
      <alignment horizontal="left" vertical="center" indent="3"/>
    </xf>
    <xf numFmtId="166" fontId="18" fillId="2" borderId="3" xfId="1" applyNumberFormat="1" applyFont="1" applyFill="1" applyBorder="1" applyAlignment="1">
      <alignment vertical="center"/>
    </xf>
    <xf numFmtId="166" fontId="18" fillId="2" borderId="1" xfId="1" applyNumberFormat="1" applyFont="1" applyFill="1" applyBorder="1" applyAlignment="1">
      <alignment vertical="center"/>
    </xf>
    <xf numFmtId="0" fontId="19" fillId="2" borderId="2" xfId="5" applyFont="1" applyFill="1" applyBorder="1" applyAlignment="1">
      <alignment horizontal="left" vertical="center" indent="2"/>
    </xf>
    <xf numFmtId="168" fontId="18" fillId="2" borderId="2" xfId="5" applyNumberFormat="1" applyFont="1" applyFill="1" applyBorder="1" applyAlignment="1">
      <alignment vertical="center"/>
    </xf>
    <xf numFmtId="168" fontId="18" fillId="2" borderId="5" xfId="5" applyNumberFormat="1" applyFont="1" applyFill="1" applyBorder="1" applyAlignment="1">
      <alignment vertical="center"/>
    </xf>
    <xf numFmtId="168" fontId="18" fillId="2" borderId="0" xfId="5" applyNumberFormat="1" applyFont="1" applyFill="1" applyBorder="1" applyAlignment="1">
      <alignment vertical="center"/>
    </xf>
    <xf numFmtId="168" fontId="18" fillId="2" borderId="1" xfId="5" applyNumberFormat="1" applyFont="1" applyFill="1" applyBorder="1" applyAlignment="1">
      <alignment vertical="center"/>
    </xf>
    <xf numFmtId="0" fontId="18" fillId="2" borderId="1" xfId="5" applyFont="1" applyFill="1" applyBorder="1" applyAlignment="1">
      <alignment horizontal="left" vertical="center" indent="3"/>
    </xf>
    <xf numFmtId="167" fontId="18" fillId="2" borderId="5" xfId="5" applyNumberFormat="1" applyFont="1" applyFill="1" applyBorder="1" applyAlignment="1">
      <alignment vertical="center"/>
    </xf>
    <xf numFmtId="167" fontId="18" fillId="2" borderId="0" xfId="5" applyNumberFormat="1" applyFont="1" applyFill="1" applyBorder="1" applyAlignment="1">
      <alignment vertical="center"/>
    </xf>
    <xf numFmtId="0" fontId="19" fillId="2" borderId="4" xfId="5" applyFont="1" applyFill="1" applyBorder="1" applyAlignment="1">
      <alignment horizontal="left" vertical="center" indent="2"/>
    </xf>
    <xf numFmtId="0" fontId="19" fillId="2" borderId="1" xfId="5" applyFont="1" applyFill="1" applyBorder="1" applyAlignment="1">
      <alignment horizontal="left" vertical="center" indent="2"/>
    </xf>
    <xf numFmtId="0" fontId="21" fillId="5" borderId="2" xfId="5" applyFont="1" applyFill="1" applyBorder="1" applyAlignment="1">
      <alignment horizontal="left" vertical="center" indent="1"/>
    </xf>
    <xf numFmtId="166" fontId="22" fillId="5" borderId="2" xfId="5" applyNumberFormat="1" applyFont="1" applyFill="1" applyBorder="1" applyAlignment="1">
      <alignment vertical="center"/>
    </xf>
    <xf numFmtId="0" fontId="21" fillId="5" borderId="5" xfId="5" applyFont="1" applyFill="1" applyBorder="1" applyAlignment="1">
      <alignment horizontal="left" vertical="center" indent="1"/>
    </xf>
    <xf numFmtId="166" fontId="22" fillId="5" borderId="5" xfId="5" applyNumberFormat="1" applyFont="1" applyFill="1" applyBorder="1" applyAlignment="1">
      <alignment vertical="center"/>
    </xf>
    <xf numFmtId="168" fontId="23" fillId="5" borderId="2" xfId="2" applyNumberFormat="1" applyFont="1" applyFill="1" applyBorder="1" applyAlignment="1">
      <alignment vertical="center"/>
    </xf>
    <xf numFmtId="0" fontId="21" fillId="5" borderId="4" xfId="5" applyFont="1" applyFill="1" applyBorder="1" applyAlignment="1">
      <alignment horizontal="left" vertical="center" indent="1"/>
    </xf>
    <xf numFmtId="166" fontId="22" fillId="5" borderId="4" xfId="5" applyNumberFormat="1" applyFont="1" applyFill="1" applyBorder="1" applyAlignment="1">
      <alignment vertical="center"/>
    </xf>
    <xf numFmtId="167" fontId="23" fillId="5" borderId="2" xfId="1" applyNumberFormat="1" applyFont="1" applyFill="1" applyBorder="1" applyAlignment="1">
      <alignment vertical="center"/>
    </xf>
    <xf numFmtId="1" fontId="17" fillId="3" borderId="2" xfId="5" applyNumberFormat="1" applyFont="1" applyFill="1" applyBorder="1" applyAlignment="1">
      <alignment horizontal="center" vertical="center" shrinkToFit="1"/>
    </xf>
    <xf numFmtId="169" fontId="18" fillId="2" borderId="5" xfId="5" applyNumberFormat="1" applyFont="1" applyFill="1" applyBorder="1" applyAlignment="1">
      <alignment vertical="center" shrinkToFit="1"/>
    </xf>
    <xf numFmtId="169" fontId="18" fillId="2" borderId="0" xfId="5" applyNumberFormat="1" applyFont="1" applyFill="1" applyBorder="1" applyAlignment="1">
      <alignment vertical="center" shrinkToFit="1"/>
    </xf>
    <xf numFmtId="169" fontId="18" fillId="2" borderId="1" xfId="5" applyNumberFormat="1" applyFont="1" applyFill="1" applyBorder="1" applyAlignment="1">
      <alignment vertical="center" shrinkToFit="1"/>
    </xf>
    <xf numFmtId="169" fontId="18" fillId="2" borderId="3" xfId="5" applyNumberFormat="1" applyFont="1" applyFill="1" applyBorder="1" applyAlignment="1">
      <alignment vertical="center" shrinkToFit="1"/>
    </xf>
    <xf numFmtId="173" fontId="18" fillId="2" borderId="0" xfId="5" applyNumberFormat="1" applyFont="1" applyFill="1" applyBorder="1" applyAlignment="1">
      <alignment vertical="center" shrinkToFit="1"/>
    </xf>
    <xf numFmtId="173" fontId="18" fillId="2" borderId="1" xfId="5" applyNumberFormat="1" applyFont="1" applyFill="1" applyBorder="1" applyAlignment="1">
      <alignment vertical="center" shrinkToFit="1"/>
    </xf>
    <xf numFmtId="172" fontId="18" fillId="2" borderId="5" xfId="5" applyNumberFormat="1" applyFont="1" applyFill="1" applyBorder="1" applyAlignment="1">
      <alignment vertical="center" shrinkToFit="1"/>
    </xf>
    <xf numFmtId="172" fontId="18" fillId="2" borderId="0" xfId="5" applyNumberFormat="1" applyFont="1" applyFill="1" applyBorder="1" applyAlignment="1">
      <alignment vertical="center" shrinkToFit="1"/>
    </xf>
    <xf numFmtId="171" fontId="18" fillId="2" borderId="1" xfId="5" applyNumberFormat="1" applyFont="1" applyFill="1" applyBorder="1" applyAlignment="1">
      <alignment vertical="center" shrinkToFit="1"/>
    </xf>
    <xf numFmtId="0" fontId="20" fillId="4" borderId="2" xfId="5" applyNumberFormat="1" applyFont="1" applyFill="1" applyBorder="1" applyAlignment="1">
      <alignment vertical="center" shrinkToFit="1"/>
    </xf>
    <xf numFmtId="165" fontId="18" fillId="2" borderId="1" xfId="5" applyNumberFormat="1" applyFont="1" applyFill="1" applyBorder="1" applyAlignment="1">
      <alignment vertical="center" shrinkToFit="1"/>
    </xf>
    <xf numFmtId="165" fontId="18" fillId="2" borderId="5" xfId="5" applyNumberFormat="1" applyFont="1" applyFill="1" applyBorder="1" applyAlignment="1">
      <alignment vertical="center" shrinkToFit="1"/>
    </xf>
    <xf numFmtId="165" fontId="18" fillId="2" borderId="0" xfId="5" applyNumberFormat="1" applyFont="1" applyFill="1" applyBorder="1" applyAlignment="1">
      <alignment vertical="center" shrinkToFit="1"/>
    </xf>
    <xf numFmtId="166" fontId="18" fillId="2" borderId="0" xfId="5" applyNumberFormat="1" applyFont="1" applyFill="1" applyBorder="1" applyAlignment="1">
      <alignment vertical="center" shrinkToFit="1"/>
    </xf>
    <xf numFmtId="170" fontId="18" fillId="2" borderId="1" xfId="5" applyNumberFormat="1" applyFont="1" applyFill="1" applyBorder="1" applyAlignment="1">
      <alignment vertical="center" shrinkToFit="1"/>
    </xf>
    <xf numFmtId="166" fontId="22" fillId="5" borderId="2" xfId="5" applyNumberFormat="1" applyFont="1" applyFill="1" applyBorder="1" applyAlignment="1">
      <alignment vertical="center" shrinkToFit="1"/>
    </xf>
    <xf numFmtId="166" fontId="18" fillId="2" borderId="5" xfId="5" applyNumberFormat="1" applyFont="1" applyFill="1" applyBorder="1" applyAlignment="1">
      <alignment vertical="center" shrinkToFit="1"/>
    </xf>
    <xf numFmtId="166" fontId="18" fillId="2" borderId="1" xfId="5" applyNumberFormat="1" applyFont="1" applyFill="1" applyBorder="1" applyAlignment="1">
      <alignment vertical="center" shrinkToFit="1"/>
    </xf>
    <xf numFmtId="166" fontId="11" fillId="2" borderId="0" xfId="5" applyNumberFormat="1" applyFont="1" applyFill="1" applyAlignment="1">
      <alignment vertical="center" shrinkToFit="1"/>
    </xf>
    <xf numFmtId="166" fontId="22" fillId="5" borderId="5" xfId="5" applyNumberFormat="1" applyFont="1" applyFill="1" applyBorder="1" applyAlignment="1">
      <alignment vertical="center" shrinkToFit="1"/>
    </xf>
    <xf numFmtId="166" fontId="18" fillId="2" borderId="4" xfId="1" applyNumberFormat="1" applyFont="1" applyFill="1" applyBorder="1" applyAlignment="1">
      <alignment vertical="center" shrinkToFit="1"/>
    </xf>
    <xf numFmtId="166" fontId="18" fillId="2" borderId="0" xfId="1" applyNumberFormat="1" applyFont="1" applyFill="1" applyBorder="1" applyAlignment="1">
      <alignment vertical="center" shrinkToFit="1"/>
    </xf>
    <xf numFmtId="166" fontId="18" fillId="2" borderId="3" xfId="1" applyNumberFormat="1" applyFont="1" applyFill="1" applyBorder="1" applyAlignment="1">
      <alignment vertical="center" shrinkToFit="1"/>
    </xf>
    <xf numFmtId="166" fontId="18" fillId="2" borderId="1" xfId="1" applyNumberFormat="1" applyFont="1" applyFill="1" applyBorder="1" applyAlignment="1">
      <alignment vertical="center" shrinkToFit="1"/>
    </xf>
    <xf numFmtId="168" fontId="23" fillId="5" borderId="2" xfId="2" applyNumberFormat="1" applyFont="1" applyFill="1" applyBorder="1" applyAlignment="1">
      <alignment vertical="center" shrinkToFit="1"/>
    </xf>
    <xf numFmtId="168" fontId="18" fillId="2" borderId="2" xfId="5" applyNumberFormat="1" applyFont="1" applyFill="1" applyBorder="1" applyAlignment="1">
      <alignment vertical="center" shrinkToFit="1"/>
    </xf>
    <xf numFmtId="168" fontId="18" fillId="2" borderId="5" xfId="5" applyNumberFormat="1" applyFont="1" applyFill="1" applyBorder="1" applyAlignment="1">
      <alignment vertical="center" shrinkToFit="1"/>
    </xf>
    <xf numFmtId="168" fontId="18" fillId="2" borderId="0" xfId="5" applyNumberFormat="1" applyFont="1" applyFill="1" applyBorder="1" applyAlignment="1">
      <alignment vertical="center" shrinkToFit="1"/>
    </xf>
    <xf numFmtId="168" fontId="18" fillId="2" borderId="1" xfId="5" applyNumberFormat="1" applyFont="1" applyFill="1" applyBorder="1" applyAlignment="1">
      <alignment vertical="center" shrinkToFit="1"/>
    </xf>
    <xf numFmtId="166" fontId="22" fillId="5" borderId="4" xfId="5" applyNumberFormat="1" applyFont="1" applyFill="1" applyBorder="1" applyAlignment="1">
      <alignment vertical="center" shrinkToFit="1"/>
    </xf>
    <xf numFmtId="0" fontId="11" fillId="2" borderId="0" xfId="5" applyFont="1" applyFill="1" applyAlignment="1">
      <alignment vertical="center" shrinkToFit="1"/>
    </xf>
    <xf numFmtId="167" fontId="23" fillId="5" borderId="2" xfId="1" applyNumberFormat="1" applyFont="1" applyFill="1" applyBorder="1" applyAlignment="1">
      <alignment vertical="center" shrinkToFit="1"/>
    </xf>
    <xf numFmtId="167" fontId="18" fillId="2" borderId="5" xfId="5" applyNumberFormat="1" applyFont="1" applyFill="1" applyBorder="1" applyAlignment="1">
      <alignment vertical="center" shrinkToFit="1"/>
    </xf>
    <xf numFmtId="167" fontId="18" fillId="2" borderId="0" xfId="5" applyNumberFormat="1" applyFont="1" applyFill="1" applyBorder="1" applyAlignment="1">
      <alignment vertical="center" shrinkToFit="1"/>
    </xf>
    <xf numFmtId="167" fontId="18" fillId="2" borderId="1" xfId="5" applyNumberFormat="1" applyFont="1" applyFill="1" applyBorder="1" applyAlignment="1">
      <alignment vertical="center" shrinkToFit="1"/>
    </xf>
    <xf numFmtId="0" fontId="10" fillId="2" borderId="2" xfId="5" applyNumberFormat="1" applyFont="1" applyFill="1" applyBorder="1" applyAlignment="1">
      <alignment horizontal="center" vertical="center" shrinkToFit="1"/>
    </xf>
    <xf numFmtId="0" fontId="25" fillId="6" borderId="2" xfId="5" applyFont="1" applyFill="1" applyBorder="1" applyAlignment="1">
      <alignment horizontal="left" vertical="center"/>
    </xf>
    <xf numFmtId="169" fontId="23" fillId="6" borderId="2" xfId="1" applyNumberFormat="1" applyFont="1" applyFill="1" applyBorder="1" applyAlignment="1">
      <alignment vertical="center"/>
    </xf>
    <xf numFmtId="166" fontId="23" fillId="6" borderId="2" xfId="1" applyNumberFormat="1" applyFont="1" applyFill="1" applyBorder="1" applyAlignment="1">
      <alignment vertical="center"/>
    </xf>
    <xf numFmtId="165" fontId="23" fillId="6" borderId="2" xfId="1" applyNumberFormat="1" applyFont="1" applyFill="1" applyBorder="1" applyAlignment="1">
      <alignment vertical="center"/>
    </xf>
    <xf numFmtId="0" fontId="26" fillId="2" borderId="0" xfId="5" applyFont="1" applyFill="1" applyBorder="1" applyAlignment="1">
      <alignment horizontal="left" vertical="center" indent="2"/>
    </xf>
    <xf numFmtId="0" fontId="26" fillId="2" borderId="7" xfId="5" applyFont="1" applyFill="1" applyBorder="1" applyAlignment="1">
      <alignment horizontal="left" vertical="center" indent="2"/>
    </xf>
    <xf numFmtId="0" fontId="17" fillId="5" borderId="2" xfId="5" applyFont="1" applyFill="1" applyBorder="1" applyAlignment="1">
      <alignment horizontal="left" vertical="center" indent="1"/>
    </xf>
    <xf numFmtId="166" fontId="18" fillId="5" borderId="2" xfId="1" applyNumberFormat="1" applyFont="1" applyFill="1" applyBorder="1" applyAlignment="1">
      <alignment vertical="center"/>
    </xf>
    <xf numFmtId="0" fontId="18" fillId="2" borderId="0" xfId="5" applyFont="1" applyFill="1" applyAlignment="1">
      <alignment horizontal="left" vertical="center" indent="2"/>
    </xf>
    <xf numFmtId="166" fontId="18" fillId="2" borderId="0" xfId="1" applyNumberFormat="1" applyFont="1" applyFill="1" applyAlignment="1">
      <alignment vertical="center"/>
    </xf>
    <xf numFmtId="0" fontId="18" fillId="2" borderId="7" xfId="5" applyFont="1" applyFill="1" applyBorder="1" applyAlignment="1">
      <alignment horizontal="left" vertical="center" indent="2"/>
    </xf>
    <xf numFmtId="166" fontId="18" fillId="2" borderId="7" xfId="1" applyNumberFormat="1" applyFont="1" applyFill="1" applyBorder="1" applyAlignment="1">
      <alignment vertical="center"/>
    </xf>
    <xf numFmtId="165" fontId="18" fillId="5" borderId="2" xfId="1" applyNumberFormat="1" applyFont="1" applyFill="1" applyBorder="1" applyAlignment="1">
      <alignment vertical="center"/>
    </xf>
    <xf numFmtId="165" fontId="18" fillId="2" borderId="0" xfId="1" applyNumberFormat="1" applyFont="1" applyFill="1" applyAlignment="1">
      <alignment vertical="center"/>
    </xf>
    <xf numFmtId="165" fontId="18" fillId="2" borderId="0" xfId="1" applyNumberFormat="1" applyFont="1" applyFill="1" applyBorder="1" applyAlignment="1">
      <alignment vertical="center"/>
    </xf>
    <xf numFmtId="165" fontId="18" fillId="2" borderId="7" xfId="1" applyNumberFormat="1" applyFont="1" applyFill="1" applyBorder="1" applyAlignment="1">
      <alignment vertical="center"/>
    </xf>
    <xf numFmtId="169" fontId="18" fillId="5" borderId="2" xfId="1" applyNumberFormat="1" applyFont="1" applyFill="1" applyBorder="1" applyAlignment="1">
      <alignment vertical="center"/>
    </xf>
    <xf numFmtId="169" fontId="18" fillId="2" borderId="0" xfId="1" applyNumberFormat="1" applyFont="1" applyFill="1" applyAlignment="1">
      <alignment vertical="center"/>
    </xf>
    <xf numFmtId="169" fontId="18" fillId="2" borderId="0" xfId="1" applyNumberFormat="1" applyFont="1" applyFill="1" applyBorder="1" applyAlignment="1">
      <alignment vertical="center"/>
    </xf>
    <xf numFmtId="0" fontId="19" fillId="2" borderId="7" xfId="5" applyFont="1" applyFill="1" applyBorder="1" applyAlignment="1">
      <alignment horizontal="left" vertical="center" indent="2"/>
    </xf>
    <xf numFmtId="169" fontId="19" fillId="2" borderId="7" xfId="1" applyNumberFormat="1" applyFont="1" applyFill="1" applyBorder="1" applyAlignment="1">
      <alignment vertical="center"/>
    </xf>
    <xf numFmtId="0" fontId="19" fillId="2" borderId="6" xfId="5" applyFont="1" applyFill="1" applyBorder="1" applyAlignment="1">
      <alignment horizontal="left" vertical="center" indent="2"/>
    </xf>
    <xf numFmtId="166" fontId="19" fillId="2" borderId="6" xfId="1" applyNumberFormat="1" applyFont="1" applyFill="1" applyBorder="1" applyAlignment="1">
      <alignment vertical="center"/>
    </xf>
    <xf numFmtId="166" fontId="19" fillId="2" borderId="1" xfId="1" applyNumberFormat="1" applyFont="1" applyFill="1" applyBorder="1" applyAlignment="1">
      <alignment vertical="center"/>
    </xf>
    <xf numFmtId="166" fontId="18" fillId="2" borderId="6" xfId="1" applyNumberFormat="1" applyFont="1" applyFill="1" applyBorder="1" applyAlignment="1">
      <alignment vertical="center"/>
    </xf>
    <xf numFmtId="165" fontId="18" fillId="2" borderId="6" xfId="1" applyNumberFormat="1" applyFont="1" applyFill="1" applyBorder="1" applyAlignment="1">
      <alignment vertical="center"/>
    </xf>
    <xf numFmtId="165" fontId="18" fillId="2" borderId="1" xfId="1" applyNumberFormat="1" applyFont="1" applyFill="1" applyBorder="1" applyAlignment="1">
      <alignment vertical="center"/>
    </xf>
    <xf numFmtId="169" fontId="19" fillId="2" borderId="6" xfId="1" applyNumberFormat="1" applyFont="1" applyFill="1" applyBorder="1" applyAlignment="1">
      <alignment vertical="center"/>
    </xf>
    <xf numFmtId="169" fontId="19" fillId="2" borderId="1" xfId="1" applyNumberFormat="1" applyFont="1" applyFill="1" applyBorder="1" applyAlignment="1">
      <alignment vertical="center"/>
    </xf>
    <xf numFmtId="169" fontId="18" fillId="2" borderId="1" xfId="1" applyNumberFormat="1" applyFont="1" applyFill="1" applyBorder="1" applyAlignment="1">
      <alignment vertical="center"/>
    </xf>
    <xf numFmtId="165" fontId="19" fillId="2" borderId="6" xfId="1" applyNumberFormat="1" applyFont="1" applyFill="1" applyBorder="1" applyAlignment="1">
      <alignment vertical="center"/>
    </xf>
    <xf numFmtId="166" fontId="23" fillId="6" borderId="2" xfId="1" applyNumberFormat="1" applyFont="1" applyFill="1" applyBorder="1" applyAlignment="1">
      <alignment vertical="center" shrinkToFit="1"/>
    </xf>
    <xf numFmtId="166" fontId="18" fillId="5" borderId="2" xfId="1" applyNumberFormat="1" applyFont="1" applyFill="1" applyBorder="1" applyAlignment="1">
      <alignment vertical="center" shrinkToFit="1"/>
    </xf>
    <xf numFmtId="166" fontId="18" fillId="2" borderId="0" xfId="1" applyNumberFormat="1" applyFont="1" applyFill="1" applyAlignment="1">
      <alignment vertical="center" shrinkToFit="1"/>
    </xf>
    <xf numFmtId="166" fontId="18" fillId="2" borderId="7" xfId="1" applyNumberFormat="1" applyFont="1" applyFill="1" applyBorder="1" applyAlignment="1">
      <alignment vertical="center" shrinkToFit="1"/>
    </xf>
    <xf numFmtId="166" fontId="19" fillId="2" borderId="6" xfId="1" applyNumberFormat="1" applyFont="1" applyFill="1" applyBorder="1" applyAlignment="1">
      <alignment vertical="center" shrinkToFit="1"/>
    </xf>
    <xf numFmtId="166" fontId="19" fillId="2" borderId="1" xfId="1" applyNumberFormat="1" applyFont="1" applyFill="1" applyBorder="1" applyAlignment="1">
      <alignment vertical="center" shrinkToFit="1"/>
    </xf>
    <xf numFmtId="166" fontId="18" fillId="2" borderId="6" xfId="1" applyNumberFormat="1" applyFont="1" applyFill="1" applyBorder="1" applyAlignment="1">
      <alignment vertical="center" shrinkToFit="1"/>
    </xf>
    <xf numFmtId="165" fontId="23" fillId="6" borderId="2" xfId="1" applyNumberFormat="1" applyFont="1" applyFill="1" applyBorder="1" applyAlignment="1">
      <alignment vertical="center" shrinkToFit="1"/>
    </xf>
    <xf numFmtId="165" fontId="18" fillId="5" borderId="2" xfId="1" applyNumberFormat="1" applyFont="1" applyFill="1" applyBorder="1" applyAlignment="1">
      <alignment vertical="center" shrinkToFit="1"/>
    </xf>
    <xf numFmtId="165" fontId="18" fillId="2" borderId="0" xfId="1" applyNumberFormat="1" applyFont="1" applyFill="1" applyAlignment="1">
      <alignment vertical="center" shrinkToFit="1"/>
    </xf>
    <xf numFmtId="165" fontId="18" fillId="2" borderId="0" xfId="1" applyNumberFormat="1" applyFont="1" applyFill="1" applyBorder="1" applyAlignment="1">
      <alignment vertical="center" shrinkToFit="1"/>
    </xf>
    <xf numFmtId="165" fontId="18" fillId="2" borderId="7" xfId="1" applyNumberFormat="1" applyFont="1" applyFill="1" applyBorder="1" applyAlignment="1">
      <alignment vertical="center" shrinkToFit="1"/>
    </xf>
    <xf numFmtId="165" fontId="18" fillId="2" borderId="6" xfId="1" applyNumberFormat="1" applyFont="1" applyFill="1" applyBorder="1" applyAlignment="1">
      <alignment vertical="center" shrinkToFit="1"/>
    </xf>
    <xf numFmtId="165" fontId="18" fillId="2" borderId="1" xfId="1" applyNumberFormat="1" applyFont="1" applyFill="1" applyBorder="1" applyAlignment="1">
      <alignment vertical="center" shrinkToFit="1"/>
    </xf>
    <xf numFmtId="169" fontId="23" fillId="6" borderId="2" xfId="1" applyNumberFormat="1" applyFont="1" applyFill="1" applyBorder="1" applyAlignment="1">
      <alignment vertical="center" shrinkToFit="1"/>
    </xf>
    <xf numFmtId="169" fontId="18" fillId="5" borderId="2" xfId="1" applyNumberFormat="1" applyFont="1" applyFill="1" applyBorder="1" applyAlignment="1">
      <alignment vertical="center" shrinkToFit="1"/>
    </xf>
    <xf numFmtId="169" fontId="18" fillId="2" borderId="0" xfId="1" applyNumberFormat="1" applyFont="1" applyFill="1" applyAlignment="1">
      <alignment vertical="center" shrinkToFit="1"/>
    </xf>
    <xf numFmtId="169" fontId="18" fillId="2" borderId="0" xfId="1" applyNumberFormat="1" applyFont="1" applyFill="1" applyBorder="1" applyAlignment="1">
      <alignment vertical="center" shrinkToFit="1"/>
    </xf>
    <xf numFmtId="169" fontId="19" fillId="2" borderId="7" xfId="1" applyNumberFormat="1" applyFont="1" applyFill="1" applyBorder="1" applyAlignment="1">
      <alignment vertical="center" shrinkToFit="1"/>
    </xf>
    <xf numFmtId="169" fontId="19" fillId="2" borderId="6" xfId="1" applyNumberFormat="1" applyFont="1" applyFill="1" applyBorder="1" applyAlignment="1">
      <alignment vertical="center" shrinkToFit="1"/>
    </xf>
    <xf numFmtId="169" fontId="19" fillId="2" borderId="1" xfId="1" applyNumberFormat="1" applyFont="1" applyFill="1" applyBorder="1" applyAlignment="1">
      <alignment vertical="center" shrinkToFit="1"/>
    </xf>
    <xf numFmtId="169" fontId="18" fillId="2" borderId="1" xfId="1" applyNumberFormat="1" applyFont="1" applyFill="1" applyBorder="1" applyAlignment="1">
      <alignment vertical="center" shrinkToFit="1"/>
    </xf>
    <xf numFmtId="165" fontId="19" fillId="2" borderId="6" xfId="1" applyNumberFormat="1" applyFont="1" applyFill="1" applyBorder="1" applyAlignment="1">
      <alignment vertical="center" shrinkToFit="1"/>
    </xf>
    <xf numFmtId="169" fontId="11" fillId="2" borderId="0" xfId="5" applyNumberFormat="1" applyFont="1" applyFill="1" applyAlignment="1">
      <alignment vertical="center"/>
    </xf>
    <xf numFmtId="0" fontId="16" fillId="6" borderId="2" xfId="5" applyFont="1" applyFill="1" applyBorder="1" applyAlignment="1">
      <alignment horizontal="left" vertical="center"/>
    </xf>
    <xf numFmtId="166" fontId="17" fillId="6" borderId="2" xfId="5" applyNumberFormat="1" applyFont="1" applyFill="1" applyBorder="1" applyAlignment="1">
      <alignment vertical="center"/>
    </xf>
    <xf numFmtId="166" fontId="18" fillId="2" borderId="0" xfId="5" applyNumberFormat="1" applyFont="1" applyFill="1" applyAlignment="1">
      <alignment vertical="center"/>
    </xf>
    <xf numFmtId="169" fontId="18" fillId="2" borderId="0" xfId="5" applyNumberFormat="1" applyFont="1" applyFill="1" applyAlignment="1">
      <alignment vertical="center"/>
    </xf>
    <xf numFmtId="173" fontId="18" fillId="2" borderId="0" xfId="5" applyNumberFormat="1" applyFont="1" applyFill="1" applyAlignment="1">
      <alignment vertical="center"/>
    </xf>
    <xf numFmtId="172" fontId="17" fillId="6" borderId="2" xfId="5" applyNumberFormat="1" applyFont="1" applyFill="1" applyBorder="1" applyAlignment="1">
      <alignment vertical="center"/>
    </xf>
    <xf numFmtId="172" fontId="18" fillId="2" borderId="0" xfId="5" applyNumberFormat="1" applyFont="1" applyFill="1" applyAlignment="1">
      <alignment vertical="center"/>
    </xf>
    <xf numFmtId="172" fontId="18" fillId="2" borderId="1" xfId="5" applyNumberFormat="1" applyFont="1" applyFill="1" applyBorder="1" applyAlignment="1">
      <alignment vertical="center"/>
    </xf>
    <xf numFmtId="165" fontId="17" fillId="6" borderId="2" xfId="2" applyNumberFormat="1" applyFont="1" applyFill="1" applyBorder="1" applyAlignment="1">
      <alignment vertical="center"/>
    </xf>
    <xf numFmtId="165" fontId="18" fillId="2" borderId="0" xfId="5" applyNumberFormat="1" applyFont="1" applyFill="1" applyAlignment="1">
      <alignment vertical="center"/>
    </xf>
    <xf numFmtId="166" fontId="17" fillId="6" borderId="2" xfId="5" applyNumberFormat="1" applyFont="1" applyFill="1" applyBorder="1" applyAlignment="1">
      <alignment vertical="center" shrinkToFit="1"/>
    </xf>
    <xf numFmtId="166" fontId="18" fillId="2" borderId="0" xfId="5" applyNumberFormat="1" applyFont="1" applyFill="1" applyAlignment="1">
      <alignment vertical="center" shrinkToFit="1"/>
    </xf>
    <xf numFmtId="169" fontId="18" fillId="2" borderId="0" xfId="5" applyNumberFormat="1" applyFont="1" applyFill="1" applyAlignment="1">
      <alignment vertical="center" shrinkToFit="1"/>
    </xf>
    <xf numFmtId="173" fontId="18" fillId="2" borderId="0" xfId="5" applyNumberFormat="1" applyFont="1" applyFill="1" applyAlignment="1">
      <alignment vertical="center" shrinkToFit="1"/>
    </xf>
    <xf numFmtId="172" fontId="17" fillId="6" borderId="2" xfId="5" applyNumberFormat="1" applyFont="1" applyFill="1" applyBorder="1" applyAlignment="1">
      <alignment vertical="center" shrinkToFit="1"/>
    </xf>
    <xf numFmtId="172" fontId="18" fillId="2" borderId="0" xfId="5" applyNumberFormat="1" applyFont="1" applyFill="1" applyAlignment="1">
      <alignment vertical="center" shrinkToFit="1"/>
    </xf>
    <xf numFmtId="172" fontId="18" fillId="2" borderId="1" xfId="5" applyNumberFormat="1" applyFont="1" applyFill="1" applyBorder="1" applyAlignment="1">
      <alignment vertical="center" shrinkToFit="1"/>
    </xf>
    <xf numFmtId="165" fontId="17" fillId="6" borderId="2" xfId="2" applyNumberFormat="1" applyFont="1" applyFill="1" applyBorder="1" applyAlignment="1">
      <alignment vertical="center" shrinkToFit="1"/>
    </xf>
    <xf numFmtId="165" fontId="18" fillId="2" borderId="0" xfId="5" applyNumberFormat="1" applyFont="1" applyFill="1" applyAlignment="1">
      <alignment vertical="center" shrinkToFit="1"/>
    </xf>
    <xf numFmtId="0" fontId="24" fillId="2" borderId="2" xfId="5" applyFont="1" applyFill="1" applyBorder="1" applyAlignment="1">
      <alignment horizontal="left" vertical="center"/>
    </xf>
    <xf numFmtId="166" fontId="18" fillId="2" borderId="2" xfId="5" applyNumberFormat="1" applyFont="1" applyFill="1" applyBorder="1" applyAlignment="1">
      <alignment vertical="center"/>
    </xf>
    <xf numFmtId="0" fontId="24" fillId="2" borderId="5" xfId="5" applyFont="1" applyFill="1" applyBorder="1" applyAlignment="1">
      <alignment horizontal="left" vertical="center"/>
    </xf>
    <xf numFmtId="0" fontId="24" fillId="2" borderId="7" xfId="5" applyFont="1" applyFill="1" applyBorder="1" applyAlignment="1">
      <alignment horizontal="left" vertical="center"/>
    </xf>
    <xf numFmtId="165" fontId="18" fillId="2" borderId="7" xfId="5" applyNumberFormat="1" applyFont="1" applyFill="1" applyBorder="1" applyAlignment="1">
      <alignment vertical="center"/>
    </xf>
    <xf numFmtId="0" fontId="24" fillId="2" borderId="0" xfId="5" applyFont="1" applyFill="1" applyBorder="1" applyAlignment="1">
      <alignment horizontal="left" vertical="center"/>
    </xf>
    <xf numFmtId="0" fontId="24" fillId="2" borderId="1" xfId="5" applyFont="1" applyFill="1" applyBorder="1" applyAlignment="1">
      <alignment horizontal="left" vertical="center"/>
    </xf>
    <xf numFmtId="172" fontId="18" fillId="2" borderId="2" xfId="5" applyNumberFormat="1" applyFont="1" applyFill="1" applyBorder="1" applyAlignment="1">
      <alignment vertical="center"/>
    </xf>
    <xf numFmtId="166" fontId="18" fillId="2" borderId="2" xfId="5" applyNumberFormat="1" applyFont="1" applyFill="1" applyBorder="1" applyAlignment="1">
      <alignment vertical="center" shrinkToFit="1"/>
    </xf>
    <xf numFmtId="165" fontId="18" fillId="2" borderId="7" xfId="5" applyNumberFormat="1" applyFont="1" applyFill="1" applyBorder="1" applyAlignment="1">
      <alignment vertical="center" shrinkToFit="1"/>
    </xf>
    <xf numFmtId="169" fontId="11" fillId="2" borderId="0" xfId="5" applyNumberFormat="1" applyFont="1" applyFill="1" applyAlignment="1">
      <alignment vertical="center" shrinkToFit="1"/>
    </xf>
    <xf numFmtId="172" fontId="18" fillId="2" borderId="2" xfId="5" applyNumberFormat="1" applyFont="1" applyFill="1" applyBorder="1" applyAlignment="1">
      <alignment vertical="center" shrinkToFit="1"/>
    </xf>
    <xf numFmtId="172" fontId="11" fillId="2" borderId="0" xfId="5" applyNumberFormat="1" applyFont="1" applyFill="1" applyBorder="1" applyAlignment="1">
      <alignment vertical="center" shrinkToFit="1"/>
    </xf>
    <xf numFmtId="0" fontId="14" fillId="2" borderId="2" xfId="5" applyNumberFormat="1" applyFont="1" applyFill="1" applyBorder="1" applyAlignment="1">
      <alignment vertical="center" shrinkToFit="1"/>
    </xf>
    <xf numFmtId="0" fontId="14" fillId="2" borderId="5" xfId="5" applyNumberFormat="1" applyFont="1" applyFill="1" applyBorder="1" applyAlignment="1">
      <alignment vertical="center" shrinkToFit="1"/>
    </xf>
    <xf numFmtId="0" fontId="14" fillId="2" borderId="6" xfId="5" applyNumberFormat="1" applyFont="1" applyFill="1" applyBorder="1" applyAlignment="1">
      <alignment vertical="center" shrinkToFit="1"/>
    </xf>
    <xf numFmtId="0" fontId="14" fillId="2" borderId="3" xfId="5" applyNumberFormat="1" applyFont="1" applyFill="1" applyBorder="1" applyAlignment="1">
      <alignment vertical="center" shrinkToFit="1"/>
    </xf>
    <xf numFmtId="0" fontId="14" fillId="2" borderId="1" xfId="5" applyNumberFormat="1" applyFont="1" applyFill="1" applyBorder="1" applyAlignment="1">
      <alignment vertical="center" shrinkToFit="1"/>
    </xf>
    <xf numFmtId="175" fontId="11" fillId="2" borderId="0" xfId="5" applyNumberFormat="1" applyFont="1" applyFill="1" applyAlignment="1">
      <alignment vertical="center"/>
    </xf>
    <xf numFmtId="0" fontId="14" fillId="2" borderId="0" xfId="5" applyNumberFormat="1" applyFont="1" applyFill="1" applyBorder="1" applyAlignment="1">
      <alignment vertical="center" shrinkToFit="1"/>
    </xf>
    <xf numFmtId="174" fontId="18" fillId="2" borderId="1" xfId="5" applyNumberFormat="1" applyFont="1" applyFill="1" applyBorder="1" applyAlignment="1">
      <alignment vertical="center"/>
    </xf>
    <xf numFmtId="0" fontId="17" fillId="6" borderId="2" xfId="5" applyFont="1" applyFill="1" applyBorder="1" applyAlignment="1">
      <alignment horizontal="left" vertical="center"/>
    </xf>
    <xf numFmtId="166" fontId="18" fillId="6" borderId="2" xfId="5" applyNumberFormat="1" applyFont="1" applyFill="1" applyBorder="1" applyAlignment="1">
      <alignment vertical="center"/>
    </xf>
    <xf numFmtId="0" fontId="17" fillId="6" borderId="5" xfId="5" applyFont="1" applyFill="1" applyBorder="1" applyAlignment="1">
      <alignment horizontal="left" vertical="center"/>
    </xf>
    <xf numFmtId="166" fontId="18" fillId="6" borderId="5" xfId="5" applyNumberFormat="1" applyFont="1" applyFill="1" applyBorder="1" applyAlignment="1">
      <alignment vertical="center"/>
    </xf>
    <xf numFmtId="0" fontId="17" fillId="6" borderId="1" xfId="5" applyFont="1" applyFill="1" applyBorder="1" applyAlignment="1">
      <alignment horizontal="left" vertical="center"/>
    </xf>
    <xf numFmtId="166" fontId="18" fillId="6" borderId="1" xfId="5" applyNumberFormat="1" applyFont="1" applyFill="1" applyBorder="1" applyAlignment="1">
      <alignment vertical="center"/>
    </xf>
    <xf numFmtId="0" fontId="17" fillId="5" borderId="6" xfId="5" applyFont="1" applyFill="1" applyBorder="1" applyAlignment="1">
      <alignment horizontal="left" vertical="center" indent="1"/>
    </xf>
    <xf numFmtId="166" fontId="18" fillId="5" borderId="6" xfId="5" applyNumberFormat="1" applyFont="1" applyFill="1" applyBorder="1" applyAlignment="1">
      <alignment vertical="center"/>
    </xf>
    <xf numFmtId="0" fontId="17" fillId="5" borderId="3" xfId="5" applyFont="1" applyFill="1" applyBorder="1" applyAlignment="1">
      <alignment horizontal="left" vertical="center" indent="1"/>
    </xf>
    <xf numFmtId="166" fontId="18" fillId="5" borderId="3" xfId="5" applyNumberFormat="1" applyFont="1" applyFill="1" applyBorder="1" applyAlignment="1">
      <alignment vertical="center"/>
    </xf>
    <xf numFmtId="0" fontId="19" fillId="5" borderId="2" xfId="5" applyFont="1" applyFill="1" applyBorder="1" applyAlignment="1">
      <alignment horizontal="left" vertical="center" indent="1"/>
    </xf>
    <xf numFmtId="166" fontId="18" fillId="5" borderId="2" xfId="5" applyNumberFormat="1" applyFont="1" applyFill="1" applyBorder="1" applyAlignment="1">
      <alignment vertical="center"/>
    </xf>
    <xf numFmtId="3" fontId="18" fillId="6" borderId="2" xfId="5" applyNumberFormat="1" applyFont="1" applyFill="1" applyBorder="1" applyAlignment="1">
      <alignment vertical="center"/>
    </xf>
    <xf numFmtId="165" fontId="20" fillId="6" borderId="2" xfId="5" applyNumberFormat="1" applyFont="1" applyFill="1" applyBorder="1" applyAlignment="1">
      <alignment vertical="center"/>
    </xf>
    <xf numFmtId="0" fontId="16" fillId="6" borderId="2" xfId="5" applyNumberFormat="1" applyFont="1" applyFill="1" applyBorder="1" applyAlignment="1">
      <alignment horizontal="left" vertical="center"/>
    </xf>
    <xf numFmtId="0" fontId="25" fillId="5" borderId="2" xfId="5" applyFont="1" applyFill="1" applyBorder="1" applyAlignment="1">
      <alignment horizontal="left" vertical="center" indent="1"/>
    </xf>
    <xf numFmtId="0" fontId="23" fillId="5" borderId="2" xfId="5" applyFont="1" applyFill="1" applyBorder="1" applyAlignment="1">
      <alignment horizontal="left" vertical="center" indent="1"/>
    </xf>
    <xf numFmtId="176" fontId="23" fillId="5" borderId="2" xfId="2" applyNumberFormat="1" applyFont="1" applyFill="1" applyBorder="1" applyAlignment="1">
      <alignment vertical="center"/>
    </xf>
    <xf numFmtId="174" fontId="23" fillId="5" borderId="2" xfId="2" applyNumberFormat="1" applyFont="1" applyFill="1" applyBorder="1" applyAlignment="1">
      <alignment vertical="center"/>
    </xf>
    <xf numFmtId="165" fontId="23" fillId="5" borderId="2" xfId="2" applyNumberFormat="1" applyFont="1" applyFill="1" applyBorder="1" applyAlignment="1">
      <alignment vertical="center"/>
    </xf>
    <xf numFmtId="0" fontId="27" fillId="2" borderId="5" xfId="5" applyFont="1" applyFill="1" applyBorder="1" applyAlignment="1">
      <alignment horizontal="left" vertical="center" indent="2"/>
    </xf>
    <xf numFmtId="166" fontId="27" fillId="2" borderId="5" xfId="5" applyNumberFormat="1" applyFont="1" applyFill="1" applyBorder="1" applyAlignment="1">
      <alignment vertical="center"/>
    </xf>
    <xf numFmtId="0" fontId="27" fillId="2" borderId="0" xfId="5" applyFont="1" applyFill="1" applyBorder="1" applyAlignment="1">
      <alignment horizontal="left" vertical="center" indent="2"/>
    </xf>
    <xf numFmtId="166" fontId="27" fillId="2" borderId="0" xfId="5" applyNumberFormat="1" applyFont="1" applyFill="1" applyBorder="1" applyAlignment="1">
      <alignment vertical="center"/>
    </xf>
    <xf numFmtId="0" fontId="27" fillId="2" borderId="3" xfId="5" applyFont="1" applyFill="1" applyBorder="1" applyAlignment="1">
      <alignment horizontal="left" vertical="center" indent="2"/>
    </xf>
    <xf numFmtId="166" fontId="27" fillId="2" borderId="3" xfId="5" applyNumberFormat="1" applyFont="1" applyFill="1" applyBorder="1" applyAlignment="1">
      <alignment vertical="center"/>
    </xf>
    <xf numFmtId="176" fontId="27" fillId="2" borderId="5" xfId="5" applyNumberFormat="1" applyFont="1" applyFill="1" applyBorder="1" applyAlignment="1">
      <alignment vertical="center"/>
    </xf>
    <xf numFmtId="176" fontId="27" fillId="2" borderId="0" xfId="5" applyNumberFormat="1" applyFont="1" applyFill="1" applyBorder="1" applyAlignment="1">
      <alignment vertical="center"/>
    </xf>
    <xf numFmtId="176" fontId="27" fillId="2" borderId="3" xfId="5" applyNumberFormat="1" applyFont="1" applyFill="1" applyBorder="1" applyAlignment="1">
      <alignment vertical="center"/>
    </xf>
    <xf numFmtId="174" fontId="27" fillId="2" borderId="5" xfId="5" applyNumberFormat="1" applyFont="1" applyFill="1" applyBorder="1" applyAlignment="1">
      <alignment vertical="center"/>
    </xf>
    <xf numFmtId="174" fontId="27" fillId="2" borderId="0" xfId="5" applyNumberFormat="1" applyFont="1" applyFill="1" applyBorder="1" applyAlignment="1">
      <alignment vertical="center"/>
    </xf>
    <xf numFmtId="174" fontId="27" fillId="2" borderId="3" xfId="5" applyNumberFormat="1" applyFont="1" applyFill="1" applyBorder="1" applyAlignment="1">
      <alignment vertical="center"/>
    </xf>
    <xf numFmtId="165" fontId="27" fillId="2" borderId="5" xfId="5" applyNumberFormat="1" applyFont="1" applyFill="1" applyBorder="1" applyAlignment="1">
      <alignment vertical="center"/>
    </xf>
    <xf numFmtId="165" fontId="27" fillId="2" borderId="0" xfId="5" applyNumberFormat="1" applyFont="1" applyFill="1" applyBorder="1" applyAlignment="1">
      <alignment vertical="center"/>
    </xf>
    <xf numFmtId="165" fontId="27" fillId="2" borderId="3" xfId="5" applyNumberFormat="1" applyFont="1" applyFill="1" applyBorder="1" applyAlignment="1">
      <alignment vertical="center"/>
    </xf>
    <xf numFmtId="0" fontId="28" fillId="2" borderId="0" xfId="5" applyFont="1" applyFill="1" applyBorder="1" applyAlignment="1">
      <alignment horizontal="left" vertical="center" indent="3"/>
    </xf>
    <xf numFmtId="166" fontId="28" fillId="2" borderId="0" xfId="5" applyNumberFormat="1" applyFont="1" applyFill="1" applyAlignment="1">
      <alignment vertical="center"/>
    </xf>
    <xf numFmtId="166" fontId="28" fillId="2" borderId="0" xfId="5" applyNumberFormat="1" applyFont="1" applyFill="1" applyBorder="1" applyAlignment="1">
      <alignment vertical="center"/>
    </xf>
    <xf numFmtId="0" fontId="26" fillId="2" borderId="8" xfId="5" applyFont="1" applyFill="1" applyBorder="1" applyAlignment="1">
      <alignment horizontal="left" vertical="center" indent="2"/>
    </xf>
    <xf numFmtId="166" fontId="26" fillId="2" borderId="8" xfId="5" applyNumberFormat="1" applyFont="1" applyFill="1" applyBorder="1" applyAlignment="1">
      <alignment vertical="center"/>
    </xf>
    <xf numFmtId="166" fontId="26" fillId="2" borderId="7" xfId="5" applyNumberFormat="1" applyFont="1" applyFill="1" applyBorder="1" applyAlignment="1">
      <alignment vertical="center"/>
    </xf>
    <xf numFmtId="176" fontId="26" fillId="2" borderId="0" xfId="5" applyNumberFormat="1" applyFont="1" applyFill="1" applyBorder="1" applyAlignment="1">
      <alignment vertical="center"/>
    </xf>
    <xf numFmtId="0" fontId="26" fillId="2" borderId="1" xfId="5" applyFont="1" applyFill="1" applyBorder="1" applyAlignment="1">
      <alignment horizontal="left" vertical="center" indent="2"/>
    </xf>
    <xf numFmtId="176" fontId="26" fillId="2" borderId="1" xfId="5" applyNumberFormat="1" applyFont="1" applyFill="1" applyBorder="1" applyAlignment="1">
      <alignment vertical="center"/>
    </xf>
    <xf numFmtId="174" fontId="26" fillId="2" borderId="0" xfId="5" applyNumberFormat="1" applyFont="1" applyFill="1" applyBorder="1" applyAlignment="1">
      <alignment vertical="center"/>
    </xf>
    <xf numFmtId="174" fontId="26" fillId="2" borderId="1" xfId="5" applyNumberFormat="1" applyFont="1" applyFill="1" applyBorder="1" applyAlignment="1">
      <alignment vertical="center"/>
    </xf>
    <xf numFmtId="165" fontId="26" fillId="2" borderId="0" xfId="5" applyNumberFormat="1" applyFont="1" applyFill="1" applyBorder="1" applyAlignment="1">
      <alignment vertical="center"/>
    </xf>
    <xf numFmtId="165" fontId="26" fillId="2" borderId="1" xfId="5" applyNumberFormat="1" applyFont="1" applyFill="1" applyBorder="1" applyAlignment="1">
      <alignment vertical="center"/>
    </xf>
    <xf numFmtId="165" fontId="20" fillId="6" borderId="2" xfId="5" applyNumberFormat="1" applyFont="1" applyFill="1" applyBorder="1" applyAlignment="1">
      <alignment vertical="center" shrinkToFit="1"/>
    </xf>
    <xf numFmtId="166" fontId="27" fillId="2" borderId="5" xfId="5" applyNumberFormat="1" applyFont="1" applyFill="1" applyBorder="1" applyAlignment="1">
      <alignment vertical="center" shrinkToFit="1"/>
    </xf>
    <xf numFmtId="166" fontId="27" fillId="2" borderId="0" xfId="5" applyNumberFormat="1" applyFont="1" applyFill="1" applyBorder="1" applyAlignment="1">
      <alignment vertical="center" shrinkToFit="1"/>
    </xf>
    <xf numFmtId="166" fontId="27" fillId="2" borderId="3" xfId="5" applyNumberFormat="1" applyFont="1" applyFill="1" applyBorder="1" applyAlignment="1">
      <alignment vertical="center" shrinkToFit="1"/>
    </xf>
    <xf numFmtId="166" fontId="28" fillId="2" borderId="0" xfId="5" applyNumberFormat="1" applyFont="1" applyFill="1" applyAlignment="1">
      <alignment vertical="center" shrinkToFit="1"/>
    </xf>
    <xf numFmtId="166" fontId="28" fillId="2" borderId="0" xfId="5" applyNumberFormat="1" applyFont="1" applyFill="1" applyBorder="1" applyAlignment="1">
      <alignment vertical="center" shrinkToFit="1"/>
    </xf>
    <xf numFmtId="166" fontId="26" fillId="2" borderId="8" xfId="5" applyNumberFormat="1" applyFont="1" applyFill="1" applyBorder="1" applyAlignment="1">
      <alignment vertical="center" shrinkToFit="1"/>
    </xf>
    <xf numFmtId="166" fontId="26" fillId="2" borderId="7" xfId="5" applyNumberFormat="1" applyFont="1" applyFill="1" applyBorder="1" applyAlignment="1">
      <alignment vertical="center" shrinkToFit="1"/>
    </xf>
    <xf numFmtId="176" fontId="23" fillId="5" borderId="2" xfId="2" applyNumberFormat="1" applyFont="1" applyFill="1" applyBorder="1" applyAlignment="1">
      <alignment vertical="center" shrinkToFit="1"/>
    </xf>
    <xf numFmtId="176" fontId="27" fillId="2" borderId="5" xfId="5" applyNumberFormat="1" applyFont="1" applyFill="1" applyBorder="1" applyAlignment="1">
      <alignment vertical="center" shrinkToFit="1"/>
    </xf>
    <xf numFmtId="176" fontId="27" fillId="2" borderId="0" xfId="5" applyNumberFormat="1" applyFont="1" applyFill="1" applyBorder="1" applyAlignment="1">
      <alignment vertical="center" shrinkToFit="1"/>
    </xf>
    <xf numFmtId="176" fontId="27" fillId="2" borderId="3" xfId="5" applyNumberFormat="1" applyFont="1" applyFill="1" applyBorder="1" applyAlignment="1">
      <alignment vertical="center" shrinkToFit="1"/>
    </xf>
    <xf numFmtId="176" fontId="26" fillId="2" borderId="0" xfId="5" applyNumberFormat="1" applyFont="1" applyFill="1" applyBorder="1" applyAlignment="1">
      <alignment vertical="center" shrinkToFit="1"/>
    </xf>
    <xf numFmtId="176" fontId="26" fillId="2" borderId="1" xfId="5" applyNumberFormat="1" applyFont="1" applyFill="1" applyBorder="1" applyAlignment="1">
      <alignment vertical="center" shrinkToFit="1"/>
    </xf>
    <xf numFmtId="174" fontId="23" fillId="5" borderId="2" xfId="2" applyNumberFormat="1" applyFont="1" applyFill="1" applyBorder="1" applyAlignment="1">
      <alignment vertical="center" shrinkToFit="1"/>
    </xf>
    <xf numFmtId="174" fontId="27" fillId="2" borderId="5" xfId="5" applyNumberFormat="1" applyFont="1" applyFill="1" applyBorder="1" applyAlignment="1">
      <alignment vertical="center" shrinkToFit="1"/>
    </xf>
    <xf numFmtId="174" fontId="27" fillId="2" borderId="0" xfId="5" applyNumberFormat="1" applyFont="1" applyFill="1" applyBorder="1" applyAlignment="1">
      <alignment vertical="center" shrinkToFit="1"/>
    </xf>
    <xf numFmtId="174" fontId="27" fillId="2" borderId="3" xfId="5" applyNumberFormat="1" applyFont="1" applyFill="1" applyBorder="1" applyAlignment="1">
      <alignment vertical="center" shrinkToFit="1"/>
    </xf>
    <xf numFmtId="174" fontId="26" fillId="2" borderId="0" xfId="5" applyNumberFormat="1" applyFont="1" applyFill="1" applyBorder="1" applyAlignment="1">
      <alignment vertical="center" shrinkToFit="1"/>
    </xf>
    <xf numFmtId="174" fontId="26" fillId="2" borderId="1" xfId="5" applyNumberFormat="1" applyFont="1" applyFill="1" applyBorder="1" applyAlignment="1">
      <alignment vertical="center" shrinkToFit="1"/>
    </xf>
    <xf numFmtId="165" fontId="23" fillId="5" borderId="2" xfId="2" applyNumberFormat="1" applyFont="1" applyFill="1" applyBorder="1" applyAlignment="1">
      <alignment vertical="center" shrinkToFit="1"/>
    </xf>
    <xf numFmtId="165" fontId="27" fillId="2" borderId="5" xfId="5" applyNumberFormat="1" applyFont="1" applyFill="1" applyBorder="1" applyAlignment="1">
      <alignment vertical="center" shrinkToFit="1"/>
    </xf>
    <xf numFmtId="165" fontId="27" fillId="2" borderId="0" xfId="5" applyNumberFormat="1" applyFont="1" applyFill="1" applyBorder="1" applyAlignment="1">
      <alignment vertical="center" shrinkToFit="1"/>
    </xf>
    <xf numFmtId="165" fontId="27" fillId="2" borderId="3" xfId="5" applyNumberFormat="1" applyFont="1" applyFill="1" applyBorder="1" applyAlignment="1">
      <alignment vertical="center" shrinkToFit="1"/>
    </xf>
    <xf numFmtId="165" fontId="26" fillId="2" borderId="0" xfId="5" applyNumberFormat="1" applyFont="1" applyFill="1" applyBorder="1" applyAlignment="1">
      <alignment vertical="center" shrinkToFit="1"/>
    </xf>
    <xf numFmtId="165" fontId="26" fillId="2" borderId="1" xfId="5" applyNumberFormat="1" applyFont="1" applyFill="1" applyBorder="1" applyAlignment="1">
      <alignment vertical="center" shrinkToFit="1"/>
    </xf>
    <xf numFmtId="0" fontId="29" fillId="2" borderId="0" xfId="0" applyFont="1" applyFill="1"/>
    <xf numFmtId="0" fontId="30" fillId="2" borderId="1" xfId="0" applyFont="1" applyFill="1" applyBorder="1"/>
    <xf numFmtId="0" fontId="24" fillId="2" borderId="0" xfId="0" applyFont="1" applyFill="1"/>
    <xf numFmtId="0" fontId="31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0" fontId="33" fillId="2" borderId="0" xfId="6" applyFont="1" applyFill="1"/>
    <xf numFmtId="0" fontId="18" fillId="2" borderId="0" xfId="6" applyFont="1" applyFill="1" applyAlignment="1">
      <alignment vertical="center"/>
    </xf>
    <xf numFmtId="0" fontId="18" fillId="2" borderId="0" xfId="6" applyFont="1" applyFill="1" applyAlignment="1">
      <alignment horizontal="center" vertical="center"/>
    </xf>
    <xf numFmtId="0" fontId="34" fillId="2" borderId="2" xfId="6" applyFont="1" applyFill="1" applyBorder="1" applyAlignment="1">
      <alignment vertical="center"/>
    </xf>
    <xf numFmtId="0" fontId="35" fillId="2" borderId="2" xfId="6" applyFont="1" applyFill="1" applyBorder="1" applyAlignment="1">
      <alignment vertical="center"/>
    </xf>
    <xf numFmtId="0" fontId="36" fillId="2" borderId="0" xfId="6" applyFont="1" applyFill="1" applyAlignment="1">
      <alignment vertical="center"/>
    </xf>
    <xf numFmtId="0" fontId="35" fillId="2" borderId="0" xfId="6" applyFont="1" applyFill="1" applyAlignment="1">
      <alignment vertical="center"/>
    </xf>
    <xf numFmtId="0" fontId="16" fillId="2" borderId="0" xfId="6" applyFont="1" applyFill="1" applyAlignment="1">
      <alignment vertical="center"/>
    </xf>
    <xf numFmtId="0" fontId="20" fillId="2" borderId="0" xfId="6" applyFont="1" applyFill="1" applyAlignment="1">
      <alignment vertical="center"/>
    </xf>
    <xf numFmtId="0" fontId="39" fillId="2" borderId="0" xfId="9" applyFont="1" applyFill="1" applyAlignment="1">
      <alignment vertical="center"/>
    </xf>
    <xf numFmtId="0" fontId="40" fillId="2" borderId="0" xfId="3" applyFont="1" applyFill="1" applyAlignment="1">
      <alignment horizontal="left" vertical="center" indent="1"/>
    </xf>
    <xf numFmtId="0" fontId="37" fillId="2" borderId="0" xfId="6" applyFont="1" applyFill="1" applyAlignment="1">
      <alignment horizontal="left" vertical="center"/>
    </xf>
    <xf numFmtId="177" fontId="38" fillId="2" borderId="0" xfId="6" quotePrefix="1" applyNumberFormat="1" applyFont="1" applyFill="1" applyAlignment="1">
      <alignment horizontal="left" vertical="center"/>
    </xf>
  </cellXfs>
  <cellStyles count="10">
    <cellStyle name="Comma" xfId="1" builtinId="3"/>
    <cellStyle name="Comma 2" xfId="4"/>
    <cellStyle name="Hyperlink" xfId="3" builtinId="8"/>
    <cellStyle name="Normal" xfId="0" builtinId="0"/>
    <cellStyle name="Normal 2" xfId="5"/>
    <cellStyle name="Normal 2 2" xfId="9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colors>
    <mruColors>
      <color rgb="FF0564C3"/>
      <color rgb="FF050505"/>
      <color rgb="FF006EBE"/>
      <color rgb="FF506428"/>
      <color rgb="FFBE0000"/>
      <color rgb="FFF0F0F0"/>
      <color rgb="FFD7D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15</xdr:row>
      <xdr:rowOff>0</xdr:rowOff>
    </xdr:from>
    <xdr:ext cx="2877561" cy="201185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3505200"/>
          <a:ext cx="2877561" cy="20118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/4.0/?ref=chooser-v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AF40"/>
  <sheetViews>
    <sheetView showGridLines="0" tabSelected="1" zoomScale="80" zoomScaleNormal="80" workbookViewId="0"/>
  </sheetViews>
  <sheetFormatPr defaultColWidth="9.140625" defaultRowHeight="15" customHeight="1" x14ac:dyDescent="0.25"/>
  <cols>
    <col min="1" max="4" width="9.140625" style="300"/>
    <col min="5" max="21" width="9.7109375" style="300" customWidth="1"/>
    <col min="22" max="22" width="9.7109375" style="301" customWidth="1"/>
    <col min="23" max="23" width="107.42578125" style="300" customWidth="1"/>
    <col min="24" max="24" width="44.7109375" style="300" customWidth="1"/>
    <col min="25" max="26" width="9.7109375" style="300" customWidth="1"/>
    <col min="27" max="16384" width="9.140625" style="300"/>
  </cols>
  <sheetData>
    <row r="2" spans="1:23" ht="21" x14ac:dyDescent="0.35">
      <c r="A2" s="299"/>
    </row>
    <row r="6" spans="1:23" ht="31.5" x14ac:dyDescent="0.25">
      <c r="A6" s="302"/>
      <c r="B6" s="303" t="s">
        <v>160</v>
      </c>
      <c r="C6" s="303"/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303"/>
      <c r="O6" s="303"/>
      <c r="P6" s="303"/>
      <c r="Q6" s="303"/>
      <c r="V6" s="300"/>
    </row>
    <row r="7" spans="1:23" ht="15" customHeight="1" x14ac:dyDescent="0.25">
      <c r="V7" s="300"/>
    </row>
    <row r="8" spans="1:23" ht="15" customHeight="1" x14ac:dyDescent="0.25">
      <c r="V8" s="300"/>
    </row>
    <row r="9" spans="1:23" ht="15" customHeight="1" x14ac:dyDescent="0.25">
      <c r="V9" s="300"/>
    </row>
    <row r="10" spans="1:23" ht="28.5" x14ac:dyDescent="0.25">
      <c r="C10" s="304" t="s">
        <v>147</v>
      </c>
      <c r="V10" s="300"/>
    </row>
    <row r="11" spans="1:23" ht="15" customHeight="1" x14ac:dyDescent="0.25">
      <c r="V11" s="300"/>
    </row>
    <row r="15" spans="1:23" ht="30" customHeight="1" x14ac:dyDescent="0.25">
      <c r="C15" s="304" t="s">
        <v>137</v>
      </c>
    </row>
    <row r="16" spans="1:23" ht="15" customHeight="1" x14ac:dyDescent="0.25">
      <c r="W16" s="305"/>
    </row>
    <row r="17" spans="12:32" ht="15" customHeight="1" x14ac:dyDescent="0.25">
      <c r="W17" s="305"/>
    </row>
    <row r="28" spans="12:32" ht="21" x14ac:dyDescent="0.25">
      <c r="L28" s="310" t="s">
        <v>142</v>
      </c>
      <c r="M28" s="310"/>
      <c r="N28" s="310"/>
      <c r="O28" s="310"/>
    </row>
    <row r="29" spans="12:32" ht="15" customHeight="1" x14ac:dyDescent="0.25">
      <c r="V29" s="300"/>
    </row>
    <row r="30" spans="12:32" ht="18.75" x14ac:dyDescent="0.25">
      <c r="L30" s="311">
        <v>45432.789652777778</v>
      </c>
      <c r="M30" s="311"/>
      <c r="N30" s="311"/>
      <c r="O30" s="311"/>
      <c r="V30" s="300"/>
    </row>
    <row r="31" spans="12:32" ht="15" customHeight="1" x14ac:dyDescent="0.25">
      <c r="L31" s="306" t="s">
        <v>156</v>
      </c>
      <c r="V31" s="300"/>
      <c r="AA31" s="307"/>
      <c r="AB31" s="307"/>
      <c r="AC31" s="307"/>
      <c r="AD31" s="307"/>
      <c r="AE31" s="307"/>
      <c r="AF31" s="307"/>
    </row>
    <row r="32" spans="12:32" ht="15" customHeight="1" x14ac:dyDescent="0.25">
      <c r="V32" s="300"/>
    </row>
    <row r="33" spans="2:32" ht="15" customHeight="1" x14ac:dyDescent="0.25">
      <c r="B33" s="308" t="s">
        <v>138</v>
      </c>
      <c r="V33" s="300"/>
    </row>
    <row r="34" spans="2:32" ht="15" customHeight="1" x14ac:dyDescent="0.25">
      <c r="B34" s="308"/>
      <c r="V34" s="308"/>
    </row>
    <row r="35" spans="2:32" ht="15" customHeight="1" x14ac:dyDescent="0.25">
      <c r="B35" s="308" t="s">
        <v>143</v>
      </c>
      <c r="V35" s="308"/>
    </row>
    <row r="36" spans="2:32" ht="15" customHeight="1" x14ac:dyDescent="0.25">
      <c r="B36" s="308" t="s">
        <v>139</v>
      </c>
      <c r="E36" s="307"/>
      <c r="F36" s="307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W36" s="307"/>
      <c r="X36" s="307"/>
      <c r="Y36" s="307"/>
      <c r="Z36" s="307"/>
    </row>
    <row r="38" spans="2:32" ht="15" customHeight="1" x14ac:dyDescent="0.25">
      <c r="B38" s="308" t="s">
        <v>144</v>
      </c>
    </row>
    <row r="39" spans="2:32" ht="15" customHeight="1" x14ac:dyDescent="0.25">
      <c r="B39" s="308" t="s">
        <v>145</v>
      </c>
    </row>
    <row r="40" spans="2:32" ht="15" customHeight="1" x14ac:dyDescent="0.25">
      <c r="B40" s="309" t="s">
        <v>146</v>
      </c>
      <c r="AA40" s="307"/>
      <c r="AB40" s="307"/>
      <c r="AC40" s="307"/>
      <c r="AD40" s="307"/>
      <c r="AE40" s="307"/>
      <c r="AF40" s="307"/>
    </row>
  </sheetData>
  <mergeCells count="2">
    <mergeCell ref="L28:O28"/>
    <mergeCell ref="L30:O30"/>
  </mergeCells>
  <hyperlinks>
    <hyperlink ref="B40" r:id="rId1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4" orientation="landscape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413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88</v>
      </c>
      <c r="B3" s="126">
        <f>IF(SER_hh_tes!B3=0,0,11630*1000*SER_hh_tes!B3/SER_hh_num!B3)</f>
        <v>71266.502325270631</v>
      </c>
      <c r="C3" s="126">
        <f>IF(SER_hh_tes!C3=0,0,11630*1000*SER_hh_tes!C3/SER_hh_num!C3)</f>
        <v>74728.607117847132</v>
      </c>
      <c r="D3" s="126">
        <f>IF(SER_hh_tes!D3=0,0,11630*1000*SER_hh_tes!D3/SER_hh_num!D3)</f>
        <v>73012.813715056371</v>
      </c>
      <c r="E3" s="126">
        <f>IF(SER_hh_tes!E3=0,0,11630*1000*SER_hh_tes!E3/SER_hh_num!E3)</f>
        <v>80498.279245194295</v>
      </c>
      <c r="F3" s="126">
        <f>IF(SER_hh_tes!F3=0,0,11630*1000*SER_hh_tes!F3/SER_hh_num!F3)</f>
        <v>80530.218851425365</v>
      </c>
      <c r="G3" s="126">
        <f>IF(SER_hh_tes!G3=0,0,11630*1000*SER_hh_tes!G3/SER_hh_num!G3)</f>
        <v>80428.417154992421</v>
      </c>
      <c r="H3" s="126">
        <f>IF(SER_hh_tes!H3=0,0,11630*1000*SER_hh_tes!H3/SER_hh_num!H3)</f>
        <v>84173.698757890452</v>
      </c>
      <c r="I3" s="126">
        <f>IF(SER_hh_tes!I3=0,0,11630*1000*SER_hh_tes!I3/SER_hh_num!I3)</f>
        <v>76024.157504789051</v>
      </c>
      <c r="J3" s="126">
        <f>IF(SER_hh_tes!J3=0,0,11630*1000*SER_hh_tes!J3/SER_hh_num!J3)</f>
        <v>81216.310764666589</v>
      </c>
      <c r="K3" s="126">
        <f>IF(SER_hh_tes!K3=0,0,11630*1000*SER_hh_tes!K3/SER_hh_num!K3)</f>
        <v>82946.410852995934</v>
      </c>
      <c r="L3" s="126">
        <f>IF(SER_hh_tes!L3=0,0,11630*1000*SER_hh_tes!L3/SER_hh_num!L3)</f>
        <v>88500.861170064876</v>
      </c>
      <c r="M3" s="126">
        <f>IF(SER_hh_tes!M3=0,0,11630*1000*SER_hh_tes!M3/SER_hh_num!M3)</f>
        <v>79569.481380555735</v>
      </c>
      <c r="N3" s="126">
        <f>IF(SER_hh_tes!N3=0,0,11630*1000*SER_hh_tes!N3/SER_hh_num!N3)</f>
        <v>83489.02857074955</v>
      </c>
      <c r="O3" s="126">
        <f>IF(SER_hh_tes!O3=0,0,11630*1000*SER_hh_tes!O3/SER_hh_num!O3)</f>
        <v>84716.34893646797</v>
      </c>
      <c r="P3" s="126">
        <f>IF(SER_hh_tes!P3=0,0,11630*1000*SER_hh_tes!P3/SER_hh_num!P3)</f>
        <v>76628.956982943841</v>
      </c>
      <c r="Q3" s="126">
        <f>IF(SER_hh_tes!Q3=0,0,11630*1000*SER_hh_tes!Q3/SER_hh_num!Q3)</f>
        <v>83089.183310195425</v>
      </c>
      <c r="R3" s="126">
        <f>IF(SER_hh_tes!R3=0,0,11630*1000*SER_hh_tes!R3/SER_hh_num!R3)</f>
        <v>83435.088266323757</v>
      </c>
      <c r="S3" s="126">
        <f>IF(SER_hh_tes!S3=0,0,11630*1000*SER_hh_tes!S3/SER_hh_num!S3)</f>
        <v>85219.628786663889</v>
      </c>
      <c r="T3" s="126">
        <f>IF(SER_hh_tes!T3=0,0,11630*1000*SER_hh_tes!T3/SER_hh_num!T3)</f>
        <v>83502.347544848555</v>
      </c>
      <c r="U3" s="126">
        <f>IF(SER_hh_tes!U3=0,0,11630*1000*SER_hh_tes!U3/SER_hh_num!U3)</f>
        <v>82165.232304601377</v>
      </c>
      <c r="V3" s="126">
        <f>IF(SER_hh_tes!V3=0,0,11630*1000*SER_hh_tes!V3/SER_hh_num!V3)</f>
        <v>77867.595296002022</v>
      </c>
      <c r="W3" s="126">
        <f>IF(SER_hh_tes!W3=0,0,11630*1000*SER_hh_tes!W3/SER_hh_num!W3)</f>
        <v>84042.161372652146</v>
      </c>
      <c r="DA3" s="155" t="s">
        <v>414</v>
      </c>
    </row>
    <row r="4" spans="1:105" ht="12.95" customHeight="1" x14ac:dyDescent="0.25">
      <c r="A4" s="130" t="s">
        <v>32</v>
      </c>
      <c r="B4" s="131">
        <f>IF(SER_hh_tes!B4=0,0,11630*1000*SER_hh_tes!B4/SER_hh_num!B4)</f>
        <v>49051.118957049854</v>
      </c>
      <c r="C4" s="131">
        <f>IF(SER_hh_tes!C4=0,0,11630*1000*SER_hh_tes!C4/SER_hh_num!C4)</f>
        <v>52036.120461222265</v>
      </c>
      <c r="D4" s="131">
        <f>IF(SER_hh_tes!D4=0,0,11630*1000*SER_hh_tes!D4/SER_hh_num!D4)</f>
        <v>50112.591673734489</v>
      </c>
      <c r="E4" s="131">
        <f>IF(SER_hh_tes!E4=0,0,11630*1000*SER_hh_tes!E4/SER_hh_num!E4)</f>
        <v>55395.077194281672</v>
      </c>
      <c r="F4" s="131">
        <f>IF(SER_hh_tes!F4=0,0,11630*1000*SER_hh_tes!F4/SER_hh_num!F4)</f>
        <v>56583.202067305407</v>
      </c>
      <c r="G4" s="131">
        <f>IF(SER_hh_tes!G4=0,0,11630*1000*SER_hh_tes!G4/SER_hh_num!G4)</f>
        <v>55926.062895912437</v>
      </c>
      <c r="H4" s="131">
        <f>IF(SER_hh_tes!H4=0,0,11630*1000*SER_hh_tes!H4/SER_hh_num!H4)</f>
        <v>58490.486963908435</v>
      </c>
      <c r="I4" s="131">
        <f>IF(SER_hh_tes!I4=0,0,11630*1000*SER_hh_tes!I4/SER_hh_num!I4)</f>
        <v>50684.725644486774</v>
      </c>
      <c r="J4" s="131">
        <f>IF(SER_hh_tes!J4=0,0,11630*1000*SER_hh_tes!J4/SER_hh_num!J4)</f>
        <v>55150.457336500447</v>
      </c>
      <c r="K4" s="131">
        <f>IF(SER_hh_tes!K4=0,0,11630*1000*SER_hh_tes!K4/SER_hh_num!K4)</f>
        <v>55495.719767138915</v>
      </c>
      <c r="L4" s="131">
        <f>IF(SER_hh_tes!L4=0,0,11630*1000*SER_hh_tes!L4/SER_hh_num!L4)</f>
        <v>60543.955069048665</v>
      </c>
      <c r="M4" s="131">
        <f>IF(SER_hh_tes!M4=0,0,11630*1000*SER_hh_tes!M4/SER_hh_num!M4)</f>
        <v>51671.341760500116</v>
      </c>
      <c r="N4" s="131">
        <f>IF(SER_hh_tes!N4=0,0,11630*1000*SER_hh_tes!N4/SER_hh_num!N4)</f>
        <v>54031.374624616932</v>
      </c>
      <c r="O4" s="131">
        <f>IF(SER_hh_tes!O4=0,0,11630*1000*SER_hh_tes!O4/SER_hh_num!O4)</f>
        <v>55934.791796336089</v>
      </c>
      <c r="P4" s="131">
        <f>IF(SER_hh_tes!P4=0,0,11630*1000*SER_hh_tes!P4/SER_hh_num!P4)</f>
        <v>48195.172339175209</v>
      </c>
      <c r="Q4" s="131">
        <f>IF(SER_hh_tes!Q4=0,0,11630*1000*SER_hh_tes!Q4/SER_hh_num!Q4)</f>
        <v>52220.621953723086</v>
      </c>
      <c r="R4" s="131">
        <f>IF(SER_hh_tes!R4=0,0,11630*1000*SER_hh_tes!R4/SER_hh_num!R4)</f>
        <v>53330.800233777401</v>
      </c>
      <c r="S4" s="131">
        <f>IF(SER_hh_tes!S4=0,0,11630*1000*SER_hh_tes!S4/SER_hh_num!S4)</f>
        <v>53970.889793065129</v>
      </c>
      <c r="T4" s="131">
        <f>IF(SER_hh_tes!T4=0,0,11630*1000*SER_hh_tes!T4/SER_hh_num!T4)</f>
        <v>52980.39584472643</v>
      </c>
      <c r="U4" s="131">
        <f>IF(SER_hh_tes!U4=0,0,11630*1000*SER_hh_tes!U4/SER_hh_num!U4)</f>
        <v>51290.01600845455</v>
      </c>
      <c r="V4" s="131">
        <f>IF(SER_hh_tes!V4=0,0,11630*1000*SER_hh_tes!V4/SER_hh_num!V4)</f>
        <v>48955.728176378405</v>
      </c>
      <c r="W4" s="131">
        <f>IF(SER_hh_tes!W4=0,0,11630*1000*SER_hh_tes!W4/SER_hh_num!W4)</f>
        <v>54447.461254798422</v>
      </c>
      <c r="DA4" s="156" t="s">
        <v>415</v>
      </c>
    </row>
    <row r="5" spans="1:105" ht="12" customHeight="1" x14ac:dyDescent="0.25">
      <c r="A5" s="132" t="s">
        <v>29</v>
      </c>
      <c r="B5" s="133">
        <f>IF(SER_hh_tes!B5=0,0,11630*1000*SER_hh_tes!B5/SER_hh_num!B5)</f>
        <v>69166.488195046637</v>
      </c>
      <c r="C5" s="133">
        <f>IF(SER_hh_tes!C5=0,0,11630*1000*SER_hh_tes!C5/SER_hh_num!C5)</f>
        <v>57496.129443061771</v>
      </c>
      <c r="D5" s="133">
        <f>IF(SER_hh_tes!D5=0,0,11630*1000*SER_hh_tes!D5/SER_hh_num!D5)</f>
        <v>70841.456447552744</v>
      </c>
      <c r="E5" s="133">
        <f>IF(SER_hh_tes!E5=0,0,11630*1000*SER_hh_tes!E5/SER_hh_num!E5)</f>
        <v>73307.852527404772</v>
      </c>
      <c r="F5" s="133">
        <f>IF(SER_hh_tes!F5=0,0,11630*1000*SER_hh_tes!F5/SER_hh_num!F5)</f>
        <v>81286.793071928696</v>
      </c>
      <c r="G5" s="133">
        <f>IF(SER_hh_tes!G5=0,0,11630*1000*SER_hh_tes!G5/SER_hh_num!G5)</f>
        <v>65042.327692063009</v>
      </c>
      <c r="H5" s="133">
        <f>IF(SER_hh_tes!H5=0,0,11630*1000*SER_hh_tes!H5/SER_hh_num!H5)</f>
        <v>83487.503171416029</v>
      </c>
      <c r="I5" s="133">
        <f>IF(SER_hh_tes!I5=0,0,11630*1000*SER_hh_tes!I5/SER_hh_num!I5)</f>
        <v>76082.232150822252</v>
      </c>
      <c r="J5" s="133">
        <f>IF(SER_hh_tes!J5=0,0,11630*1000*SER_hh_tes!J5/SER_hh_num!J5)</f>
        <v>82530.814644430458</v>
      </c>
      <c r="K5" s="133">
        <f>IF(SER_hh_tes!K5=0,0,11630*1000*SER_hh_tes!K5/SER_hh_num!K5)</f>
        <v>98624.913075845965</v>
      </c>
      <c r="L5" s="133">
        <f>IF(SER_hh_tes!L5=0,0,11630*1000*SER_hh_tes!L5/SER_hh_num!L5)</f>
        <v>98625.686825328303</v>
      </c>
      <c r="M5" s="133">
        <f>IF(SER_hh_tes!M5=0,0,11630*1000*SER_hh_tes!M5/SER_hh_num!M5)</f>
        <v>90513.939504642447</v>
      </c>
      <c r="N5" s="133">
        <f>IF(SER_hh_tes!N5=0,0,11630*1000*SER_hh_tes!N5/SER_hh_num!N5)</f>
        <v>79511.942259957548</v>
      </c>
      <c r="O5" s="133">
        <f>IF(SER_hh_tes!O5=0,0,11630*1000*SER_hh_tes!O5/SER_hh_num!O5)</f>
        <v>79914.955429366193</v>
      </c>
      <c r="P5" s="133">
        <f>IF(SER_hh_tes!P5=0,0,11630*1000*SER_hh_tes!P5/SER_hh_num!P5)</f>
        <v>71307.207944186201</v>
      </c>
      <c r="Q5" s="133">
        <f>IF(SER_hh_tes!Q5=0,0,11630*1000*SER_hh_tes!Q5/SER_hh_num!Q5)</f>
        <v>75472.971559586862</v>
      </c>
      <c r="R5" s="133">
        <f>IF(SER_hh_tes!R5=0,0,11630*1000*SER_hh_tes!R5/SER_hh_num!R5)</f>
        <v>70226.634729058394</v>
      </c>
      <c r="S5" s="133">
        <f>IF(SER_hh_tes!S5=0,0,11630*1000*SER_hh_tes!S5/SER_hh_num!S5)</f>
        <v>75110.724202682017</v>
      </c>
      <c r="T5" s="133">
        <f>IF(SER_hh_tes!T5=0,0,11630*1000*SER_hh_tes!T5/SER_hh_num!T5)</f>
        <v>77826.747486886612</v>
      </c>
      <c r="U5" s="133">
        <f>IF(SER_hh_tes!U5=0,0,11630*1000*SER_hh_tes!U5/SER_hh_num!U5)</f>
        <v>72982.547858136531</v>
      </c>
      <c r="V5" s="133">
        <f>IF(SER_hh_tes!V5=0,0,11630*1000*SER_hh_tes!V5/SER_hh_num!V5)</f>
        <v>69076.255753742313</v>
      </c>
      <c r="W5" s="133">
        <f>IF(SER_hh_tes!W5=0,0,11630*1000*SER_hh_tes!W5/SER_hh_num!W5)</f>
        <v>88049.957737028933</v>
      </c>
      <c r="DA5" s="157" t="s">
        <v>416</v>
      </c>
    </row>
    <row r="6" spans="1:105" ht="12" customHeight="1" x14ac:dyDescent="0.25">
      <c r="A6" s="132" t="s">
        <v>52</v>
      </c>
      <c r="B6" s="133">
        <f>IF(SER_hh_tes!B6=0,0,11630*1000*SER_hh_tes!B6/SER_hh_num!B6)</f>
        <v>73882.207881033115</v>
      </c>
      <c r="C6" s="133">
        <f>IF(SER_hh_tes!C6=0,0,11630*1000*SER_hh_tes!C6/SER_hh_num!C6)</f>
        <v>75473.221207982628</v>
      </c>
      <c r="D6" s="133">
        <f>IF(SER_hh_tes!D6=0,0,11630*1000*SER_hh_tes!D6/SER_hh_num!D6)</f>
        <v>72586.789246321394</v>
      </c>
      <c r="E6" s="133">
        <f>IF(SER_hh_tes!E6=0,0,11630*1000*SER_hh_tes!E6/SER_hh_num!E6)</f>
        <v>89002.151379684001</v>
      </c>
      <c r="F6" s="133">
        <f>IF(SER_hh_tes!F6=0,0,11630*1000*SER_hh_tes!F6/SER_hh_num!F6)</f>
        <v>92220.950603690741</v>
      </c>
      <c r="G6" s="133">
        <f>IF(SER_hh_tes!G6=0,0,11630*1000*SER_hh_tes!G6/SER_hh_num!G6)</f>
        <v>108136.37115070537</v>
      </c>
      <c r="H6" s="133">
        <f>IF(SER_hh_tes!H6=0,0,11630*1000*SER_hh_tes!H6/SER_hh_num!H6)</f>
        <v>110736.41713242017</v>
      </c>
      <c r="I6" s="133">
        <f>IF(SER_hh_tes!I6=0,0,11630*1000*SER_hh_tes!I6/SER_hh_num!I6)</f>
        <v>105903.22121033681</v>
      </c>
      <c r="J6" s="133">
        <f>IF(SER_hh_tes!J6=0,0,11630*1000*SER_hh_tes!J6/SER_hh_num!J6)</f>
        <v>125687.87105717068</v>
      </c>
      <c r="K6" s="133">
        <f>IF(SER_hh_tes!K6=0,0,11630*1000*SER_hh_tes!K6/SER_hh_num!K6)</f>
        <v>128639.45499224105</v>
      </c>
      <c r="L6" s="133">
        <f>IF(SER_hh_tes!L6=0,0,11630*1000*SER_hh_tes!L6/SER_hh_num!L6)</f>
        <v>136855.77512516698</v>
      </c>
      <c r="M6" s="133">
        <f>IF(SER_hh_tes!M6=0,0,11630*1000*SER_hh_tes!M6/SER_hh_num!M6)</f>
        <v>125464.30270908659</v>
      </c>
      <c r="N6" s="133">
        <f>IF(SER_hh_tes!N6=0,0,11630*1000*SER_hh_tes!N6/SER_hh_num!N6)</f>
        <v>118745.00655571411</v>
      </c>
      <c r="O6" s="133">
        <f>IF(SER_hh_tes!O6=0,0,11630*1000*SER_hh_tes!O6/SER_hh_num!O6)</f>
        <v>134194.62169623264</v>
      </c>
      <c r="P6" s="133">
        <f>IF(SER_hh_tes!P6=0,0,11630*1000*SER_hh_tes!P6/SER_hh_num!P6)</f>
        <v>124711.94487221475</v>
      </c>
      <c r="Q6" s="133">
        <f>IF(SER_hh_tes!Q6=0,0,11630*1000*SER_hh_tes!Q6/SER_hh_num!Q6)</f>
        <v>130644.49949156531</v>
      </c>
      <c r="R6" s="133">
        <f>IF(SER_hh_tes!R6=0,0,11630*1000*SER_hh_tes!R6/SER_hh_num!R6)</f>
        <v>151996.50311897809</v>
      </c>
      <c r="S6" s="133">
        <f>IF(SER_hh_tes!S6=0,0,11630*1000*SER_hh_tes!S6/SER_hh_num!S6)</f>
        <v>164495.88025197317</v>
      </c>
      <c r="T6" s="133">
        <f>IF(SER_hh_tes!T6=0,0,11630*1000*SER_hh_tes!T6/SER_hh_num!T6)</f>
        <v>159997.91676237722</v>
      </c>
      <c r="U6" s="133">
        <f>IF(SER_hh_tes!U6=0,0,11630*1000*SER_hh_tes!U6/SER_hh_num!U6)</f>
        <v>166517.19026585764</v>
      </c>
      <c r="V6" s="133">
        <f>IF(SER_hh_tes!V6=0,0,11630*1000*SER_hh_tes!V6/SER_hh_num!V6)</f>
        <v>156411.6571236109</v>
      </c>
      <c r="W6" s="133">
        <f>IF(SER_hh_tes!W6=0,0,11630*1000*SER_hh_tes!W6/SER_hh_num!W6)</f>
        <v>189256.67590797259</v>
      </c>
      <c r="DA6" s="157" t="s">
        <v>417</v>
      </c>
    </row>
    <row r="7" spans="1:105" ht="12" customHeight="1" x14ac:dyDescent="0.25">
      <c r="A7" s="132" t="s">
        <v>169</v>
      </c>
      <c r="B7" s="133">
        <f>IF(SER_hh_tes!B7=0,0,11630*1000*SER_hh_tes!B7/SER_hh_num!B7)</f>
        <v>31771.369772975468</v>
      </c>
      <c r="C7" s="133">
        <f>IF(SER_hh_tes!C7=0,0,11630*1000*SER_hh_tes!C7/SER_hh_num!C7)</f>
        <v>35296.545614678296</v>
      </c>
      <c r="D7" s="133">
        <f>IF(SER_hh_tes!D7=0,0,11630*1000*SER_hh_tes!D7/SER_hh_num!D7)</f>
        <v>29788.084938210701</v>
      </c>
      <c r="E7" s="133">
        <f>IF(SER_hh_tes!E7=0,0,11630*1000*SER_hh_tes!E7/SER_hh_num!E7)</f>
        <v>33345.565915212297</v>
      </c>
      <c r="F7" s="133">
        <f>IF(SER_hh_tes!F7=0,0,11630*1000*SER_hh_tes!F7/SER_hh_num!F7)</f>
        <v>32926.017547811964</v>
      </c>
      <c r="G7" s="133">
        <f>IF(SER_hh_tes!G7=0,0,11630*1000*SER_hh_tes!G7/SER_hh_num!G7)</f>
        <v>34449.361180506843</v>
      </c>
      <c r="H7" s="133">
        <f>IF(SER_hh_tes!H7=0,0,11630*1000*SER_hh_tes!H7/SER_hh_num!H7)</f>
        <v>39278.017869303156</v>
      </c>
      <c r="I7" s="133">
        <f>IF(SER_hh_tes!I7=0,0,11630*1000*SER_hh_tes!I7/SER_hh_num!I7)</f>
        <v>33100.57252413893</v>
      </c>
      <c r="J7" s="133">
        <f>IF(SER_hh_tes!J7=0,0,11630*1000*SER_hh_tes!J7/SER_hh_num!J7)</f>
        <v>41744.418919128962</v>
      </c>
      <c r="K7" s="133">
        <f>IF(SER_hh_tes!K7=0,0,11630*1000*SER_hh_tes!K7/SER_hh_num!K7)</f>
        <v>40183.746905965651</v>
      </c>
      <c r="L7" s="133">
        <f>IF(SER_hh_tes!L7=0,0,11630*1000*SER_hh_tes!L7/SER_hh_num!L7)</f>
        <v>41000.878168410083</v>
      </c>
      <c r="M7" s="133">
        <f>IF(SER_hh_tes!M7=0,0,11630*1000*SER_hh_tes!M7/SER_hh_num!M7)</f>
        <v>35731.377460383228</v>
      </c>
      <c r="N7" s="133">
        <f>IF(SER_hh_tes!N7=0,0,11630*1000*SER_hh_tes!N7/SER_hh_num!N7)</f>
        <v>35862.258394531593</v>
      </c>
      <c r="O7" s="133">
        <f>IF(SER_hh_tes!O7=0,0,11630*1000*SER_hh_tes!O7/SER_hh_num!O7)</f>
        <v>36430.261639334967</v>
      </c>
      <c r="P7" s="133">
        <f>IF(SER_hh_tes!P7=0,0,11630*1000*SER_hh_tes!P7/SER_hh_num!P7)</f>
        <v>32173.863183231293</v>
      </c>
      <c r="Q7" s="133">
        <f>IF(SER_hh_tes!Q7=0,0,11630*1000*SER_hh_tes!Q7/SER_hh_num!Q7)</f>
        <v>32889.453382765038</v>
      </c>
      <c r="R7" s="133">
        <f>IF(SER_hh_tes!R7=0,0,11630*1000*SER_hh_tes!R7/SER_hh_num!R7)</f>
        <v>33830.210041703889</v>
      </c>
      <c r="S7" s="133">
        <f>IF(SER_hh_tes!S7=0,0,11630*1000*SER_hh_tes!S7/SER_hh_num!S7)</f>
        <v>37500.786798794819</v>
      </c>
      <c r="T7" s="133">
        <f>IF(SER_hh_tes!T7=0,0,11630*1000*SER_hh_tes!T7/SER_hh_num!T7)</f>
        <v>30740.436888053839</v>
      </c>
      <c r="U7" s="133">
        <f>IF(SER_hh_tes!U7=0,0,11630*1000*SER_hh_tes!U7/SER_hh_num!U7)</f>
        <v>33108.695337661229</v>
      </c>
      <c r="V7" s="133">
        <f>IF(SER_hh_tes!V7=0,0,11630*1000*SER_hh_tes!V7/SER_hh_num!V7)</f>
        <v>33818.905005790555</v>
      </c>
      <c r="W7" s="133">
        <f>IF(SER_hh_tes!W7=0,0,11630*1000*SER_hh_tes!W7/SER_hh_num!W7)</f>
        <v>41096.418267231798</v>
      </c>
      <c r="DA7" s="157" t="s">
        <v>418</v>
      </c>
    </row>
    <row r="8" spans="1:105" ht="12" customHeight="1" x14ac:dyDescent="0.25">
      <c r="A8" s="132" t="s">
        <v>73</v>
      </c>
      <c r="B8" s="133">
        <f>IF(SER_hh_tes!B8=0,0,11630*1000*SER_hh_tes!B8/SER_hh_num!B8)</f>
        <v>57547.21828387706</v>
      </c>
      <c r="C8" s="133">
        <f>IF(SER_hh_tes!C8=0,0,11630*1000*SER_hh_tes!C8/SER_hh_num!C8)</f>
        <v>67810.69896313404</v>
      </c>
      <c r="D8" s="133">
        <f>IF(SER_hh_tes!D8=0,0,11630*1000*SER_hh_tes!D8/SER_hh_num!D8)</f>
        <v>65468.718131690475</v>
      </c>
      <c r="E8" s="133">
        <f>IF(SER_hh_tes!E8=0,0,11630*1000*SER_hh_tes!E8/SER_hh_num!E8)</f>
        <v>75556.151500985565</v>
      </c>
      <c r="F8" s="133">
        <f>IF(SER_hh_tes!F8=0,0,11630*1000*SER_hh_tes!F8/SER_hh_num!F8)</f>
        <v>75820.998017934326</v>
      </c>
      <c r="G8" s="133">
        <f>IF(SER_hh_tes!G8=0,0,11630*1000*SER_hh_tes!G8/SER_hh_num!G8)</f>
        <v>79056.189659336829</v>
      </c>
      <c r="H8" s="133">
        <f>IF(SER_hh_tes!H8=0,0,11630*1000*SER_hh_tes!H8/SER_hh_num!H8)</f>
        <v>77476.912575713402</v>
      </c>
      <c r="I8" s="133">
        <f>IF(SER_hh_tes!I8=0,0,11630*1000*SER_hh_tes!I8/SER_hh_num!I8)</f>
        <v>74710.752269920296</v>
      </c>
      <c r="J8" s="133">
        <f>IF(SER_hh_tes!J8=0,0,11630*1000*SER_hh_tes!J8/SER_hh_num!J8)</f>
        <v>78465.628063427052</v>
      </c>
      <c r="K8" s="133">
        <f>IF(SER_hh_tes!K8=0,0,11630*1000*SER_hh_tes!K8/SER_hh_num!K8)</f>
        <v>71086.318419711752</v>
      </c>
      <c r="L8" s="133">
        <f>IF(SER_hh_tes!L8=0,0,11630*1000*SER_hh_tes!L8/SER_hh_num!L8)</f>
        <v>66160.016177086552</v>
      </c>
      <c r="M8" s="133">
        <f>IF(SER_hh_tes!M8=0,0,11630*1000*SER_hh_tes!M8/SER_hh_num!M8)</f>
        <v>71392.994454856016</v>
      </c>
      <c r="N8" s="133">
        <f>IF(SER_hh_tes!N8=0,0,11630*1000*SER_hh_tes!N8/SER_hh_num!N8)</f>
        <v>60847.029718149861</v>
      </c>
      <c r="O8" s="133">
        <f>IF(SER_hh_tes!O8=0,0,11630*1000*SER_hh_tes!O8/SER_hh_num!O8)</f>
        <v>56868.245574979832</v>
      </c>
      <c r="P8" s="133">
        <f>IF(SER_hh_tes!P8=0,0,11630*1000*SER_hh_tes!P8/SER_hh_num!P8)</f>
        <v>49466.763004744855</v>
      </c>
      <c r="Q8" s="133">
        <f>IF(SER_hh_tes!Q8=0,0,11630*1000*SER_hh_tes!Q8/SER_hh_num!Q8)</f>
        <v>52656.020694002043</v>
      </c>
      <c r="R8" s="133">
        <f>IF(SER_hh_tes!R8=0,0,11630*1000*SER_hh_tes!R8/SER_hh_num!R8)</f>
        <v>49531.30152438501</v>
      </c>
      <c r="S8" s="133">
        <f>IF(SER_hh_tes!S8=0,0,11630*1000*SER_hh_tes!S8/SER_hh_num!S8)</f>
        <v>48483.655387676095</v>
      </c>
      <c r="T8" s="133">
        <f>IF(SER_hh_tes!T8=0,0,11630*1000*SER_hh_tes!T8/SER_hh_num!T8)</f>
        <v>48156.763748723133</v>
      </c>
      <c r="U8" s="133">
        <f>IF(SER_hh_tes!U8=0,0,11630*1000*SER_hh_tes!U8/SER_hh_num!U8)</f>
        <v>47548.156329494799</v>
      </c>
      <c r="V8" s="133">
        <f>IF(SER_hh_tes!V8=0,0,11630*1000*SER_hh_tes!V8/SER_hh_num!V8)</f>
        <v>45464.152514554575</v>
      </c>
      <c r="W8" s="133">
        <f>IF(SER_hh_tes!W8=0,0,11630*1000*SER_hh_tes!W8/SER_hh_num!W8)</f>
        <v>50523.331365540907</v>
      </c>
      <c r="DA8" s="157" t="s">
        <v>419</v>
      </c>
    </row>
    <row r="9" spans="1:105" ht="12" customHeight="1" x14ac:dyDescent="0.25">
      <c r="A9" s="132" t="s">
        <v>78</v>
      </c>
      <c r="B9" s="133">
        <f>IF(SER_hh_tes!B9=0,0,11630*1000*SER_hh_tes!B9/SER_hh_num!B9)</f>
        <v>50392.508697592428</v>
      </c>
      <c r="C9" s="133">
        <f>IF(SER_hh_tes!C9=0,0,11630*1000*SER_hh_tes!C9/SER_hh_num!C9)</f>
        <v>51751.152038044624</v>
      </c>
      <c r="D9" s="133">
        <f>IF(SER_hh_tes!D9=0,0,11630*1000*SER_hh_tes!D9/SER_hh_num!D9)</f>
        <v>52349.533984252179</v>
      </c>
      <c r="E9" s="133">
        <f>IF(SER_hh_tes!E9=0,0,11630*1000*SER_hh_tes!E9/SER_hh_num!E9)</f>
        <v>60205.608011699594</v>
      </c>
      <c r="F9" s="133">
        <f>IF(SER_hh_tes!F9=0,0,11630*1000*SER_hh_tes!F9/SER_hh_num!F9)</f>
        <v>63402.139612769766</v>
      </c>
      <c r="G9" s="133">
        <f>IF(SER_hh_tes!G9=0,0,11630*1000*SER_hh_tes!G9/SER_hh_num!G9)</f>
        <v>62282.804342416064</v>
      </c>
      <c r="H9" s="133">
        <f>IF(SER_hh_tes!H9=0,0,11630*1000*SER_hh_tes!H9/SER_hh_num!H9)</f>
        <v>61821.198251224443</v>
      </c>
      <c r="I9" s="133">
        <f>IF(SER_hh_tes!I9=0,0,11630*1000*SER_hh_tes!I9/SER_hh_num!I9)</f>
        <v>50793.739610052617</v>
      </c>
      <c r="J9" s="133">
        <f>IF(SER_hh_tes!J9=0,0,11630*1000*SER_hh_tes!J9/SER_hh_num!J9)</f>
        <v>54245.884375497764</v>
      </c>
      <c r="K9" s="133">
        <f>IF(SER_hh_tes!K9=0,0,11630*1000*SER_hh_tes!K9/SER_hh_num!K9)</f>
        <v>55431.918065347112</v>
      </c>
      <c r="L9" s="133">
        <f>IF(SER_hh_tes!L9=0,0,11630*1000*SER_hh_tes!L9/SER_hh_num!L9)</f>
        <v>60723.908724779489</v>
      </c>
      <c r="M9" s="133">
        <f>IF(SER_hh_tes!M9=0,0,11630*1000*SER_hh_tes!M9/SER_hh_num!M9)</f>
        <v>49869.685148090655</v>
      </c>
      <c r="N9" s="133">
        <f>IF(SER_hh_tes!N9=0,0,11630*1000*SER_hh_tes!N9/SER_hh_num!N9)</f>
        <v>52785.03565262034</v>
      </c>
      <c r="O9" s="133">
        <f>IF(SER_hh_tes!O9=0,0,11630*1000*SER_hh_tes!O9/SER_hh_num!O9)</f>
        <v>58194.495460699873</v>
      </c>
      <c r="P9" s="133">
        <f>IF(SER_hh_tes!P9=0,0,11630*1000*SER_hh_tes!P9/SER_hh_num!P9)</f>
        <v>46409.354213037943</v>
      </c>
      <c r="Q9" s="133">
        <f>IF(SER_hh_tes!Q9=0,0,11630*1000*SER_hh_tes!Q9/SER_hh_num!Q9)</f>
        <v>52205.439082351259</v>
      </c>
      <c r="R9" s="133">
        <f>IF(SER_hh_tes!R9=0,0,11630*1000*SER_hh_tes!R9/SER_hh_num!R9)</f>
        <v>53484.640466751363</v>
      </c>
      <c r="S9" s="133">
        <f>IF(SER_hh_tes!S9=0,0,11630*1000*SER_hh_tes!S9/SER_hh_num!S9)</f>
        <v>52816.586131393473</v>
      </c>
      <c r="T9" s="133">
        <f>IF(SER_hh_tes!T9=0,0,11630*1000*SER_hh_tes!T9/SER_hh_num!T9)</f>
        <v>53270.513042463339</v>
      </c>
      <c r="U9" s="133">
        <f>IF(SER_hh_tes!U9=0,0,11630*1000*SER_hh_tes!U9/SER_hh_num!U9)</f>
        <v>50269.015979503696</v>
      </c>
      <c r="V9" s="133">
        <f>IF(SER_hh_tes!V9=0,0,11630*1000*SER_hh_tes!V9/SER_hh_num!V9)</f>
        <v>49230.193230464145</v>
      </c>
      <c r="W9" s="133">
        <f>IF(SER_hh_tes!W9=0,0,11630*1000*SER_hh_tes!W9/SER_hh_num!W9)</f>
        <v>53573.640074693249</v>
      </c>
      <c r="DA9" s="157" t="s">
        <v>420</v>
      </c>
    </row>
    <row r="10" spans="1:105" ht="12" customHeight="1" x14ac:dyDescent="0.25">
      <c r="A10" s="132" t="s">
        <v>128</v>
      </c>
      <c r="B10" s="133">
        <f>IF(SER_hh_tes!B10=0,0,11630*1000*SER_hh_tes!B10/SER_hh_num!B10)</f>
        <v>54132.607475377037</v>
      </c>
      <c r="C10" s="133">
        <f>IF(SER_hh_tes!C10=0,0,11630*1000*SER_hh_tes!C10/SER_hh_num!C10)</f>
        <v>62421.575755530816</v>
      </c>
      <c r="D10" s="133">
        <f>IF(SER_hh_tes!D10=0,0,11630*1000*SER_hh_tes!D10/SER_hh_num!D10)</f>
        <v>61530.258296949854</v>
      </c>
      <c r="E10" s="133">
        <f>IF(SER_hh_tes!E10=0,0,11630*1000*SER_hh_tes!E10/SER_hh_num!E10)</f>
        <v>57975.909726787111</v>
      </c>
      <c r="F10" s="133">
        <f>IF(SER_hh_tes!F10=0,0,11630*1000*SER_hh_tes!F10/SER_hh_num!F10)</f>
        <v>57471.340435072889</v>
      </c>
      <c r="G10" s="133">
        <f>IF(SER_hh_tes!G10=0,0,11630*1000*SER_hh_tes!G10/SER_hh_num!G10)</f>
        <v>48561.114081161424</v>
      </c>
      <c r="H10" s="133">
        <f>IF(SER_hh_tes!H10=0,0,11630*1000*SER_hh_tes!H10/SER_hh_num!H10)</f>
        <v>45604.245160805091</v>
      </c>
      <c r="I10" s="133">
        <f>IF(SER_hh_tes!I10=0,0,11630*1000*SER_hh_tes!I10/SER_hh_num!I10)</f>
        <v>42384.118835960908</v>
      </c>
      <c r="J10" s="133">
        <f>IF(SER_hh_tes!J10=0,0,11630*1000*SER_hh_tes!J10/SER_hh_num!J10)</f>
        <v>45540.698319559415</v>
      </c>
      <c r="K10" s="133">
        <f>IF(SER_hh_tes!K10=0,0,11630*1000*SER_hh_tes!K10/SER_hh_num!K10)</f>
        <v>44888.556122114649</v>
      </c>
      <c r="L10" s="133">
        <f>IF(SER_hh_tes!L10=0,0,11630*1000*SER_hh_tes!L10/SER_hh_num!L10)</f>
        <v>51003.140500963891</v>
      </c>
      <c r="M10" s="133">
        <f>IF(SER_hh_tes!M10=0,0,11630*1000*SER_hh_tes!M10/SER_hh_num!M10)</f>
        <v>38687.004474912072</v>
      </c>
      <c r="N10" s="133">
        <f>IF(SER_hh_tes!N10=0,0,11630*1000*SER_hh_tes!N10/SER_hh_num!N10)</f>
        <v>41856.706136767956</v>
      </c>
      <c r="O10" s="133">
        <f>IF(SER_hh_tes!O10=0,0,11630*1000*SER_hh_tes!O10/SER_hh_num!O10)</f>
        <v>44318.273399805825</v>
      </c>
      <c r="P10" s="133">
        <f>IF(SER_hh_tes!P10=0,0,11630*1000*SER_hh_tes!P10/SER_hh_num!P10)</f>
        <v>36453.927491297232</v>
      </c>
      <c r="Q10" s="133">
        <f>IF(SER_hh_tes!Q10=0,0,11630*1000*SER_hh_tes!Q10/SER_hh_num!Q10)</f>
        <v>38444.098646271261</v>
      </c>
      <c r="R10" s="133">
        <f>IF(SER_hh_tes!R10=0,0,11630*1000*SER_hh_tes!R10/SER_hh_num!R10)</f>
        <v>37451.953385870154</v>
      </c>
      <c r="S10" s="133">
        <f>IF(SER_hh_tes!S10=0,0,11630*1000*SER_hh_tes!S10/SER_hh_num!S10)</f>
        <v>37087.196105974785</v>
      </c>
      <c r="T10" s="133">
        <f>IF(SER_hh_tes!T10=0,0,11630*1000*SER_hh_tes!T10/SER_hh_num!T10)</f>
        <v>35946.142393736278</v>
      </c>
      <c r="U10" s="133">
        <f>IF(SER_hh_tes!U10=0,0,11630*1000*SER_hh_tes!U10/SER_hh_num!U10)</f>
        <v>35177.937330905981</v>
      </c>
      <c r="V10" s="133">
        <f>IF(SER_hh_tes!V10=0,0,11630*1000*SER_hh_tes!V10/SER_hh_num!V10)</f>
        <v>33293.497428063609</v>
      </c>
      <c r="W10" s="133">
        <f>IF(SER_hh_tes!W10=0,0,11630*1000*SER_hh_tes!W10/SER_hh_num!W10)</f>
        <v>39021.305809172496</v>
      </c>
      <c r="DA10" s="157" t="s">
        <v>421</v>
      </c>
    </row>
    <row r="11" spans="1:105" ht="12" customHeight="1" x14ac:dyDescent="0.25">
      <c r="A11" s="132" t="s">
        <v>25</v>
      </c>
      <c r="B11" s="133">
        <f>IF(SER_hh_tes!B11=0,0,11630*1000*SER_hh_tes!B11/SER_hh_num!B11)</f>
        <v>87230.952018249518</v>
      </c>
      <c r="C11" s="133">
        <f>IF(SER_hh_tes!C11=0,0,11630*1000*SER_hh_tes!C11/SER_hh_num!C11)</f>
        <v>88066.070993394242</v>
      </c>
      <c r="D11" s="133">
        <f>IF(SER_hh_tes!D11=0,0,11630*1000*SER_hh_tes!D11/SER_hh_num!D11)</f>
        <v>104391.99255828006</v>
      </c>
      <c r="E11" s="133">
        <f>IF(SER_hh_tes!E11=0,0,11630*1000*SER_hh_tes!E11/SER_hh_num!E11)</f>
        <v>99971.925051132101</v>
      </c>
      <c r="F11" s="133">
        <f>IF(SER_hh_tes!F11=0,0,11630*1000*SER_hh_tes!F11/SER_hh_num!F11)</f>
        <v>93253.61125105909</v>
      </c>
      <c r="G11" s="133">
        <f>IF(SER_hh_tes!G11=0,0,11630*1000*SER_hh_tes!G11/SER_hh_num!G11)</f>
        <v>82105.430921850624</v>
      </c>
      <c r="H11" s="133">
        <f>IF(SER_hh_tes!H11=0,0,11630*1000*SER_hh_tes!H11/SER_hh_num!H11)</f>
        <v>79700.548204188541</v>
      </c>
      <c r="I11" s="133">
        <f>IF(SER_hh_tes!I11=0,0,11630*1000*SER_hh_tes!I11/SER_hh_num!I11)</f>
        <v>76083.020729261232</v>
      </c>
      <c r="J11" s="133">
        <f>IF(SER_hh_tes!J11=0,0,11630*1000*SER_hh_tes!J11/SER_hh_num!J11)</f>
        <v>81525.028606367327</v>
      </c>
      <c r="K11" s="133">
        <f>IF(SER_hh_tes!K11=0,0,11630*1000*SER_hh_tes!K11/SER_hh_num!K11)</f>
        <v>83495.434837101857</v>
      </c>
      <c r="L11" s="133">
        <f>IF(SER_hh_tes!L11=0,0,11630*1000*SER_hh_tes!L11/SER_hh_num!L11)</f>
        <v>72844.013294894336</v>
      </c>
      <c r="M11" s="133">
        <f>IF(SER_hh_tes!M11=0,0,11630*1000*SER_hh_tes!M11/SER_hh_num!M11)</f>
        <v>73694.166997885724</v>
      </c>
      <c r="N11" s="133">
        <f>IF(SER_hh_tes!N11=0,0,11630*1000*SER_hh_tes!N11/SER_hh_num!N11)</f>
        <v>71254.076094013231</v>
      </c>
      <c r="O11" s="133">
        <f>IF(SER_hh_tes!O11=0,0,11630*1000*SER_hh_tes!O11/SER_hh_num!O11)</f>
        <v>73345.872668543307</v>
      </c>
      <c r="P11" s="133">
        <f>IF(SER_hh_tes!P11=0,0,11630*1000*SER_hh_tes!P11/SER_hh_num!P11)</f>
        <v>59907.936381946005</v>
      </c>
      <c r="Q11" s="133">
        <f>IF(SER_hh_tes!Q11=0,0,11630*1000*SER_hh_tes!Q11/SER_hh_num!Q11)</f>
        <v>58680.115422417352</v>
      </c>
      <c r="R11" s="133">
        <f>IF(SER_hh_tes!R11=0,0,11630*1000*SER_hh_tes!R11/SER_hh_num!R11)</f>
        <v>60398.298256427319</v>
      </c>
      <c r="S11" s="133">
        <f>IF(SER_hh_tes!S11=0,0,11630*1000*SER_hh_tes!S11/SER_hh_num!S11)</f>
        <v>64960.988828081805</v>
      </c>
      <c r="T11" s="133">
        <f>IF(SER_hh_tes!T11=0,0,11630*1000*SER_hh_tes!T11/SER_hh_num!T11)</f>
        <v>61685.841479868519</v>
      </c>
      <c r="U11" s="133">
        <f>IF(SER_hh_tes!U11=0,0,11630*1000*SER_hh_tes!U11/SER_hh_num!U11)</f>
        <v>60183.726651475641</v>
      </c>
      <c r="V11" s="133">
        <f>IF(SER_hh_tes!V11=0,0,11630*1000*SER_hh_tes!V11/SER_hh_num!V11)</f>
        <v>52710.314697223352</v>
      </c>
      <c r="W11" s="133">
        <f>IF(SER_hh_tes!W11=0,0,11630*1000*SER_hh_tes!W11/SER_hh_num!W11)</f>
        <v>56171.207025932723</v>
      </c>
      <c r="DA11" s="157" t="s">
        <v>422</v>
      </c>
    </row>
    <row r="12" spans="1:105" ht="12" customHeight="1" x14ac:dyDescent="0.25">
      <c r="A12" s="132" t="s">
        <v>170</v>
      </c>
      <c r="B12" s="133">
        <f>IF(SER_hh_tes!B12=0,0,11630*1000*SER_hh_tes!B12/SER_hh_num!B12)</f>
        <v>93547.61043309771</v>
      </c>
      <c r="C12" s="133">
        <f>IF(SER_hh_tes!C12=0,0,11630*1000*SER_hh_tes!C12/SER_hh_num!C12)</f>
        <v>98104.452799960811</v>
      </c>
      <c r="D12" s="133">
        <f>IF(SER_hh_tes!D12=0,0,11630*1000*SER_hh_tes!D12/SER_hh_num!D12)</f>
        <v>98168.940090417105</v>
      </c>
      <c r="E12" s="133">
        <f>IF(SER_hh_tes!E12=0,0,11630*1000*SER_hh_tes!E12/SER_hh_num!E12)</f>
        <v>81813.959078093598</v>
      </c>
      <c r="F12" s="133">
        <f>IF(SER_hh_tes!F12=0,0,11630*1000*SER_hh_tes!F12/SER_hh_num!F12)</f>
        <v>77589.792955020981</v>
      </c>
      <c r="G12" s="133">
        <f>IF(SER_hh_tes!G12=0,0,11630*1000*SER_hh_tes!G12/SER_hh_num!G12)</f>
        <v>71573.765875116442</v>
      </c>
      <c r="H12" s="133">
        <f>IF(SER_hh_tes!H12=0,0,11630*1000*SER_hh_tes!H12/SER_hh_num!H12)</f>
        <v>71975.958449592712</v>
      </c>
      <c r="I12" s="133">
        <f>IF(SER_hh_tes!I12=0,0,11630*1000*SER_hh_tes!I12/SER_hh_num!I12)</f>
        <v>62587.037034922047</v>
      </c>
      <c r="J12" s="133">
        <f>IF(SER_hh_tes!J12=0,0,11630*1000*SER_hh_tes!J12/SER_hh_num!J12)</f>
        <v>67232.136708837497</v>
      </c>
      <c r="K12" s="133">
        <f>IF(SER_hh_tes!K12=0,0,11630*1000*SER_hh_tes!K12/SER_hh_num!K12)</f>
        <v>67176.656360581357</v>
      </c>
      <c r="L12" s="133">
        <f>IF(SER_hh_tes!L12=0,0,11630*1000*SER_hh_tes!L12/SER_hh_num!L12)</f>
        <v>76068.007988556215</v>
      </c>
      <c r="M12" s="133">
        <f>IF(SER_hh_tes!M12=0,0,11630*1000*SER_hh_tes!M12/SER_hh_num!M12)</f>
        <v>63227.853191145674</v>
      </c>
      <c r="N12" s="133">
        <f>IF(SER_hh_tes!N12=0,0,11630*1000*SER_hh_tes!N12/SER_hh_num!N12)</f>
        <v>68428.25267148322</v>
      </c>
      <c r="O12" s="133">
        <f>IF(SER_hh_tes!O12=0,0,11630*1000*SER_hh_tes!O12/SER_hh_num!O12)</f>
        <v>67271.218964285727</v>
      </c>
      <c r="P12" s="133">
        <f>IF(SER_hh_tes!P12=0,0,11630*1000*SER_hh_tes!P12/SER_hh_num!P12)</f>
        <v>65389.408756808232</v>
      </c>
      <c r="Q12" s="133">
        <f>IF(SER_hh_tes!Q12=0,0,11630*1000*SER_hh_tes!Q12/SER_hh_num!Q12)</f>
        <v>66534.87599978919</v>
      </c>
      <c r="R12" s="133">
        <f>IF(SER_hh_tes!R12=0,0,11630*1000*SER_hh_tes!R12/SER_hh_num!R12)</f>
        <v>69332.365249097362</v>
      </c>
      <c r="S12" s="133">
        <f>IF(SER_hh_tes!S12=0,0,11630*1000*SER_hh_tes!S12/SER_hh_num!S12)</f>
        <v>69589.218751282984</v>
      </c>
      <c r="T12" s="133">
        <f>IF(SER_hh_tes!T12=0,0,11630*1000*SER_hh_tes!T12/SER_hh_num!T12)</f>
        <v>67456.85093940208</v>
      </c>
      <c r="U12" s="133">
        <f>IF(SER_hh_tes!U12=0,0,11630*1000*SER_hh_tes!U12/SER_hh_num!U12)</f>
        <v>63790.668418500725</v>
      </c>
      <c r="V12" s="133">
        <f>IF(SER_hh_tes!V12=0,0,11630*1000*SER_hh_tes!V12/SER_hh_num!V12)</f>
        <v>60772.633893275437</v>
      </c>
      <c r="W12" s="133">
        <f>IF(SER_hh_tes!W12=0,0,11630*1000*SER_hh_tes!W12/SER_hh_num!W12)</f>
        <v>70810.651730375408</v>
      </c>
      <c r="DA12" s="157" t="s">
        <v>423</v>
      </c>
    </row>
    <row r="13" spans="1:105" ht="12" customHeight="1" x14ac:dyDescent="0.25">
      <c r="A13" s="132" t="s">
        <v>77</v>
      </c>
      <c r="B13" s="133">
        <f>IF(SER_hh_tes!B13=0,0,11630*1000*SER_hh_tes!B13/SER_hh_num!B13)</f>
        <v>44408.257743044895</v>
      </c>
      <c r="C13" s="133">
        <f>IF(SER_hh_tes!C13=0,0,11630*1000*SER_hh_tes!C13/SER_hh_num!C13)</f>
        <v>45672.364440513004</v>
      </c>
      <c r="D13" s="133">
        <f>IF(SER_hh_tes!D13=0,0,11630*1000*SER_hh_tes!D13/SER_hh_num!D13)</f>
        <v>45476.936469451372</v>
      </c>
      <c r="E13" s="133">
        <f>IF(SER_hh_tes!E13=0,0,11630*1000*SER_hh_tes!E13/SER_hh_num!E13)</f>
        <v>46428.661592467863</v>
      </c>
      <c r="F13" s="133">
        <f>IF(SER_hh_tes!F13=0,0,11630*1000*SER_hh_tes!F13/SER_hh_num!F13)</f>
        <v>48463.202504084402</v>
      </c>
      <c r="G13" s="133">
        <f>IF(SER_hh_tes!G13=0,0,11630*1000*SER_hh_tes!G13/SER_hh_num!G13)</f>
        <v>52768.928334580567</v>
      </c>
      <c r="H13" s="133">
        <f>IF(SER_hh_tes!H13=0,0,11630*1000*SER_hh_tes!H13/SER_hh_num!H13)</f>
        <v>53752.672571183175</v>
      </c>
      <c r="I13" s="133">
        <f>IF(SER_hh_tes!I13=0,0,11630*1000*SER_hh_tes!I13/SER_hh_num!I13)</f>
        <v>50298.220958859834</v>
      </c>
      <c r="J13" s="133">
        <f>IF(SER_hh_tes!J13=0,0,11630*1000*SER_hh_tes!J13/SER_hh_num!J13)</f>
        <v>50469.873349326706</v>
      </c>
      <c r="K13" s="133">
        <f>IF(SER_hh_tes!K13=0,0,11630*1000*SER_hh_tes!K13/SER_hh_num!K13)</f>
        <v>49349.185626383318</v>
      </c>
      <c r="L13" s="133">
        <f>IF(SER_hh_tes!L13=0,0,11630*1000*SER_hh_tes!L13/SER_hh_num!L13)</f>
        <v>48456.260441271057</v>
      </c>
      <c r="M13" s="133">
        <f>IF(SER_hh_tes!M13=0,0,11630*1000*SER_hh_tes!M13/SER_hh_num!M13)</f>
        <v>50699.736007893385</v>
      </c>
      <c r="N13" s="133">
        <f>IF(SER_hh_tes!N13=0,0,11630*1000*SER_hh_tes!N13/SER_hh_num!N13)</f>
        <v>51517.968458020128</v>
      </c>
      <c r="O13" s="133">
        <f>IF(SER_hh_tes!O13=0,0,11630*1000*SER_hh_tes!O13/SER_hh_num!O13)</f>
        <v>47190.343755445429</v>
      </c>
      <c r="P13" s="133">
        <f>IF(SER_hh_tes!P13=0,0,11630*1000*SER_hh_tes!P13/SER_hh_num!P13)</f>
        <v>45682.908276878639</v>
      </c>
      <c r="Q13" s="133">
        <f>IF(SER_hh_tes!Q13=0,0,11630*1000*SER_hh_tes!Q13/SER_hh_num!Q13)</f>
        <v>52812.604426782229</v>
      </c>
      <c r="R13" s="133">
        <f>IF(SER_hh_tes!R13=0,0,11630*1000*SER_hh_tes!R13/SER_hh_num!R13)</f>
        <v>50172.837136440634</v>
      </c>
      <c r="S13" s="133">
        <f>IF(SER_hh_tes!S13=0,0,11630*1000*SER_hh_tes!S13/SER_hh_num!S13)</f>
        <v>50895.71279314522</v>
      </c>
      <c r="T13" s="133">
        <f>IF(SER_hh_tes!T13=0,0,11630*1000*SER_hh_tes!T13/SER_hh_num!T13)</f>
        <v>48640.121586908099</v>
      </c>
      <c r="U13" s="133">
        <f>IF(SER_hh_tes!U13=0,0,11630*1000*SER_hh_tes!U13/SER_hh_num!U13)</f>
        <v>46398.925460810169</v>
      </c>
      <c r="V13" s="133">
        <f>IF(SER_hh_tes!V13=0,0,11630*1000*SER_hh_tes!V13/SER_hh_num!V13)</f>
        <v>43416.924109359286</v>
      </c>
      <c r="W13" s="133">
        <f>IF(SER_hh_tes!W13=0,0,11630*1000*SER_hh_tes!W13/SER_hh_num!W13)</f>
        <v>40575.014241564495</v>
      </c>
      <c r="DA13" s="157" t="s">
        <v>424</v>
      </c>
    </row>
    <row r="14" spans="1:105" ht="12" customHeight="1" x14ac:dyDescent="0.25">
      <c r="A14" s="60" t="s">
        <v>76</v>
      </c>
      <c r="B14" s="65">
        <f>IF(SER_hh_tes!B14=0,0,11630*1000*SER_hh_tes!B14/SER_hh_num!B14)</f>
        <v>56274.171444169093</v>
      </c>
      <c r="C14" s="65">
        <f>IF(SER_hh_tes!C14=0,0,11630*1000*SER_hh_tes!C14/SER_hh_num!C14)</f>
        <v>62691.414643778233</v>
      </c>
      <c r="D14" s="65">
        <f>IF(SER_hh_tes!D14=0,0,11630*1000*SER_hh_tes!D14/SER_hh_num!D14)</f>
        <v>65488.902434480777</v>
      </c>
      <c r="E14" s="65">
        <f>IF(SER_hh_tes!E14=0,0,11630*1000*SER_hh_tes!E14/SER_hh_num!E14)</f>
        <v>70380.830421843362</v>
      </c>
      <c r="F14" s="65">
        <f>IF(SER_hh_tes!F14=0,0,11630*1000*SER_hh_tes!F14/SER_hh_num!F14)</f>
        <v>70826.325438942717</v>
      </c>
      <c r="G14" s="65">
        <f>IF(SER_hh_tes!G14=0,0,11630*1000*SER_hh_tes!G14/SER_hh_num!G14)</f>
        <v>67668.508933529927</v>
      </c>
      <c r="H14" s="65">
        <f>IF(SER_hh_tes!H14=0,0,11630*1000*SER_hh_tes!H14/SER_hh_num!H14)</f>
        <v>67453.19901851067</v>
      </c>
      <c r="I14" s="65">
        <f>IF(SER_hh_tes!I14=0,0,11630*1000*SER_hh_tes!I14/SER_hh_num!I14)</f>
        <v>61765.998100732177</v>
      </c>
      <c r="J14" s="65">
        <f>IF(SER_hh_tes!J14=0,0,11630*1000*SER_hh_tes!J14/SER_hh_num!J14)</f>
        <v>62269.783635796419</v>
      </c>
      <c r="K14" s="65">
        <f>IF(SER_hh_tes!K14=0,0,11630*1000*SER_hh_tes!K14/SER_hh_num!K14)</f>
        <v>62603.450202971493</v>
      </c>
      <c r="L14" s="65">
        <f>IF(SER_hh_tes!L14=0,0,11630*1000*SER_hh_tes!L14/SER_hh_num!L14)</f>
        <v>71163.611585847204</v>
      </c>
      <c r="M14" s="65">
        <f>IF(SER_hh_tes!M14=0,0,11630*1000*SER_hh_tes!M14/SER_hh_num!M14)</f>
        <v>66641.172414185465</v>
      </c>
      <c r="N14" s="65">
        <f>IF(SER_hh_tes!N14=0,0,11630*1000*SER_hh_tes!N14/SER_hh_num!N14)</f>
        <v>73688.249418375286</v>
      </c>
      <c r="O14" s="65">
        <f>IF(SER_hh_tes!O14=0,0,11630*1000*SER_hh_tes!O14/SER_hh_num!O14)</f>
        <v>79135.51450398608</v>
      </c>
      <c r="P14" s="65">
        <f>IF(SER_hh_tes!P14=0,0,11630*1000*SER_hh_tes!P14/SER_hh_num!P14)</f>
        <v>74229.6532623768</v>
      </c>
      <c r="Q14" s="65">
        <f>IF(SER_hh_tes!Q14=0,0,11630*1000*SER_hh_tes!Q14/SER_hh_num!Q14)</f>
        <v>81073.421456305936</v>
      </c>
      <c r="R14" s="65">
        <f>IF(SER_hh_tes!R14=0,0,11630*1000*SER_hh_tes!R14/SER_hh_num!R14)</f>
        <v>85770.915790273066</v>
      </c>
      <c r="S14" s="65">
        <f>IF(SER_hh_tes!S14=0,0,11630*1000*SER_hh_tes!S14/SER_hh_num!S14)</f>
        <v>82846.2975025958</v>
      </c>
      <c r="T14" s="65">
        <f>IF(SER_hh_tes!T14=0,0,11630*1000*SER_hh_tes!T14/SER_hh_num!T14)</f>
        <v>86717.747514732793</v>
      </c>
      <c r="U14" s="65">
        <f>IF(SER_hh_tes!U14=0,0,11630*1000*SER_hh_tes!U14/SER_hh_num!U14)</f>
        <v>83317.92852901615</v>
      </c>
      <c r="V14" s="65">
        <f>IF(SER_hh_tes!V14=0,0,11630*1000*SER_hh_tes!V14/SER_hh_num!V14)</f>
        <v>71986.078726153719</v>
      </c>
      <c r="W14" s="65">
        <f>IF(SER_hh_tes!W14=0,0,11630*1000*SER_hh_tes!W14/SER_hh_num!W14)</f>
        <v>87322.812864322565</v>
      </c>
      <c r="DA14" s="109" t="s">
        <v>425</v>
      </c>
    </row>
    <row r="15" spans="1:105" ht="12" customHeight="1" x14ac:dyDescent="0.25">
      <c r="A15" s="134" t="s">
        <v>80</v>
      </c>
      <c r="B15" s="135">
        <f>IF(SER_hh_tes!B15=0,0,11630*1000*SER_hh_tes!B15/SER_hh_num!B15)</f>
        <v>782.13002115468919</v>
      </c>
      <c r="C15" s="135">
        <f>IF(SER_hh_tes!C15=0,0,11630*1000*SER_hh_tes!C15/SER_hh_num!C15)</f>
        <v>809.93529295076939</v>
      </c>
      <c r="D15" s="135">
        <f>IF(SER_hh_tes!D15=0,0,11630*1000*SER_hh_tes!D15/SER_hh_num!D15)</f>
        <v>739.7494974525024</v>
      </c>
      <c r="E15" s="135">
        <f>IF(SER_hh_tes!E15=0,0,11630*1000*SER_hh_tes!E15/SER_hh_num!E15)</f>
        <v>782.88991746563931</v>
      </c>
      <c r="F15" s="135">
        <f>IF(SER_hh_tes!F15=0,0,11630*1000*SER_hh_tes!F15/SER_hh_num!F15)</f>
        <v>781.69273294394441</v>
      </c>
      <c r="G15" s="135">
        <f>IF(SER_hh_tes!G15=0,0,11630*1000*SER_hh_tes!G15/SER_hh_num!G15)</f>
        <v>771.6269879534708</v>
      </c>
      <c r="H15" s="135">
        <f>IF(SER_hh_tes!H15=0,0,11630*1000*SER_hh_tes!H15/SER_hh_num!H15)</f>
        <v>815.86002039845869</v>
      </c>
      <c r="I15" s="135">
        <f>IF(SER_hh_tes!I15=0,0,11630*1000*SER_hh_tes!I15/SER_hh_num!I15)</f>
        <v>675.70402853096914</v>
      </c>
      <c r="J15" s="135">
        <f>IF(SER_hh_tes!J15=0,0,11630*1000*SER_hh_tes!J15/SER_hh_num!J15)</f>
        <v>746.33009613574143</v>
      </c>
      <c r="K15" s="135">
        <f>IF(SER_hh_tes!K15=0,0,11630*1000*SER_hh_tes!K15/SER_hh_num!K15)</f>
        <v>740.25548886752756</v>
      </c>
      <c r="L15" s="135">
        <f>IF(SER_hh_tes!L15=0,0,11630*1000*SER_hh_tes!L15/SER_hh_num!L15)</f>
        <v>785.83130181786817</v>
      </c>
      <c r="M15" s="135">
        <f>IF(SER_hh_tes!M15=0,0,11630*1000*SER_hh_tes!M15/SER_hh_num!M15)</f>
        <v>651.77770708235619</v>
      </c>
      <c r="N15" s="135">
        <f>IF(SER_hh_tes!N15=0,0,11630*1000*SER_hh_tes!N15/SER_hh_num!N15)</f>
        <v>676.00429357355108</v>
      </c>
      <c r="O15" s="135">
        <f>IF(SER_hh_tes!O15=0,0,11630*1000*SER_hh_tes!O15/SER_hh_num!O15)</f>
        <v>718.4199396697295</v>
      </c>
      <c r="P15" s="135">
        <f>IF(SER_hh_tes!P15=0,0,11630*1000*SER_hh_tes!P15/SER_hh_num!P15)</f>
        <v>590.54735275732912</v>
      </c>
      <c r="Q15" s="135">
        <f>IF(SER_hh_tes!Q15=0,0,11630*1000*SER_hh_tes!Q15/SER_hh_num!Q15)</f>
        <v>635.84530354249705</v>
      </c>
      <c r="R15" s="135">
        <f>IF(SER_hh_tes!R15=0,0,11630*1000*SER_hh_tes!R15/SER_hh_num!R15)</f>
        <v>646.72106826745903</v>
      </c>
      <c r="S15" s="135">
        <f>IF(SER_hh_tes!S15=0,0,11630*1000*SER_hh_tes!S15/SER_hh_num!S15)</f>
        <v>653.45491020876489</v>
      </c>
      <c r="T15" s="135">
        <f>IF(SER_hh_tes!T15=0,0,11630*1000*SER_hh_tes!T15/SER_hh_num!T15)</f>
        <v>628.10114214564101</v>
      </c>
      <c r="U15" s="135">
        <f>IF(SER_hh_tes!U15=0,0,11630*1000*SER_hh_tes!U15/SER_hh_num!U15)</f>
        <v>605.03350509960717</v>
      </c>
      <c r="V15" s="135">
        <f>IF(SER_hh_tes!V15=0,0,11630*1000*SER_hh_tes!V15/SER_hh_num!V15)</f>
        <v>596.10119134876015</v>
      </c>
      <c r="W15" s="135">
        <f>IF(SER_hh_tes!W15=0,0,11630*1000*SER_hh_tes!W15/SER_hh_num!W15)</f>
        <v>667.84866565073423</v>
      </c>
      <c r="DA15" s="158" t="s">
        <v>426</v>
      </c>
    </row>
    <row r="16" spans="1:105" ht="12.95" customHeight="1" x14ac:dyDescent="0.25">
      <c r="A16" s="130" t="s">
        <v>74</v>
      </c>
      <c r="B16" s="131">
        <f>IF(SER_hh_tes!B16=0,0,11630*1000*SER_hh_tes!B16/SER_hh_num!B16)</f>
        <v>22358.064989949304</v>
      </c>
      <c r="C16" s="131">
        <f>IF(SER_hh_tes!C16=0,0,11630*1000*SER_hh_tes!C16/SER_hh_num!C16)</f>
        <v>23114.438488724732</v>
      </c>
      <c r="D16" s="131">
        <f>IF(SER_hh_tes!D16=0,0,11630*1000*SER_hh_tes!D16/SER_hh_num!D16)</f>
        <v>21801.056873207297</v>
      </c>
      <c r="E16" s="131">
        <f>IF(SER_hh_tes!E16=0,0,11630*1000*SER_hh_tes!E16/SER_hh_num!E16)</f>
        <v>32575.444712638222</v>
      </c>
      <c r="F16" s="131">
        <f>IF(SER_hh_tes!F16=0,0,11630*1000*SER_hh_tes!F16/SER_hh_num!F16)</f>
        <v>22414.438214593254</v>
      </c>
      <c r="G16" s="131">
        <f>IF(SER_hh_tes!G16=0,0,11630*1000*SER_hh_tes!G16/SER_hh_num!G16)</f>
        <v>23085.429437609655</v>
      </c>
      <c r="H16" s="131">
        <f>IF(SER_hh_tes!H16=0,0,11630*1000*SER_hh_tes!H16/SER_hh_num!H16)</f>
        <v>25911.835507793858</v>
      </c>
      <c r="I16" s="131">
        <f>IF(SER_hh_tes!I16=0,0,11630*1000*SER_hh_tes!I16/SER_hh_num!I16)</f>
        <v>22109.06833776422</v>
      </c>
      <c r="J16" s="131">
        <f>IF(SER_hh_tes!J16=0,0,11630*1000*SER_hh_tes!J16/SER_hh_num!J16)</f>
        <v>22576.879241085237</v>
      </c>
      <c r="K16" s="131">
        <f>IF(SER_hh_tes!K16=0,0,11630*1000*SER_hh_tes!K16/SER_hh_num!K16)</f>
        <v>24318.419282689563</v>
      </c>
      <c r="L16" s="131">
        <f>IF(SER_hh_tes!L16=0,0,11630*1000*SER_hh_tes!L16/SER_hh_num!L16)</f>
        <v>24431.739633131121</v>
      </c>
      <c r="M16" s="131">
        <f>IF(SER_hh_tes!M16=0,0,11630*1000*SER_hh_tes!M16/SER_hh_num!M16)</f>
        <v>22875.130983133931</v>
      </c>
      <c r="N16" s="131">
        <f>IF(SER_hh_tes!N16=0,0,11630*1000*SER_hh_tes!N16/SER_hh_num!N16)</f>
        <v>26637.859074054348</v>
      </c>
      <c r="O16" s="131">
        <f>IF(SER_hh_tes!O16=0,0,11630*1000*SER_hh_tes!O16/SER_hh_num!O16)</f>
        <v>23632.225166828168</v>
      </c>
      <c r="P16" s="131">
        <f>IF(SER_hh_tes!P16=0,0,11630*1000*SER_hh_tes!P16/SER_hh_num!P16)</f>
        <v>21922.293503040011</v>
      </c>
      <c r="Q16" s="131">
        <f>IF(SER_hh_tes!Q16=0,0,11630*1000*SER_hh_tes!Q16/SER_hh_num!Q16)</f>
        <v>28542.303252530626</v>
      </c>
      <c r="R16" s="131">
        <f>IF(SER_hh_tes!R16=0,0,11630*1000*SER_hh_tes!R16/SER_hh_num!R16)</f>
        <v>26252.898052037464</v>
      </c>
      <c r="S16" s="131">
        <f>IF(SER_hh_tes!S16=0,0,11630*1000*SER_hh_tes!S16/SER_hh_num!S16)</f>
        <v>29153.374400037745</v>
      </c>
      <c r="T16" s="131">
        <f>IF(SER_hh_tes!T16=0,0,11630*1000*SER_hh_tes!T16/SER_hh_num!T16)</f>
        <v>26889.609710384633</v>
      </c>
      <c r="U16" s="131">
        <f>IF(SER_hh_tes!U16=0,0,11630*1000*SER_hh_tes!U16/SER_hh_num!U16)</f>
        <v>27899.211573338926</v>
      </c>
      <c r="V16" s="131">
        <f>IF(SER_hh_tes!V16=0,0,11630*1000*SER_hh_tes!V16/SER_hh_num!V16)</f>
        <v>28039.265109325723</v>
      </c>
      <c r="W16" s="131">
        <f>IF(SER_hh_tes!W16=0,0,11630*1000*SER_hh_tes!W16/SER_hh_num!W16)</f>
        <v>25905.301990721062</v>
      </c>
      <c r="DA16" s="156" t="s">
        <v>427</v>
      </c>
    </row>
    <row r="17" spans="1:105" ht="12.95" customHeight="1" x14ac:dyDescent="0.25">
      <c r="A17" s="132" t="s">
        <v>73</v>
      </c>
      <c r="B17" s="133">
        <f>IF(SER_hh_tes!B17=0,0,11630*1000*SER_hh_tes!B17/SER_hh_num!B17)</f>
        <v>22575.192415570276</v>
      </c>
      <c r="C17" s="133">
        <f>IF(SER_hh_tes!C17=0,0,11630*1000*SER_hh_tes!C17/SER_hh_num!C17)</f>
        <v>23743.642888268776</v>
      </c>
      <c r="D17" s="133">
        <f>IF(SER_hh_tes!D17=0,0,11630*1000*SER_hh_tes!D17/SER_hh_num!D17)</f>
        <v>22470.661683046084</v>
      </c>
      <c r="E17" s="133">
        <f>IF(SER_hh_tes!E17=0,0,11630*1000*SER_hh_tes!E17/SER_hh_num!E17)</f>
        <v>40613.965296774724</v>
      </c>
      <c r="F17" s="133">
        <f>IF(SER_hh_tes!F17=0,0,11630*1000*SER_hh_tes!F17/SER_hh_num!F17)</f>
        <v>23226.219235332264</v>
      </c>
      <c r="G17" s="133">
        <f>IF(SER_hh_tes!G17=0,0,11630*1000*SER_hh_tes!G17/SER_hh_num!G17)</f>
        <v>24252.040039654883</v>
      </c>
      <c r="H17" s="133">
        <f>IF(SER_hh_tes!H17=0,0,11630*1000*SER_hh_tes!H17/SER_hh_num!H17)</f>
        <v>28057.481253478963</v>
      </c>
      <c r="I17" s="133">
        <f>IF(SER_hh_tes!I17=0,0,11630*1000*SER_hh_tes!I17/SER_hh_num!I17)</f>
        <v>23432.589063250842</v>
      </c>
      <c r="J17" s="133">
        <f>IF(SER_hh_tes!J17=0,0,11630*1000*SER_hh_tes!J17/SER_hh_num!J17)</f>
        <v>24429.186897144744</v>
      </c>
      <c r="K17" s="133">
        <f>IF(SER_hh_tes!K17=0,0,11630*1000*SER_hh_tes!K17/SER_hh_num!K17)</f>
        <v>26153.637151696796</v>
      </c>
      <c r="L17" s="133">
        <f>IF(SER_hh_tes!L17=0,0,11630*1000*SER_hh_tes!L17/SER_hh_num!L17)</f>
        <v>25384.642264825194</v>
      </c>
      <c r="M17" s="133">
        <f>IF(SER_hh_tes!M17=0,0,11630*1000*SER_hh_tes!M17/SER_hh_num!M17)</f>
        <v>24646.217274911578</v>
      </c>
      <c r="N17" s="133">
        <f>IF(SER_hh_tes!N17=0,0,11630*1000*SER_hh_tes!N17/SER_hh_num!N17)</f>
        <v>29014.390901670638</v>
      </c>
      <c r="O17" s="133">
        <f>IF(SER_hh_tes!O17=0,0,11630*1000*SER_hh_tes!O17/SER_hh_num!O17)</f>
        <v>25501.990018724187</v>
      </c>
      <c r="P17" s="133">
        <f>IF(SER_hh_tes!P17=0,0,11630*1000*SER_hh_tes!P17/SER_hh_num!P17)</f>
        <v>23653.519846685449</v>
      </c>
      <c r="Q17" s="133">
        <f>IF(SER_hh_tes!Q17=0,0,11630*1000*SER_hh_tes!Q17/SER_hh_num!Q17)</f>
        <v>30886.347236651844</v>
      </c>
      <c r="R17" s="133">
        <f>IF(SER_hh_tes!R17=0,0,11630*1000*SER_hh_tes!R17/SER_hh_num!R17)</f>
        <v>27498.095925335972</v>
      </c>
      <c r="S17" s="133">
        <f>IF(SER_hh_tes!S17=0,0,11630*1000*SER_hh_tes!S17/SER_hh_num!S17)</f>
        <v>30769.709010416642</v>
      </c>
      <c r="T17" s="133">
        <f>IF(SER_hh_tes!T17=0,0,11630*1000*SER_hh_tes!T17/SER_hh_num!T17)</f>
        <v>28891.80965609906</v>
      </c>
      <c r="U17" s="133">
        <f>IF(SER_hh_tes!U17=0,0,11630*1000*SER_hh_tes!U17/SER_hh_num!U17)</f>
        <v>30298.325114180341</v>
      </c>
      <c r="V17" s="133">
        <f>IF(SER_hh_tes!V17=0,0,11630*1000*SER_hh_tes!V17/SER_hh_num!V17)</f>
        <v>28009.596068487968</v>
      </c>
      <c r="W17" s="133">
        <f>IF(SER_hh_tes!W17=0,0,11630*1000*SER_hh_tes!W17/SER_hh_num!W17)</f>
        <v>25962.335798994402</v>
      </c>
      <c r="DA17" s="157" t="s">
        <v>428</v>
      </c>
    </row>
    <row r="18" spans="1:105" ht="12" customHeight="1" x14ac:dyDescent="0.25">
      <c r="A18" s="132" t="s">
        <v>72</v>
      </c>
      <c r="B18" s="133">
        <f>IF(SER_hh_tes!B18=0,0,11630*1000*SER_hh_tes!B18/SER_hh_num!B18)</f>
        <v>22357.751220345966</v>
      </c>
      <c r="C18" s="133">
        <f>IF(SER_hh_tes!C18=0,0,11630*1000*SER_hh_tes!C18/SER_hh_num!C18)</f>
        <v>23113.422131417621</v>
      </c>
      <c r="D18" s="133">
        <f>IF(SER_hh_tes!D18=0,0,11630*1000*SER_hh_tes!D18/SER_hh_num!D18)</f>
        <v>21799.962673716065</v>
      </c>
      <c r="E18" s="133">
        <f>IF(SER_hh_tes!E18=0,0,11630*1000*SER_hh_tes!E18/SER_hh_num!E18)</f>
        <v>32559.432620897434</v>
      </c>
      <c r="F18" s="133">
        <f>IF(SER_hh_tes!F18=0,0,11630*1000*SER_hh_tes!F18/SER_hh_num!F18)</f>
        <v>22412.721564213112</v>
      </c>
      <c r="G18" s="133">
        <f>IF(SER_hh_tes!G18=0,0,11630*1000*SER_hh_tes!G18/SER_hh_num!G18)</f>
        <v>23082.94299371029</v>
      </c>
      <c r="H18" s="133">
        <f>IF(SER_hh_tes!H18=0,0,11630*1000*SER_hh_tes!H18/SER_hh_num!H18)</f>
        <v>25906.365526382375</v>
      </c>
      <c r="I18" s="133">
        <f>IF(SER_hh_tes!I18=0,0,11630*1000*SER_hh_tes!I18/SER_hh_num!I18)</f>
        <v>22105.365915263428</v>
      </c>
      <c r="J18" s="133">
        <f>IF(SER_hh_tes!J18=0,0,11630*1000*SER_hh_tes!J18/SER_hh_num!J18)</f>
        <v>22571.045870237456</v>
      </c>
      <c r="K18" s="133">
        <f>IF(SER_hh_tes!K18=0,0,11630*1000*SER_hh_tes!K18/SER_hh_num!K18)</f>
        <v>24312.23701262231</v>
      </c>
      <c r="L18" s="133">
        <f>IF(SER_hh_tes!L18=0,0,11630*1000*SER_hh_tes!L18/SER_hh_num!L18)</f>
        <v>24428.223874472878</v>
      </c>
      <c r="M18" s="133">
        <f>IF(SER_hh_tes!M18=0,0,11630*1000*SER_hh_tes!M18/SER_hh_num!M18)</f>
        <v>22867.351798004147</v>
      </c>
      <c r="N18" s="133">
        <f>IF(SER_hh_tes!N18=0,0,11630*1000*SER_hh_tes!N18/SER_hh_num!N18)</f>
        <v>26625.072454534929</v>
      </c>
      <c r="O18" s="133">
        <f>IF(SER_hh_tes!O18=0,0,11630*1000*SER_hh_tes!O18/SER_hh_num!O18)</f>
        <v>23620.145273614125</v>
      </c>
      <c r="P18" s="133">
        <f>IF(SER_hh_tes!P18=0,0,11630*1000*SER_hh_tes!P18/SER_hh_num!P18)</f>
        <v>21909.636589865204</v>
      </c>
      <c r="Q18" s="133">
        <f>IF(SER_hh_tes!Q18=0,0,11630*1000*SER_hh_tes!Q18/SER_hh_num!Q18)</f>
        <v>28521.366101374319</v>
      </c>
      <c r="R18" s="133">
        <f>IF(SER_hh_tes!R18=0,0,11630*1000*SER_hh_tes!R18/SER_hh_num!R18)</f>
        <v>26240.217969697391</v>
      </c>
      <c r="S18" s="133">
        <f>IF(SER_hh_tes!S18=0,0,11630*1000*SER_hh_tes!S18/SER_hh_num!S18)</f>
        <v>29134.848802803604</v>
      </c>
      <c r="T18" s="133">
        <f>IF(SER_hh_tes!T18=0,0,11630*1000*SER_hh_tes!T18/SER_hh_num!T18)</f>
        <v>26863.887930643086</v>
      </c>
      <c r="U18" s="133">
        <f>IF(SER_hh_tes!U18=0,0,11630*1000*SER_hh_tes!U18/SER_hh_num!U18)</f>
        <v>27865.965316779304</v>
      </c>
      <c r="V18" s="133">
        <f>IF(SER_hh_tes!V18=0,0,11630*1000*SER_hh_tes!V18/SER_hh_num!V18)</f>
        <v>28039.714644422129</v>
      </c>
      <c r="W18" s="133">
        <f>IF(SER_hh_tes!W18=0,0,11630*1000*SER_hh_tes!W18/SER_hh_num!W18)</f>
        <v>25904.448440445121</v>
      </c>
      <c r="DA18" s="157" t="s">
        <v>429</v>
      </c>
    </row>
    <row r="19" spans="1:105" ht="12.95" customHeight="1" x14ac:dyDescent="0.25">
      <c r="A19" s="130" t="s">
        <v>35</v>
      </c>
      <c r="B19" s="131">
        <f>IF(SER_hh_tes!B19=0,0,11630*1000*SER_hh_tes!B19/SER_hh_num!B19)</f>
        <v>9308.5996732551757</v>
      </c>
      <c r="C19" s="131">
        <f>IF(SER_hh_tes!C19=0,0,11630*1000*SER_hh_tes!C19/SER_hh_num!C19)</f>
        <v>9300.4297218489064</v>
      </c>
      <c r="D19" s="131">
        <f>IF(SER_hh_tes!D19=0,0,11630*1000*SER_hh_tes!D19/SER_hh_num!D19)</f>
        <v>9361.4380232428175</v>
      </c>
      <c r="E19" s="131">
        <f>IF(SER_hh_tes!E19=0,0,11630*1000*SER_hh_tes!E19/SER_hh_num!E19)</f>
        <v>9431.3132461181704</v>
      </c>
      <c r="F19" s="131">
        <f>IF(SER_hh_tes!F19=0,0,11630*1000*SER_hh_tes!F19/SER_hh_num!F19)</f>
        <v>9537.9954161710029</v>
      </c>
      <c r="G19" s="131">
        <f>IF(SER_hh_tes!G19=0,0,11630*1000*SER_hh_tes!G19/SER_hh_num!G19)</f>
        <v>9498.4086572488122</v>
      </c>
      <c r="H19" s="131">
        <f>IF(SER_hh_tes!H19=0,0,11630*1000*SER_hh_tes!H19/SER_hh_num!H19)</f>
        <v>9526.2452794899491</v>
      </c>
      <c r="I19" s="131">
        <f>IF(SER_hh_tes!I19=0,0,11630*1000*SER_hh_tes!I19/SER_hh_num!I19)</f>
        <v>9499.4492721687875</v>
      </c>
      <c r="J19" s="131">
        <f>IF(SER_hh_tes!J19=0,0,11630*1000*SER_hh_tes!J19/SER_hh_num!J19)</f>
        <v>9569.1286508517878</v>
      </c>
      <c r="K19" s="131">
        <f>IF(SER_hh_tes!K19=0,0,11630*1000*SER_hh_tes!K19/SER_hh_num!K19)</f>
        <v>9720.8487134752449</v>
      </c>
      <c r="L19" s="131">
        <f>IF(SER_hh_tes!L19=0,0,11630*1000*SER_hh_tes!L19/SER_hh_num!L19)</f>
        <v>9715.4370818375901</v>
      </c>
      <c r="M19" s="131">
        <f>IF(SER_hh_tes!M19=0,0,11630*1000*SER_hh_tes!M19/SER_hh_num!M19)</f>
        <v>9789.2691820133296</v>
      </c>
      <c r="N19" s="131">
        <f>IF(SER_hh_tes!N19=0,0,11630*1000*SER_hh_tes!N19/SER_hh_num!N19)</f>
        <v>9838.1142864928061</v>
      </c>
      <c r="O19" s="131">
        <f>IF(SER_hh_tes!O19=0,0,11630*1000*SER_hh_tes!O19/SER_hh_num!O19)</f>
        <v>9947.8440230757769</v>
      </c>
      <c r="P19" s="131">
        <f>IF(SER_hh_tes!P19=0,0,11630*1000*SER_hh_tes!P19/SER_hh_num!P19)</f>
        <v>10048.00216088554</v>
      </c>
      <c r="Q19" s="131">
        <f>IF(SER_hh_tes!Q19=0,0,11630*1000*SER_hh_tes!Q19/SER_hh_num!Q19)</f>
        <v>10036.058814693748</v>
      </c>
      <c r="R19" s="131">
        <f>IF(SER_hh_tes!R19=0,0,11630*1000*SER_hh_tes!R19/SER_hh_num!R19)</f>
        <v>10042.774924017198</v>
      </c>
      <c r="S19" s="131">
        <f>IF(SER_hh_tes!S19=0,0,11630*1000*SER_hh_tes!S19/SER_hh_num!S19)</f>
        <v>10026.784774974598</v>
      </c>
      <c r="T19" s="131">
        <f>IF(SER_hh_tes!T19=0,0,11630*1000*SER_hh_tes!T19/SER_hh_num!T19)</f>
        <v>10055.184778698593</v>
      </c>
      <c r="U19" s="131">
        <f>IF(SER_hh_tes!U19=0,0,11630*1000*SER_hh_tes!U19/SER_hh_num!U19)</f>
        <v>9894.1051265145452</v>
      </c>
      <c r="V19" s="131">
        <f>IF(SER_hh_tes!V19=0,0,11630*1000*SER_hh_tes!V19/SER_hh_num!V19)</f>
        <v>9084.7694150247626</v>
      </c>
      <c r="W19" s="131">
        <f>IF(SER_hh_tes!W19=0,0,11630*1000*SER_hh_tes!W19/SER_hh_num!W19)</f>
        <v>9589.2752779152434</v>
      </c>
      <c r="DA19" s="156" t="s">
        <v>430</v>
      </c>
    </row>
    <row r="20" spans="1:105" ht="12" customHeight="1" x14ac:dyDescent="0.25">
      <c r="A20" s="132" t="s">
        <v>29</v>
      </c>
      <c r="B20" s="133">
        <f>IF(SER_hh_tes!B20=0,0,11630*1000*SER_hh_tes!B20/SER_hh_num!B20)</f>
        <v>8738.7902076490682</v>
      </c>
      <c r="C20" s="133">
        <f>IF(SER_hh_tes!C20=0,0,11630*1000*SER_hh_tes!C20/SER_hh_num!C20)</f>
        <v>10993.922082596247</v>
      </c>
      <c r="D20" s="133">
        <f>IF(SER_hh_tes!D20=0,0,11630*1000*SER_hh_tes!D20/SER_hh_num!D20)</f>
        <v>12683.450160228946</v>
      </c>
      <c r="E20" s="133">
        <f>IF(SER_hh_tes!E20=0,0,11630*1000*SER_hh_tes!E20/SER_hh_num!E20)</f>
        <v>12225.207547285705</v>
      </c>
      <c r="F20" s="133">
        <f>IF(SER_hh_tes!F20=0,0,11630*1000*SER_hh_tes!F20/SER_hh_num!F20)</f>
        <v>12832.537611426344</v>
      </c>
      <c r="G20" s="133">
        <f>IF(SER_hh_tes!G20=0,0,11630*1000*SER_hh_tes!G20/SER_hh_num!G20)</f>
        <v>12497.82941348942</v>
      </c>
      <c r="H20" s="133">
        <f>IF(SER_hh_tes!H20=0,0,11630*1000*SER_hh_tes!H20/SER_hh_num!H20)</f>
        <v>12306.433750243259</v>
      </c>
      <c r="I20" s="133">
        <f>IF(SER_hh_tes!I20=0,0,11630*1000*SER_hh_tes!I20/SER_hh_num!I20)</f>
        <v>15496.461575875644</v>
      </c>
      <c r="J20" s="133">
        <f>IF(SER_hh_tes!J20=0,0,11630*1000*SER_hh_tes!J20/SER_hh_num!J20)</f>
        <v>15896.159290293137</v>
      </c>
      <c r="K20" s="133">
        <f>IF(SER_hh_tes!K20=0,0,11630*1000*SER_hh_tes!K20/SER_hh_num!K20)</f>
        <v>15999.327774930049</v>
      </c>
      <c r="L20" s="133">
        <f>IF(SER_hh_tes!L20=0,0,11630*1000*SER_hh_tes!L20/SER_hh_num!L20)</f>
        <v>16262.547028953755</v>
      </c>
      <c r="M20" s="133">
        <f>IF(SER_hh_tes!M20=0,0,11630*1000*SER_hh_tes!M20/SER_hh_num!M20)</f>
        <v>16163.199844719904</v>
      </c>
      <c r="N20" s="133">
        <f>IF(SER_hh_tes!N20=0,0,11630*1000*SER_hh_tes!N20/SER_hh_num!N20)</f>
        <v>16376.711454116785</v>
      </c>
      <c r="O20" s="133">
        <f>IF(SER_hh_tes!O20=0,0,11630*1000*SER_hh_tes!O20/SER_hh_num!O20)</f>
        <v>16707.709218458651</v>
      </c>
      <c r="P20" s="133">
        <f>IF(SER_hh_tes!P20=0,0,11630*1000*SER_hh_tes!P20/SER_hh_num!P20)</f>
        <v>16791.991987998306</v>
      </c>
      <c r="Q20" s="133">
        <f>IF(SER_hh_tes!Q20=0,0,11630*1000*SER_hh_tes!Q20/SER_hh_num!Q20)</f>
        <v>17278.387876909612</v>
      </c>
      <c r="R20" s="133">
        <f>IF(SER_hh_tes!R20=0,0,11630*1000*SER_hh_tes!R20/SER_hh_num!R20)</f>
        <v>17656.4872055259</v>
      </c>
      <c r="S20" s="133">
        <f>IF(SER_hh_tes!S20=0,0,11630*1000*SER_hh_tes!S20/SER_hh_num!S20)</f>
        <v>17271.50219714499</v>
      </c>
      <c r="T20" s="133">
        <f>IF(SER_hh_tes!T20=0,0,11630*1000*SER_hh_tes!T20/SER_hh_num!T20)</f>
        <v>15397.574461047187</v>
      </c>
      <c r="U20" s="133">
        <f>IF(SER_hh_tes!U20=0,0,11630*1000*SER_hh_tes!U20/SER_hh_num!U20)</f>
        <v>15058.625962790076</v>
      </c>
      <c r="V20" s="133">
        <f>IF(SER_hh_tes!V20=0,0,11630*1000*SER_hh_tes!V20/SER_hh_num!V20)</f>
        <v>14083.956978362943</v>
      </c>
      <c r="W20" s="133">
        <f>IF(SER_hh_tes!W20=0,0,11630*1000*SER_hh_tes!W20/SER_hh_num!W20)</f>
        <v>19983.935025807608</v>
      </c>
      <c r="DA20" s="157" t="s">
        <v>431</v>
      </c>
    </row>
    <row r="21" spans="1:105" s="2" customFormat="1" ht="12" customHeight="1" x14ac:dyDescent="0.25">
      <c r="A21" s="132" t="s">
        <v>52</v>
      </c>
      <c r="B21" s="133">
        <f>IF(SER_hh_tes!B21=0,0,11630*1000*SER_hh_tes!B21/SER_hh_num!B21)</f>
        <v>8330.8882162928257</v>
      </c>
      <c r="C21" s="133">
        <f>IF(SER_hh_tes!C21=0,0,11630*1000*SER_hh_tes!C21/SER_hh_num!C21)</f>
        <v>8630.8551692849724</v>
      </c>
      <c r="D21" s="133">
        <f>IF(SER_hh_tes!D21=0,0,11630*1000*SER_hh_tes!D21/SER_hh_num!D21)</f>
        <v>8787.8139625536587</v>
      </c>
      <c r="E21" s="133">
        <f>IF(SER_hh_tes!E21=0,0,11630*1000*SER_hh_tes!E21/SER_hh_num!E21)</f>
        <v>9299.8614920379223</v>
      </c>
      <c r="F21" s="133">
        <f>IF(SER_hh_tes!F21=0,0,11630*1000*SER_hh_tes!F21/SER_hh_num!F21)</f>
        <v>9201.2841527062719</v>
      </c>
      <c r="G21" s="133">
        <f>IF(SER_hh_tes!G21=0,0,11630*1000*SER_hh_tes!G21/SER_hh_num!G21)</f>
        <v>8932.0497333353051</v>
      </c>
      <c r="H21" s="133">
        <f>IF(SER_hh_tes!H21=0,0,11630*1000*SER_hh_tes!H21/SER_hh_num!H21)</f>
        <v>9287.2473223143279</v>
      </c>
      <c r="I21" s="133">
        <f>IF(SER_hh_tes!I21=0,0,11630*1000*SER_hh_tes!I21/SER_hh_num!I21)</f>
        <v>9112.5974125025768</v>
      </c>
      <c r="J21" s="133">
        <f>IF(SER_hh_tes!J21=0,0,11630*1000*SER_hh_tes!J21/SER_hh_num!J21)</f>
        <v>9119.49917471343</v>
      </c>
      <c r="K21" s="133">
        <f>IF(SER_hh_tes!K21=0,0,11630*1000*SER_hh_tes!K21/SER_hh_num!K21)</f>
        <v>9048.9445702016837</v>
      </c>
      <c r="L21" s="133">
        <f>IF(SER_hh_tes!L21=0,0,11630*1000*SER_hh_tes!L21/SER_hh_num!L21)</f>
        <v>8830.9777748820252</v>
      </c>
      <c r="M21" s="133">
        <f>IF(SER_hh_tes!M21=0,0,11630*1000*SER_hh_tes!M21/SER_hh_num!M21)</f>
        <v>8927.7075861071844</v>
      </c>
      <c r="N21" s="133">
        <f>IF(SER_hh_tes!N21=0,0,11630*1000*SER_hh_tes!N21/SER_hh_num!N21)</f>
        <v>9145.3882105458997</v>
      </c>
      <c r="O21" s="133">
        <f>IF(SER_hh_tes!O21=0,0,11630*1000*SER_hh_tes!O21/SER_hh_num!O21)</f>
        <v>8421.6200548944671</v>
      </c>
      <c r="P21" s="133">
        <f>IF(SER_hh_tes!P21=0,0,11630*1000*SER_hh_tes!P21/SER_hh_num!P21)</f>
        <v>8527.0566286080666</v>
      </c>
      <c r="Q21" s="133">
        <f>IF(SER_hh_tes!Q21=0,0,11630*1000*SER_hh_tes!Q21/SER_hh_num!Q21)</f>
        <v>8368.5095718083357</v>
      </c>
      <c r="R21" s="133">
        <f>IF(SER_hh_tes!R21=0,0,11630*1000*SER_hh_tes!R21/SER_hh_num!R21)</f>
        <v>8720.0416091412335</v>
      </c>
      <c r="S21" s="133">
        <f>IF(SER_hh_tes!S21=0,0,11630*1000*SER_hh_tes!S21/SER_hh_num!S21)</f>
        <v>8856.543813848084</v>
      </c>
      <c r="T21" s="133">
        <f>IF(SER_hh_tes!T21=0,0,11630*1000*SER_hh_tes!T21/SER_hh_num!T21)</f>
        <v>8202.8668949147959</v>
      </c>
      <c r="U21" s="133">
        <f>IF(SER_hh_tes!U21=0,0,11630*1000*SER_hh_tes!U21/SER_hh_num!U21)</f>
        <v>9250.7997589012739</v>
      </c>
      <c r="V21" s="133">
        <f>IF(SER_hh_tes!V21=0,0,11630*1000*SER_hh_tes!V21/SER_hh_num!V21)</f>
        <v>8209.8216691759881</v>
      </c>
      <c r="W21" s="133">
        <f>IF(SER_hh_tes!W21=0,0,11630*1000*SER_hh_tes!W21/SER_hh_num!W21)</f>
        <v>8784.8828942017644</v>
      </c>
      <c r="DA21" s="157" t="s">
        <v>432</v>
      </c>
    </row>
    <row r="22" spans="1:105" ht="12" customHeight="1" x14ac:dyDescent="0.25">
      <c r="A22" s="132" t="s">
        <v>169</v>
      </c>
      <c r="B22" s="133">
        <f>IF(SER_hh_tes!B22=0,0,11630*1000*SER_hh_tes!B22/SER_hh_num!B22)</f>
        <v>7620.1515875852501</v>
      </c>
      <c r="C22" s="133">
        <f>IF(SER_hh_tes!C22=0,0,11630*1000*SER_hh_tes!C22/SER_hh_num!C22)</f>
        <v>7602.9268163225934</v>
      </c>
      <c r="D22" s="133">
        <f>IF(SER_hh_tes!D22=0,0,11630*1000*SER_hh_tes!D22/SER_hh_num!D22)</f>
        <v>7482.6026628738928</v>
      </c>
      <c r="E22" s="133">
        <f>IF(SER_hh_tes!E22=0,0,11630*1000*SER_hh_tes!E22/SER_hh_num!E22)</f>
        <v>7628.3631964227288</v>
      </c>
      <c r="F22" s="133">
        <f>IF(SER_hh_tes!F22=0,0,11630*1000*SER_hh_tes!F22/SER_hh_num!F22)</f>
        <v>7680.4384787451636</v>
      </c>
      <c r="G22" s="133">
        <f>IF(SER_hh_tes!G22=0,0,11630*1000*SER_hh_tes!G22/SER_hh_num!G22)</f>
        <v>7657.842680379018</v>
      </c>
      <c r="H22" s="133">
        <f>IF(SER_hh_tes!H22=0,0,11630*1000*SER_hh_tes!H22/SER_hh_num!H22)</f>
        <v>7688.2029600327423</v>
      </c>
      <c r="I22" s="133">
        <f>IF(SER_hh_tes!I22=0,0,11630*1000*SER_hh_tes!I22/SER_hh_num!I22)</f>
        <v>7564.8081929044938</v>
      </c>
      <c r="J22" s="133">
        <f>IF(SER_hh_tes!J22=0,0,11630*1000*SER_hh_tes!J22/SER_hh_num!J22)</f>
        <v>7654.7515534721379</v>
      </c>
      <c r="K22" s="133">
        <f>IF(SER_hh_tes!K22=0,0,11630*1000*SER_hh_tes!K22/SER_hh_num!K22)</f>
        <v>7758.4132396673458</v>
      </c>
      <c r="L22" s="133">
        <f>IF(SER_hh_tes!L22=0,0,11630*1000*SER_hh_tes!L22/SER_hh_num!L22)</f>
        <v>7567.7891432318238</v>
      </c>
      <c r="M22" s="133">
        <f>IF(SER_hh_tes!M22=0,0,11630*1000*SER_hh_tes!M22/SER_hh_num!M22)</f>
        <v>7623.2409354893234</v>
      </c>
      <c r="N22" s="133">
        <f>IF(SER_hh_tes!N22=0,0,11630*1000*SER_hh_tes!N22/SER_hh_num!N22)</f>
        <v>7734.3663085211892</v>
      </c>
      <c r="O22" s="133">
        <f>IF(SER_hh_tes!O22=0,0,11630*1000*SER_hh_tes!O22/SER_hh_num!O22)</f>
        <v>7761.453674252869</v>
      </c>
      <c r="P22" s="133">
        <f>IF(SER_hh_tes!P22=0,0,11630*1000*SER_hh_tes!P22/SER_hh_num!P22)</f>
        <v>7645.4341685542786</v>
      </c>
      <c r="Q22" s="133">
        <f>IF(SER_hh_tes!Q22=0,0,11630*1000*SER_hh_tes!Q22/SER_hh_num!Q22)</f>
        <v>7688.0011325225469</v>
      </c>
      <c r="R22" s="133">
        <f>IF(SER_hh_tes!R22=0,0,11630*1000*SER_hh_tes!R22/SER_hh_num!R22)</f>
        <v>7596.3438460424022</v>
      </c>
      <c r="S22" s="133">
        <f>IF(SER_hh_tes!S22=0,0,11630*1000*SER_hh_tes!S22/SER_hh_num!S22)</f>
        <v>8077.4403199603958</v>
      </c>
      <c r="T22" s="133">
        <f>IF(SER_hh_tes!T22=0,0,11630*1000*SER_hh_tes!T22/SER_hh_num!T22)</f>
        <v>6773.3278408995448</v>
      </c>
      <c r="U22" s="133">
        <f>IF(SER_hh_tes!U22=0,0,11630*1000*SER_hh_tes!U22/SER_hh_num!U22)</f>
        <v>7012.4251800668781</v>
      </c>
      <c r="V22" s="133">
        <f>IF(SER_hh_tes!V22=0,0,11630*1000*SER_hh_tes!V22/SER_hh_num!V22)</f>
        <v>6624.1317301160116</v>
      </c>
      <c r="W22" s="133">
        <f>IF(SER_hh_tes!W22=0,0,11630*1000*SER_hh_tes!W22/SER_hh_num!W22)</f>
        <v>6949.4579601286705</v>
      </c>
      <c r="DA22" s="157" t="s">
        <v>433</v>
      </c>
    </row>
    <row r="23" spans="1:105" ht="12" customHeight="1" x14ac:dyDescent="0.25">
      <c r="A23" s="132" t="s">
        <v>154</v>
      </c>
      <c r="B23" s="133">
        <f>IF(SER_hh_tes!B23=0,0,11630*1000*SER_hh_tes!B23/SER_hh_num!B23)</f>
        <v>9565.4507624145863</v>
      </c>
      <c r="C23" s="133">
        <f>IF(SER_hh_tes!C23=0,0,11630*1000*SER_hh_tes!C23/SER_hh_num!C23)</f>
        <v>9628.4025298809174</v>
      </c>
      <c r="D23" s="133">
        <f>IF(SER_hh_tes!D23=0,0,11630*1000*SER_hh_tes!D23/SER_hh_num!D23)</f>
        <v>9984.8414379496771</v>
      </c>
      <c r="E23" s="133">
        <f>IF(SER_hh_tes!E23=0,0,11630*1000*SER_hh_tes!E23/SER_hh_num!E23)</f>
        <v>10117.615743306242</v>
      </c>
      <c r="F23" s="133">
        <f>IF(SER_hh_tes!F23=0,0,11630*1000*SER_hh_tes!F23/SER_hh_num!F23)</f>
        <v>10092.728886761875</v>
      </c>
      <c r="G23" s="133">
        <f>IF(SER_hh_tes!G23=0,0,11630*1000*SER_hh_tes!G23/SER_hh_num!G23)</f>
        <v>9857.9907873734264</v>
      </c>
      <c r="H23" s="133">
        <f>IF(SER_hh_tes!H23=0,0,11630*1000*SER_hh_tes!H23/SER_hh_num!H23)</f>
        <v>9934.0040064270252</v>
      </c>
      <c r="I23" s="133">
        <f>IF(SER_hh_tes!I23=0,0,11630*1000*SER_hh_tes!I23/SER_hh_num!I23)</f>
        <v>9645.5397100228838</v>
      </c>
      <c r="J23" s="133">
        <f>IF(SER_hh_tes!J23=0,0,11630*1000*SER_hh_tes!J23/SER_hh_num!J23)</f>
        <v>9559.4388726307625</v>
      </c>
      <c r="K23" s="133">
        <f>IF(SER_hh_tes!K23=0,0,11630*1000*SER_hh_tes!K23/SER_hh_num!K23)</f>
        <v>9815.6126761426076</v>
      </c>
      <c r="L23" s="133">
        <f>IF(SER_hh_tes!L23=0,0,11630*1000*SER_hh_tes!L23/SER_hh_num!L23)</f>
        <v>9779.3102818596308</v>
      </c>
      <c r="M23" s="133">
        <f>IF(SER_hh_tes!M23=0,0,11630*1000*SER_hh_tes!M23/SER_hh_num!M23)</f>
        <v>9761.4094374104588</v>
      </c>
      <c r="N23" s="133">
        <f>IF(SER_hh_tes!N23=0,0,11630*1000*SER_hh_tes!N23/SER_hh_num!N23)</f>
        <v>9481.433311849627</v>
      </c>
      <c r="O23" s="133">
        <f>IF(SER_hh_tes!O23=0,0,11630*1000*SER_hh_tes!O23/SER_hh_num!O23)</f>
        <v>9642.1758319690198</v>
      </c>
      <c r="P23" s="133">
        <f>IF(SER_hh_tes!P23=0,0,11630*1000*SER_hh_tes!P23/SER_hh_num!P23)</f>
        <v>9764.2676089735778</v>
      </c>
      <c r="Q23" s="133">
        <f>IF(SER_hh_tes!Q23=0,0,11630*1000*SER_hh_tes!Q23/SER_hh_num!Q23)</f>
        <v>9518.1034225988678</v>
      </c>
      <c r="R23" s="133">
        <f>IF(SER_hh_tes!R23=0,0,11630*1000*SER_hh_tes!R23/SER_hh_num!R23)</f>
        <v>9332.4934526440047</v>
      </c>
      <c r="S23" s="133">
        <f>IF(SER_hh_tes!S23=0,0,11630*1000*SER_hh_tes!S23/SER_hh_num!S23)</f>
        <v>9105.8292950219256</v>
      </c>
      <c r="T23" s="133">
        <f>IF(SER_hh_tes!T23=0,0,11630*1000*SER_hh_tes!T23/SER_hh_num!T23)</f>
        <v>9552.3024733980528</v>
      </c>
      <c r="U23" s="133">
        <f>IF(SER_hh_tes!U23=0,0,11630*1000*SER_hh_tes!U23/SER_hh_num!U23)</f>
        <v>8848.2806047094255</v>
      </c>
      <c r="V23" s="133">
        <f>IF(SER_hh_tes!V23=0,0,11630*1000*SER_hh_tes!V23/SER_hh_num!V23)</f>
        <v>7956.6353519445411</v>
      </c>
      <c r="W23" s="133">
        <f>IF(SER_hh_tes!W23=0,0,11630*1000*SER_hh_tes!W23/SER_hh_num!W23)</f>
        <v>8372.7016562573735</v>
      </c>
      <c r="DA23" s="157" t="s">
        <v>434</v>
      </c>
    </row>
    <row r="24" spans="1:105" ht="12" customHeight="1" x14ac:dyDescent="0.25">
      <c r="A24" s="132" t="s">
        <v>128</v>
      </c>
      <c r="B24" s="133">
        <f>IF(SER_hh_tes!B24=0,0,11630*1000*SER_hh_tes!B24/SER_hh_num!B24)</f>
        <v>14323.625421668607</v>
      </c>
      <c r="C24" s="133">
        <f>IF(SER_hh_tes!C24=0,0,11630*1000*SER_hh_tes!C24/SER_hh_num!C24)</f>
        <v>12980.713761494975</v>
      </c>
      <c r="D24" s="133">
        <f>IF(SER_hh_tes!D24=0,0,11630*1000*SER_hh_tes!D24/SER_hh_num!D24)</f>
        <v>14444.917454172606</v>
      </c>
      <c r="E24" s="133">
        <f>IF(SER_hh_tes!E24=0,0,11630*1000*SER_hh_tes!E24/SER_hh_num!E24)</f>
        <v>14581.489760763236</v>
      </c>
      <c r="F24" s="133">
        <f>IF(SER_hh_tes!F24=0,0,11630*1000*SER_hh_tes!F24/SER_hh_num!F24)</f>
        <v>14739.271527097353</v>
      </c>
      <c r="G24" s="133">
        <f>IF(SER_hh_tes!G24=0,0,11630*1000*SER_hh_tes!G24/SER_hh_num!G24)</f>
        <v>14665.741701183284</v>
      </c>
      <c r="H24" s="133">
        <f>IF(SER_hh_tes!H24=0,0,11630*1000*SER_hh_tes!H24/SER_hh_num!H24)</f>
        <v>14617.224995349179</v>
      </c>
      <c r="I24" s="133">
        <f>IF(SER_hh_tes!I24=0,0,11630*1000*SER_hh_tes!I24/SER_hh_num!I24)</f>
        <v>15211.915810392571</v>
      </c>
      <c r="J24" s="133">
        <f>IF(SER_hh_tes!J24=0,0,11630*1000*SER_hh_tes!J24/SER_hh_num!J24)</f>
        <v>15010.27165614218</v>
      </c>
      <c r="K24" s="133">
        <f>IF(SER_hh_tes!K24=0,0,11630*1000*SER_hh_tes!K24/SER_hh_num!K24)</f>
        <v>15476.89624184445</v>
      </c>
      <c r="L24" s="133">
        <f>IF(SER_hh_tes!L24=0,0,11630*1000*SER_hh_tes!L24/SER_hh_num!L24)</f>
        <v>16192.564506576255</v>
      </c>
      <c r="M24" s="133">
        <f>IF(SER_hh_tes!M24=0,0,11630*1000*SER_hh_tes!M24/SER_hh_num!M24)</f>
        <v>14762.129178353738</v>
      </c>
      <c r="N24" s="133">
        <f>IF(SER_hh_tes!N24=0,0,11630*1000*SER_hh_tes!N24/SER_hh_num!N24)</f>
        <v>15902.466290293081</v>
      </c>
      <c r="O24" s="133">
        <f>IF(SER_hh_tes!O24=0,0,11630*1000*SER_hh_tes!O24/SER_hh_num!O24)</f>
        <v>17054.220198416915</v>
      </c>
      <c r="P24" s="133">
        <f>IF(SER_hh_tes!P24=0,0,11630*1000*SER_hh_tes!P24/SER_hh_num!P24)</f>
        <v>16250.715680355994</v>
      </c>
      <c r="Q24" s="133">
        <f>IF(SER_hh_tes!Q24=0,0,11630*1000*SER_hh_tes!Q24/SER_hh_num!Q24)</f>
        <v>16028.602448054791</v>
      </c>
      <c r="R24" s="133">
        <f>IF(SER_hh_tes!R24=0,0,11630*1000*SER_hh_tes!R24/SER_hh_num!R24)</f>
        <v>16542.837934500414</v>
      </c>
      <c r="S24" s="133">
        <f>IF(SER_hh_tes!S24=0,0,11630*1000*SER_hh_tes!S24/SER_hh_num!S24)</f>
        <v>16456.705145911328</v>
      </c>
      <c r="T24" s="133">
        <f>IF(SER_hh_tes!T24=0,0,11630*1000*SER_hh_tes!T24/SER_hh_num!T24)</f>
        <v>15783.175824594346</v>
      </c>
      <c r="U24" s="133">
        <f>IF(SER_hh_tes!U24=0,0,11630*1000*SER_hh_tes!U24/SER_hh_num!U24)</f>
        <v>14931.252285165561</v>
      </c>
      <c r="V24" s="133">
        <f>IF(SER_hh_tes!V24=0,0,11630*1000*SER_hh_tes!V24/SER_hh_num!V24)</f>
        <v>14475.185970476388</v>
      </c>
      <c r="W24" s="133">
        <f>IF(SER_hh_tes!W24=0,0,11630*1000*SER_hh_tes!W24/SER_hh_num!W24)</f>
        <v>15652.848299789815</v>
      </c>
      <c r="DA24" s="157" t="s">
        <v>435</v>
      </c>
    </row>
    <row r="25" spans="1:105" ht="12" customHeight="1" x14ac:dyDescent="0.25">
      <c r="A25" s="132" t="s">
        <v>170</v>
      </c>
      <c r="B25" s="133">
        <f>IF(SER_hh_tes!B25=0,0,11630*1000*SER_hh_tes!B25/SER_hh_num!B25)</f>
        <v>12831.477801561337</v>
      </c>
      <c r="C25" s="133">
        <f>IF(SER_hh_tes!C25=0,0,11630*1000*SER_hh_tes!C25/SER_hh_num!C25)</f>
        <v>12709.44528571969</v>
      </c>
      <c r="D25" s="133">
        <f>IF(SER_hh_tes!D25=0,0,11630*1000*SER_hh_tes!D25/SER_hh_num!D25)</f>
        <v>12620.692051250897</v>
      </c>
      <c r="E25" s="133">
        <f>IF(SER_hh_tes!E25=0,0,11630*1000*SER_hh_tes!E25/SER_hh_num!E25)</f>
        <v>11658.911298763727</v>
      </c>
      <c r="F25" s="133">
        <f>IF(SER_hh_tes!F25=0,0,11630*1000*SER_hh_tes!F25/SER_hh_num!F25)</f>
        <v>10779.083919879584</v>
      </c>
      <c r="G25" s="133">
        <f>IF(SER_hh_tes!G25=0,0,11630*1000*SER_hh_tes!G25/SER_hh_num!G25)</f>
        <v>10390.572726239894</v>
      </c>
      <c r="H25" s="133">
        <f>IF(SER_hh_tes!H25=0,0,11630*1000*SER_hh_tes!H25/SER_hh_num!H25)</f>
        <v>10541.187337823485</v>
      </c>
      <c r="I25" s="133">
        <f>IF(SER_hh_tes!I25=0,0,11630*1000*SER_hh_tes!I25/SER_hh_num!I25)</f>
        <v>10181.866982415839</v>
      </c>
      <c r="J25" s="133">
        <f>IF(SER_hh_tes!J25=0,0,11630*1000*SER_hh_tes!J25/SER_hh_num!J25)</f>
        <v>10457.579388771463</v>
      </c>
      <c r="K25" s="133">
        <f>IF(SER_hh_tes!K25=0,0,11630*1000*SER_hh_tes!K25/SER_hh_num!K25)</f>
        <v>10723.680888657929</v>
      </c>
      <c r="L25" s="133">
        <f>IF(SER_hh_tes!L25=0,0,11630*1000*SER_hh_tes!L25/SER_hh_num!L25)</f>
        <v>10689.278990317445</v>
      </c>
      <c r="M25" s="133">
        <f>IF(SER_hh_tes!M25=0,0,11630*1000*SER_hh_tes!M25/SER_hh_num!M25)</f>
        <v>10888.677825291657</v>
      </c>
      <c r="N25" s="133">
        <f>IF(SER_hh_tes!N25=0,0,11630*1000*SER_hh_tes!N25/SER_hh_num!N25)</f>
        <v>11444.709573701884</v>
      </c>
      <c r="O25" s="133">
        <f>IF(SER_hh_tes!O25=0,0,11630*1000*SER_hh_tes!O25/SER_hh_num!O25)</f>
        <v>11206.754306967199</v>
      </c>
      <c r="P25" s="133">
        <f>IF(SER_hh_tes!P25=0,0,11630*1000*SER_hh_tes!P25/SER_hh_num!P25)</f>
        <v>11598.173140577501</v>
      </c>
      <c r="Q25" s="133">
        <f>IF(SER_hh_tes!Q25=0,0,11630*1000*SER_hh_tes!Q25/SER_hh_num!Q25)</f>
        <v>11929.109201652907</v>
      </c>
      <c r="R25" s="133">
        <f>IF(SER_hh_tes!R25=0,0,11630*1000*SER_hh_tes!R25/SER_hh_num!R25)</f>
        <v>12129.34762876174</v>
      </c>
      <c r="S25" s="133">
        <f>IF(SER_hh_tes!S25=0,0,11630*1000*SER_hh_tes!S25/SER_hh_num!S25)</f>
        <v>12310.598258134791</v>
      </c>
      <c r="T25" s="133">
        <f>IF(SER_hh_tes!T25=0,0,11630*1000*SER_hh_tes!T25/SER_hh_num!T25)</f>
        <v>12287.218180899483</v>
      </c>
      <c r="U25" s="133">
        <f>IF(SER_hh_tes!U25=0,0,11630*1000*SER_hh_tes!U25/SER_hh_num!U25)</f>
        <v>11991.970390321563</v>
      </c>
      <c r="V25" s="133">
        <f>IF(SER_hh_tes!V25=0,0,11630*1000*SER_hh_tes!V25/SER_hh_num!V25)</f>
        <v>11081.703271212364</v>
      </c>
      <c r="W25" s="133">
        <f>IF(SER_hh_tes!W25=0,0,11630*1000*SER_hh_tes!W25/SER_hh_num!W25)</f>
        <v>11707.938817966997</v>
      </c>
      <c r="DA25" s="157" t="s">
        <v>436</v>
      </c>
    </row>
    <row r="26" spans="1:105" ht="12" customHeight="1" x14ac:dyDescent="0.25">
      <c r="A26" s="132" t="s">
        <v>24</v>
      </c>
      <c r="B26" s="65">
        <f>IF(SER_hh_tes!B26=0,0,11630*1000*SER_hh_tes!B26/SER_hh_num!B26)</f>
        <v>9428.6654051798123</v>
      </c>
      <c r="C26" s="65">
        <f>IF(SER_hh_tes!C26=0,0,11630*1000*SER_hh_tes!C26/SER_hh_num!C26)</f>
        <v>9381.2960078481337</v>
      </c>
      <c r="D26" s="65">
        <f>IF(SER_hh_tes!D26=0,0,11630*1000*SER_hh_tes!D26/SER_hh_num!D26)</f>
        <v>9375.630740594861</v>
      </c>
      <c r="E26" s="65">
        <f>IF(SER_hh_tes!E26=0,0,11630*1000*SER_hh_tes!E26/SER_hh_num!E26)</f>
        <v>9234.1207579394541</v>
      </c>
      <c r="F26" s="65">
        <f>IF(SER_hh_tes!F26=0,0,11630*1000*SER_hh_tes!F26/SER_hh_num!F26)</f>
        <v>9620.7633651058568</v>
      </c>
      <c r="G26" s="65">
        <f>IF(SER_hh_tes!G26=0,0,11630*1000*SER_hh_tes!G26/SER_hh_num!G26)</f>
        <v>9728.2602113801713</v>
      </c>
      <c r="H26" s="65">
        <f>IF(SER_hh_tes!H26=0,0,11630*1000*SER_hh_tes!H26/SER_hh_num!H26)</f>
        <v>9631.6496363903334</v>
      </c>
      <c r="I26" s="65">
        <f>IF(SER_hh_tes!I26=0,0,11630*1000*SER_hh_tes!I26/SER_hh_num!I26)</f>
        <v>9826.9097822777585</v>
      </c>
      <c r="J26" s="65">
        <f>IF(SER_hh_tes!J26=0,0,11630*1000*SER_hh_tes!J26/SER_hh_num!J26)</f>
        <v>9832.1175821086381</v>
      </c>
      <c r="K26" s="65">
        <f>IF(SER_hh_tes!K26=0,0,11630*1000*SER_hh_tes!K26/SER_hh_num!K26)</f>
        <v>9889.7261693662676</v>
      </c>
      <c r="L26" s="65">
        <f>IF(SER_hh_tes!L26=0,0,11630*1000*SER_hh_tes!L26/SER_hh_num!L26)</f>
        <v>9850.8751530926693</v>
      </c>
      <c r="M26" s="65">
        <f>IF(SER_hh_tes!M26=0,0,11630*1000*SER_hh_tes!M26/SER_hh_num!M26)</f>
        <v>9898.3489070494852</v>
      </c>
      <c r="N26" s="65">
        <f>IF(SER_hh_tes!N26=0,0,11630*1000*SER_hh_tes!N26/SER_hh_num!N26)</f>
        <v>9952.6618847084519</v>
      </c>
      <c r="O26" s="65">
        <f>IF(SER_hh_tes!O26=0,0,11630*1000*SER_hh_tes!O26/SER_hh_num!O26)</f>
        <v>10245.769727450494</v>
      </c>
      <c r="P26" s="65">
        <f>IF(SER_hh_tes!P26=0,0,11630*1000*SER_hh_tes!P26/SER_hh_num!P26)</f>
        <v>10361.5189949817</v>
      </c>
      <c r="Q26" s="65">
        <f>IF(SER_hh_tes!Q26=0,0,11630*1000*SER_hh_tes!Q26/SER_hh_num!Q26)</f>
        <v>10466.654335762341</v>
      </c>
      <c r="R26" s="65">
        <f>IF(SER_hh_tes!R26=0,0,11630*1000*SER_hh_tes!R26/SER_hh_num!R26)</f>
        <v>10610.465632504041</v>
      </c>
      <c r="S26" s="65">
        <f>IF(SER_hh_tes!S26=0,0,11630*1000*SER_hh_tes!S26/SER_hh_num!S26)</f>
        <v>10419.189610499294</v>
      </c>
      <c r="T26" s="65">
        <f>IF(SER_hh_tes!T26=0,0,11630*1000*SER_hh_tes!T26/SER_hh_num!T26)</f>
        <v>10571.908849570742</v>
      </c>
      <c r="U26" s="65">
        <f>IF(SER_hh_tes!U26=0,0,11630*1000*SER_hh_tes!U26/SER_hh_num!U26)</f>
        <v>10717.198366712257</v>
      </c>
      <c r="V26" s="65">
        <f>IF(SER_hh_tes!V26=0,0,11630*1000*SER_hh_tes!V26/SER_hh_num!V26)</f>
        <v>9866.4996782145008</v>
      </c>
      <c r="W26" s="65">
        <f>IF(SER_hh_tes!W26=0,0,11630*1000*SER_hh_tes!W26/SER_hh_num!W26)</f>
        <v>10516.863413427742</v>
      </c>
      <c r="DA26" s="109" t="s">
        <v>437</v>
      </c>
    </row>
    <row r="27" spans="1:105" ht="12" customHeight="1" x14ac:dyDescent="0.25">
      <c r="A27" s="145" t="s">
        <v>86</v>
      </c>
      <c r="B27" s="146">
        <f>IF(SER_hh_tes!B27=0,0,11630*1000*SER_hh_tes!B27/SER_hh_num!B19)</f>
        <v>94.30448011250742</v>
      </c>
      <c r="C27" s="146">
        <f>IF(SER_hh_tes!C27=0,0,11630*1000*SER_hh_tes!C27/SER_hh_num!C19)</f>
        <v>96.372540438181801</v>
      </c>
      <c r="D27" s="146">
        <f>IF(SER_hh_tes!D27=0,0,11630*1000*SER_hh_tes!D27/SER_hh_num!D19)</f>
        <v>101.36742727095472</v>
      </c>
      <c r="E27" s="146">
        <f>IF(SER_hh_tes!E27=0,0,11630*1000*SER_hh_tes!E27/SER_hh_num!E19)</f>
        <v>113.81044403948314</v>
      </c>
      <c r="F27" s="146">
        <f>IF(SER_hh_tes!F27=0,0,11630*1000*SER_hh_tes!F27/SER_hh_num!F19)</f>
        <v>117.72409045582954</v>
      </c>
      <c r="G27" s="146">
        <f>IF(SER_hh_tes!G27=0,0,11630*1000*SER_hh_tes!G27/SER_hh_num!G19)</f>
        <v>124.48224462320175</v>
      </c>
      <c r="H27" s="146">
        <f>IF(SER_hh_tes!H27=0,0,11630*1000*SER_hh_tes!H27/SER_hh_num!H19)</f>
        <v>121.7784640783896</v>
      </c>
      <c r="I27" s="146">
        <f>IF(SER_hh_tes!I27=0,0,11630*1000*SER_hh_tes!I27/SER_hh_num!I19)</f>
        <v>136.75021065657597</v>
      </c>
      <c r="J27" s="146">
        <f>IF(SER_hh_tes!J27=0,0,11630*1000*SER_hh_tes!J27/SER_hh_num!J19)</f>
        <v>162.36692884211311</v>
      </c>
      <c r="K27" s="146">
        <f>IF(SER_hh_tes!K27=0,0,11630*1000*SER_hh_tes!K27/SER_hh_num!K19)</f>
        <v>162.36543598612434</v>
      </c>
      <c r="L27" s="146">
        <f>IF(SER_hh_tes!L27=0,0,11630*1000*SER_hh_tes!L27/SER_hh_num!L19)</f>
        <v>220.15872177888659</v>
      </c>
      <c r="M27" s="146">
        <f>IF(SER_hh_tes!M27=0,0,11630*1000*SER_hh_tes!M27/SER_hh_num!M19)</f>
        <v>246.79121742798657</v>
      </c>
      <c r="N27" s="146">
        <f>IF(SER_hh_tes!N27=0,0,11630*1000*SER_hh_tes!N27/SER_hh_num!N19)</f>
        <v>265.95287632376034</v>
      </c>
      <c r="O27" s="146">
        <f>IF(SER_hh_tes!O27=0,0,11630*1000*SER_hh_tes!O27/SER_hh_num!O19)</f>
        <v>267.56815733519397</v>
      </c>
      <c r="P27" s="146">
        <f>IF(SER_hh_tes!P27=0,0,11630*1000*SER_hh_tes!P27/SER_hh_num!P19)</f>
        <v>285.40518407311123</v>
      </c>
      <c r="Q27" s="146">
        <f>IF(SER_hh_tes!Q27=0,0,11630*1000*SER_hh_tes!Q27/SER_hh_num!Q19)</f>
        <v>286.25417813655787</v>
      </c>
      <c r="R27" s="146">
        <f>IF(SER_hh_tes!R27=0,0,11630*1000*SER_hh_tes!R27/SER_hh_num!R19)</f>
        <v>285.54264832408711</v>
      </c>
      <c r="S27" s="146">
        <f>IF(SER_hh_tes!S27=0,0,11630*1000*SER_hh_tes!S27/SER_hh_num!S19)</f>
        <v>298.67643640138635</v>
      </c>
      <c r="T27" s="146">
        <f>IF(SER_hh_tes!T27=0,0,11630*1000*SER_hh_tes!T27/SER_hh_num!T19)</f>
        <v>316.92808788731475</v>
      </c>
      <c r="U27" s="146">
        <f>IF(SER_hh_tes!U27=0,0,11630*1000*SER_hh_tes!U27/SER_hh_num!U19)</f>
        <v>314.60585792998859</v>
      </c>
      <c r="V27" s="146">
        <f>IF(SER_hh_tes!V27=0,0,11630*1000*SER_hh_tes!V27/SER_hh_num!V19)</f>
        <v>320.45893187762613</v>
      </c>
      <c r="W27" s="146">
        <f>IF(SER_hh_tes!W27=0,0,11630*1000*SER_hh_tes!W27/SER_hh_num!W19)</f>
        <v>304.57823622006879</v>
      </c>
      <c r="DA27" s="159" t="s">
        <v>438</v>
      </c>
    </row>
    <row r="28" spans="1:105" ht="12" customHeight="1" x14ac:dyDescent="0.25">
      <c r="A28" s="78" t="s">
        <v>85</v>
      </c>
      <c r="B28" s="147">
        <f>IF(SER_hh_tes!B27=0,0,11630*1000*SER_hh_tes!B27/SER_hh_num!B27)</f>
        <v>6119.6039638879147</v>
      </c>
      <c r="C28" s="147">
        <f>IF(SER_hh_tes!C27=0,0,11630*1000*SER_hh_tes!C27/SER_hh_num!C27)</f>
        <v>5959.4296578668336</v>
      </c>
      <c r="D28" s="147">
        <f>IF(SER_hh_tes!D27=0,0,11630*1000*SER_hh_tes!D27/SER_hh_num!D27)</f>
        <v>6010.899335108129</v>
      </c>
      <c r="E28" s="147">
        <f>IF(SER_hh_tes!E27=0,0,11630*1000*SER_hh_tes!E27/SER_hh_num!E27)</f>
        <v>6082.9511349577469</v>
      </c>
      <c r="F28" s="147">
        <f>IF(SER_hh_tes!F27=0,0,11630*1000*SER_hh_tes!F27/SER_hh_num!F27)</f>
        <v>6020.4413583347905</v>
      </c>
      <c r="G28" s="147">
        <f>IF(SER_hh_tes!G27=0,0,11630*1000*SER_hh_tes!G27/SER_hh_num!G27)</f>
        <v>5880.2277782300589</v>
      </c>
      <c r="H28" s="147">
        <f>IF(SER_hh_tes!H27=0,0,11630*1000*SER_hh_tes!H27/SER_hh_num!H27)</f>
        <v>5757.3827167564723</v>
      </c>
      <c r="I28" s="147">
        <f>IF(SER_hh_tes!I27=0,0,11630*1000*SER_hh_tes!I27/SER_hh_num!I27)</f>
        <v>5789.1564286020257</v>
      </c>
      <c r="J28" s="147">
        <f>IF(SER_hh_tes!J27=0,0,11630*1000*SER_hh_tes!J27/SER_hh_num!J27)</f>
        <v>6149.1201265184218</v>
      </c>
      <c r="K28" s="147">
        <f>IF(SER_hh_tes!K27=0,0,11630*1000*SER_hh_tes!K27/SER_hh_num!K27)</f>
        <v>5855.6530309579693</v>
      </c>
      <c r="L28" s="147">
        <f>IF(SER_hh_tes!L27=0,0,11630*1000*SER_hh_tes!L27/SER_hh_num!L27)</f>
        <v>6853.2211367256687</v>
      </c>
      <c r="M28" s="147">
        <f>IF(SER_hh_tes!M27=0,0,11630*1000*SER_hh_tes!M27/SER_hh_num!M27)</f>
        <v>6726.0551090782246</v>
      </c>
      <c r="N28" s="147">
        <f>IF(SER_hh_tes!N27=0,0,11630*1000*SER_hh_tes!N27/SER_hh_num!N27)</f>
        <v>6699.8993384522128</v>
      </c>
      <c r="O28" s="147">
        <f>IF(SER_hh_tes!O27=0,0,11630*1000*SER_hh_tes!O27/SER_hh_num!O27)</f>
        <v>6818.8648919352772</v>
      </c>
      <c r="P28" s="147">
        <f>IF(SER_hh_tes!P27=0,0,11630*1000*SER_hh_tes!P27/SER_hh_num!P27)</f>
        <v>6889.1497892855323</v>
      </c>
      <c r="Q28" s="147">
        <f>IF(SER_hh_tes!Q27=0,0,11630*1000*SER_hh_tes!Q27/SER_hh_num!Q27)</f>
        <v>6930.2700900388445</v>
      </c>
      <c r="R28" s="147">
        <f>IF(SER_hh_tes!R27=0,0,11630*1000*SER_hh_tes!R27/SER_hh_num!R27)</f>
        <v>6861.6706070189302</v>
      </c>
      <c r="S28" s="147">
        <f>IF(SER_hh_tes!S27=0,0,11630*1000*SER_hh_tes!S27/SER_hh_num!S27)</f>
        <v>6717.0341956211796</v>
      </c>
      <c r="T28" s="147">
        <f>IF(SER_hh_tes!T27=0,0,11630*1000*SER_hh_tes!T27/SER_hh_num!T27)</f>
        <v>6979.819432657614</v>
      </c>
      <c r="U28" s="147">
        <f>IF(SER_hh_tes!U27=0,0,11630*1000*SER_hh_tes!U27/SER_hh_num!U27)</f>
        <v>6855.9190752686736</v>
      </c>
      <c r="V28" s="147">
        <f>IF(SER_hh_tes!V27=0,0,11630*1000*SER_hh_tes!V27/SER_hh_num!V27)</f>
        <v>6330.3680196323467</v>
      </c>
      <c r="W28" s="147">
        <f>IF(SER_hh_tes!W27=0,0,11630*1000*SER_hh_tes!W27/SER_hh_num!W27)</f>
        <v>6579.4067316813835</v>
      </c>
      <c r="DA28" s="160"/>
    </row>
    <row r="29" spans="1:105" ht="12.95" customHeight="1" x14ac:dyDescent="0.25">
      <c r="A29" s="130" t="s">
        <v>34</v>
      </c>
      <c r="B29" s="131">
        <f>IF(SER_hh_tes!B29=0,0,11630*1000*SER_hh_tes!B29/SER_hh_num!B29)</f>
        <v>9477.7257934797526</v>
      </c>
      <c r="C29" s="131">
        <f>IF(SER_hh_tes!C29=0,0,11630*1000*SER_hh_tes!C29/SER_hh_num!C29)</f>
        <v>9584.4583629632743</v>
      </c>
      <c r="D29" s="131">
        <f>IF(SER_hh_tes!D29=0,0,11630*1000*SER_hh_tes!D29/SER_hh_num!D29)</f>
        <v>9630.4136133104348</v>
      </c>
      <c r="E29" s="131">
        <f>IF(SER_hh_tes!E29=0,0,11630*1000*SER_hh_tes!E29/SER_hh_num!E29)</f>
        <v>9685.9092638527527</v>
      </c>
      <c r="F29" s="131">
        <f>IF(SER_hh_tes!F29=0,0,11630*1000*SER_hh_tes!F29/SER_hh_num!F29)</f>
        <v>9816.6673209652872</v>
      </c>
      <c r="G29" s="131">
        <f>IF(SER_hh_tes!G29=0,0,11630*1000*SER_hh_tes!G29/SER_hh_num!G29)</f>
        <v>9907.1916784149507</v>
      </c>
      <c r="H29" s="131">
        <f>IF(SER_hh_tes!H29=0,0,11630*1000*SER_hh_tes!H29/SER_hh_num!H29)</f>
        <v>9914.2845406955021</v>
      </c>
      <c r="I29" s="131">
        <f>IF(SER_hh_tes!I29=0,0,11630*1000*SER_hh_tes!I29/SER_hh_num!I29)</f>
        <v>9947.5730888470207</v>
      </c>
      <c r="J29" s="131">
        <f>IF(SER_hh_tes!J29=0,0,11630*1000*SER_hh_tes!J29/SER_hh_num!J29)</f>
        <v>10061.09453942708</v>
      </c>
      <c r="K29" s="131">
        <f>IF(SER_hh_tes!K29=0,0,11630*1000*SER_hh_tes!K29/SER_hh_num!K29)</f>
        <v>10232.616849276887</v>
      </c>
      <c r="L29" s="131">
        <f>IF(SER_hh_tes!L29=0,0,11630*1000*SER_hh_tes!L29/SER_hh_num!L29)</f>
        <v>10315.387263069437</v>
      </c>
      <c r="M29" s="131">
        <f>IF(SER_hh_tes!M29=0,0,11630*1000*SER_hh_tes!M29/SER_hh_num!M29)</f>
        <v>10377.410618976899</v>
      </c>
      <c r="N29" s="131">
        <f>IF(SER_hh_tes!N29=0,0,11630*1000*SER_hh_tes!N29/SER_hh_num!N29)</f>
        <v>10393.492318661036</v>
      </c>
      <c r="O29" s="131">
        <f>IF(SER_hh_tes!O29=0,0,11630*1000*SER_hh_tes!O29/SER_hh_num!O29)</f>
        <v>10505.92236290469</v>
      </c>
      <c r="P29" s="131">
        <f>IF(SER_hh_tes!P29=0,0,11630*1000*SER_hh_tes!P29/SER_hh_num!P29)</f>
        <v>10553.60424061495</v>
      </c>
      <c r="Q29" s="131">
        <f>IF(SER_hh_tes!Q29=0,0,11630*1000*SER_hh_tes!Q29/SER_hh_num!Q29)</f>
        <v>10517.913327666622</v>
      </c>
      <c r="R29" s="131">
        <f>IF(SER_hh_tes!R29=0,0,11630*1000*SER_hh_tes!R29/SER_hh_num!R29)</f>
        <v>10535.608178523493</v>
      </c>
      <c r="S29" s="131">
        <f>IF(SER_hh_tes!S29=0,0,11630*1000*SER_hh_tes!S29/SER_hh_num!S29)</f>
        <v>10597.609583371988</v>
      </c>
      <c r="T29" s="131">
        <f>IF(SER_hh_tes!T29=0,0,11630*1000*SER_hh_tes!T29/SER_hh_num!T29)</f>
        <v>10599.328385714196</v>
      </c>
      <c r="U29" s="131">
        <f>IF(SER_hh_tes!U29=0,0,11630*1000*SER_hh_tes!U29/SER_hh_num!U29)</f>
        <v>10626.578742442265</v>
      </c>
      <c r="V29" s="131">
        <f>IF(SER_hh_tes!V29=0,0,11630*1000*SER_hh_tes!V29/SER_hh_num!V29)</f>
        <v>9742.9429519787027</v>
      </c>
      <c r="W29" s="131">
        <f>IF(SER_hh_tes!W29=0,0,11630*1000*SER_hh_tes!W29/SER_hh_num!W29)</f>
        <v>10416.128246116303</v>
      </c>
      <c r="DA29" s="156" t="s">
        <v>439</v>
      </c>
    </row>
    <row r="30" spans="1:105" ht="12" customHeight="1" x14ac:dyDescent="0.25">
      <c r="A30" s="132" t="s">
        <v>52</v>
      </c>
      <c r="B30" s="133">
        <f>IF(SER_hh_tes!B30=0,0,11630*1000*SER_hh_tes!B30/SER_hh_num!B30)</f>
        <v>10532.747700303358</v>
      </c>
      <c r="C30" s="133">
        <f>IF(SER_hh_tes!C30=0,0,11630*1000*SER_hh_tes!C30/SER_hh_num!C30)</f>
        <v>9073.6585523327904</v>
      </c>
      <c r="D30" s="133">
        <f>IF(SER_hh_tes!D30=0,0,11630*1000*SER_hh_tes!D30/SER_hh_num!D30)</f>
        <v>10075.768280278167</v>
      </c>
      <c r="E30" s="133">
        <f>IF(SER_hh_tes!E30=0,0,11630*1000*SER_hh_tes!E30/SER_hh_num!E30)</f>
        <v>10780.803856764736</v>
      </c>
      <c r="F30" s="133">
        <f>IF(SER_hh_tes!F30=0,0,11630*1000*SER_hh_tes!F30/SER_hh_num!F30)</f>
        <v>11144.381748170315</v>
      </c>
      <c r="G30" s="133">
        <f>IF(SER_hh_tes!G30=0,0,11630*1000*SER_hh_tes!G30/SER_hh_num!G30)</f>
        <v>11299.372868487084</v>
      </c>
      <c r="H30" s="133">
        <f>IF(SER_hh_tes!H30=0,0,11630*1000*SER_hh_tes!H30/SER_hh_num!H30)</f>
        <v>10013.030501067311</v>
      </c>
      <c r="I30" s="133">
        <f>IF(SER_hh_tes!I30=0,0,11630*1000*SER_hh_tes!I30/SER_hh_num!I30)</f>
        <v>10887.792616109007</v>
      </c>
      <c r="J30" s="133">
        <f>IF(SER_hh_tes!J30=0,0,11630*1000*SER_hh_tes!J30/SER_hh_num!J30)</f>
        <v>10663.311587563267</v>
      </c>
      <c r="K30" s="133">
        <f>IF(SER_hh_tes!K30=0,0,11630*1000*SER_hh_tes!K30/SER_hh_num!K30)</f>
        <v>10644.627782791862</v>
      </c>
      <c r="L30" s="133">
        <f>IF(SER_hh_tes!L30=0,0,11630*1000*SER_hh_tes!L30/SER_hh_num!L30)</f>
        <v>11446.680895784473</v>
      </c>
      <c r="M30" s="133">
        <f>IF(SER_hh_tes!M30=0,0,11630*1000*SER_hh_tes!M30/SER_hh_num!M30)</f>
        <v>11058.685302726963</v>
      </c>
      <c r="N30" s="133">
        <f>IF(SER_hh_tes!N30=0,0,11630*1000*SER_hh_tes!N30/SER_hh_num!N30)</f>
        <v>10830.898345487776</v>
      </c>
      <c r="O30" s="133">
        <f>IF(SER_hh_tes!O30=0,0,11630*1000*SER_hh_tes!O30/SER_hh_num!O30)</f>
        <v>11429.688094570807</v>
      </c>
      <c r="P30" s="133">
        <f>IF(SER_hh_tes!P30=0,0,11630*1000*SER_hh_tes!P30/SER_hh_num!P30)</f>
        <v>10536.780987915397</v>
      </c>
      <c r="Q30" s="133">
        <f>IF(SER_hh_tes!Q30=0,0,11630*1000*SER_hh_tes!Q30/SER_hh_num!Q30)</f>
        <v>11112.690528832107</v>
      </c>
      <c r="R30" s="133">
        <f>IF(SER_hh_tes!R30=0,0,11630*1000*SER_hh_tes!R30/SER_hh_num!R30)</f>
        <v>11788.521982178252</v>
      </c>
      <c r="S30" s="133">
        <f>IF(SER_hh_tes!S30=0,0,11630*1000*SER_hh_tes!S30/SER_hh_num!S30)</f>
        <v>11329.947421276907</v>
      </c>
      <c r="T30" s="133">
        <f>IF(SER_hh_tes!T30=0,0,11630*1000*SER_hh_tes!T30/SER_hh_num!T30)</f>
        <v>11429.694349761145</v>
      </c>
      <c r="U30" s="133">
        <f>IF(SER_hh_tes!U30=0,0,11630*1000*SER_hh_tes!U30/SER_hh_num!U30)</f>
        <v>12767.708623061792</v>
      </c>
      <c r="V30" s="133">
        <f>IF(SER_hh_tes!V30=0,0,11630*1000*SER_hh_tes!V30/SER_hh_num!V30)</f>
        <v>11464.156270060757</v>
      </c>
      <c r="W30" s="133">
        <f>IF(SER_hh_tes!W30=0,0,11630*1000*SER_hh_tes!W30/SER_hh_num!W30)</f>
        <v>12257.954658818144</v>
      </c>
      <c r="DA30" s="157" t="s">
        <v>440</v>
      </c>
    </row>
    <row r="31" spans="1:105" ht="12" customHeight="1" x14ac:dyDescent="0.25">
      <c r="A31" s="132" t="s">
        <v>154</v>
      </c>
      <c r="B31" s="133">
        <f>IF(SER_hh_tes!B31=0,0,11630*1000*SER_hh_tes!B31/SER_hh_num!B31)</f>
        <v>9581.4833716737085</v>
      </c>
      <c r="C31" s="133">
        <f>IF(SER_hh_tes!C31=0,0,11630*1000*SER_hh_tes!C31/SER_hh_num!C31)</f>
        <v>9623.2887717897793</v>
      </c>
      <c r="D31" s="133">
        <f>IF(SER_hh_tes!D31=0,0,11630*1000*SER_hh_tes!D31/SER_hh_num!D31)</f>
        <v>9639.1224060723744</v>
      </c>
      <c r="E31" s="133">
        <f>IF(SER_hh_tes!E31=0,0,11630*1000*SER_hh_tes!E31/SER_hh_num!E31)</f>
        <v>9417.6207588685866</v>
      </c>
      <c r="F31" s="133">
        <f>IF(SER_hh_tes!F31=0,0,11630*1000*SER_hh_tes!F31/SER_hh_num!F31)</f>
        <v>9641.7122508358061</v>
      </c>
      <c r="G31" s="133">
        <f>IF(SER_hh_tes!G31=0,0,11630*1000*SER_hh_tes!G31/SER_hh_num!G31)</f>
        <v>9334.7716332158616</v>
      </c>
      <c r="H31" s="133">
        <f>IF(SER_hh_tes!H31=0,0,11630*1000*SER_hh_tes!H31/SER_hh_num!H31)</f>
        <v>9405.1133197113832</v>
      </c>
      <c r="I31" s="133">
        <f>IF(SER_hh_tes!I31=0,0,11630*1000*SER_hh_tes!I31/SER_hh_num!I31)</f>
        <v>9495.6758967594669</v>
      </c>
      <c r="J31" s="133">
        <f>IF(SER_hh_tes!J31=0,0,11630*1000*SER_hh_tes!J31/SER_hh_num!J31)</f>
        <v>9547.4738833229585</v>
      </c>
      <c r="K31" s="133">
        <f>IF(SER_hh_tes!K31=0,0,11630*1000*SER_hh_tes!K31/SER_hh_num!K31)</f>
        <v>10038.362184622205</v>
      </c>
      <c r="L31" s="133">
        <f>IF(SER_hh_tes!L31=0,0,11630*1000*SER_hh_tes!L31/SER_hh_num!L31)</f>
        <v>9946.532883806176</v>
      </c>
      <c r="M31" s="133">
        <f>IF(SER_hh_tes!M31=0,0,11630*1000*SER_hh_tes!M31/SER_hh_num!M31)</f>
        <v>10034.273709948873</v>
      </c>
      <c r="N31" s="133">
        <f>IF(SER_hh_tes!N31=0,0,11630*1000*SER_hh_tes!N31/SER_hh_num!N31)</f>
        <v>9696.4205830263782</v>
      </c>
      <c r="O31" s="133">
        <f>IF(SER_hh_tes!O31=0,0,11630*1000*SER_hh_tes!O31/SER_hh_num!O31)</f>
        <v>9371.0483882831832</v>
      </c>
      <c r="P31" s="133">
        <f>IF(SER_hh_tes!P31=0,0,11630*1000*SER_hh_tes!P31/SER_hh_num!P31)</f>
        <v>10153.131520657807</v>
      </c>
      <c r="Q31" s="133">
        <f>IF(SER_hh_tes!Q31=0,0,11630*1000*SER_hh_tes!Q31/SER_hh_num!Q31)</f>
        <v>9551.4147383000491</v>
      </c>
      <c r="R31" s="133">
        <f>IF(SER_hh_tes!R31=0,0,11630*1000*SER_hh_tes!R31/SER_hh_num!R31)</f>
        <v>9247.0927338744441</v>
      </c>
      <c r="S31" s="133">
        <f>IF(SER_hh_tes!S31=0,0,11630*1000*SER_hh_tes!S31/SER_hh_num!S31)</f>
        <v>9270.95442606287</v>
      </c>
      <c r="T31" s="133">
        <f>IF(SER_hh_tes!T31=0,0,11630*1000*SER_hh_tes!T31/SER_hh_num!T31)</f>
        <v>9160.9114435528863</v>
      </c>
      <c r="U31" s="133">
        <f>IF(SER_hh_tes!U31=0,0,11630*1000*SER_hh_tes!U31/SER_hh_num!U31)</f>
        <v>9436.5082938980395</v>
      </c>
      <c r="V31" s="133">
        <f>IF(SER_hh_tes!V31=0,0,11630*1000*SER_hh_tes!V31/SER_hh_num!V31)</f>
        <v>8345.518232438455</v>
      </c>
      <c r="W31" s="133">
        <f>IF(SER_hh_tes!W31=0,0,11630*1000*SER_hh_tes!W31/SER_hh_num!W31)</f>
        <v>8838.3966126135219</v>
      </c>
      <c r="DA31" s="157" t="s">
        <v>441</v>
      </c>
    </row>
    <row r="32" spans="1:105" ht="12" customHeight="1" x14ac:dyDescent="0.25">
      <c r="A32" s="132" t="s">
        <v>128</v>
      </c>
      <c r="B32" s="133">
        <f>IF(SER_hh_tes!B32=0,0,11630*1000*SER_hh_tes!B32/SER_hh_num!B32)</f>
        <v>11240.668424851794</v>
      </c>
      <c r="C32" s="133">
        <f>IF(SER_hh_tes!C32=0,0,11630*1000*SER_hh_tes!C32/SER_hh_num!C32)</f>
        <v>10962.425094982887</v>
      </c>
      <c r="D32" s="133">
        <f>IF(SER_hh_tes!D32=0,0,11630*1000*SER_hh_tes!D32/SER_hh_num!D32)</f>
        <v>12161.479100735974</v>
      </c>
      <c r="E32" s="133">
        <f>IF(SER_hh_tes!E32=0,0,11630*1000*SER_hh_tes!E32/SER_hh_num!E32)</f>
        <v>10808.390876832686</v>
      </c>
      <c r="F32" s="133">
        <f>IF(SER_hh_tes!F32=0,0,11630*1000*SER_hh_tes!F32/SER_hh_num!F32)</f>
        <v>9506.0428661975366</v>
      </c>
      <c r="G32" s="133">
        <f>IF(SER_hh_tes!G32=0,0,11630*1000*SER_hh_tes!G32/SER_hh_num!G32)</f>
        <v>9458.3145240112481</v>
      </c>
      <c r="H32" s="133">
        <f>IF(SER_hh_tes!H32=0,0,11630*1000*SER_hh_tes!H32/SER_hh_num!H32)</f>
        <v>8922.5588868431241</v>
      </c>
      <c r="I32" s="133">
        <f>IF(SER_hh_tes!I32=0,0,11630*1000*SER_hh_tes!I32/SER_hh_num!I32)</f>
        <v>9193.207032379476</v>
      </c>
      <c r="J32" s="133">
        <f>IF(SER_hh_tes!J32=0,0,11630*1000*SER_hh_tes!J32/SER_hh_num!J32)</f>
        <v>10041.668826657213</v>
      </c>
      <c r="K32" s="133">
        <f>IF(SER_hh_tes!K32=0,0,11630*1000*SER_hh_tes!K32/SER_hh_num!K32)</f>
        <v>9610.3091995998111</v>
      </c>
      <c r="L32" s="133">
        <f>IF(SER_hh_tes!L32=0,0,11630*1000*SER_hh_tes!L32/SER_hh_num!L32)</f>
        <v>9854.5197073441468</v>
      </c>
      <c r="M32" s="133">
        <f>IF(SER_hh_tes!M32=0,0,11630*1000*SER_hh_tes!M32/SER_hh_num!M32)</f>
        <v>9542.0576378169389</v>
      </c>
      <c r="N32" s="133">
        <f>IF(SER_hh_tes!N32=0,0,11630*1000*SER_hh_tes!N32/SER_hh_num!N32)</f>
        <v>12321.115585682068</v>
      </c>
      <c r="O32" s="133">
        <f>IF(SER_hh_tes!O32=0,0,11630*1000*SER_hh_tes!O32/SER_hh_num!O32)</f>
        <v>8996.039259226287</v>
      </c>
      <c r="P32" s="133">
        <f>IF(SER_hh_tes!P32=0,0,11630*1000*SER_hh_tes!P32/SER_hh_num!P32)</f>
        <v>9025.3836887143207</v>
      </c>
      <c r="Q32" s="133">
        <f>IF(SER_hh_tes!Q32=0,0,11630*1000*SER_hh_tes!Q32/SER_hh_num!Q32)</f>
        <v>9670.5124803503695</v>
      </c>
      <c r="R32" s="133">
        <f>IF(SER_hh_tes!R32=0,0,11630*1000*SER_hh_tes!R32/SER_hh_num!R32)</f>
        <v>8891.4864614407543</v>
      </c>
      <c r="S32" s="133">
        <f>IF(SER_hh_tes!S32=0,0,11630*1000*SER_hh_tes!S32/SER_hh_num!S32)</f>
        <v>9659.1700088073776</v>
      </c>
      <c r="T32" s="133">
        <f>IF(SER_hh_tes!T32=0,0,11630*1000*SER_hh_tes!T32/SER_hh_num!T32)</f>
        <v>10584.682131297532</v>
      </c>
      <c r="U32" s="133">
        <f>IF(SER_hh_tes!U32=0,0,11630*1000*SER_hh_tes!U32/SER_hh_num!U32)</f>
        <v>11061.924103511505</v>
      </c>
      <c r="V32" s="133">
        <f>IF(SER_hh_tes!V32=0,0,11630*1000*SER_hh_tes!V32/SER_hh_num!V32)</f>
        <v>9424.7100809455114</v>
      </c>
      <c r="W32" s="133">
        <f>IF(SER_hh_tes!W32=0,0,11630*1000*SER_hh_tes!W32/SER_hh_num!W32)</f>
        <v>10082.433004338613</v>
      </c>
      <c r="DA32" s="157" t="s">
        <v>442</v>
      </c>
    </row>
    <row r="33" spans="1:105" ht="12" customHeight="1" x14ac:dyDescent="0.25">
      <c r="A33" s="62" t="s">
        <v>24</v>
      </c>
      <c r="B33" s="68">
        <f>IF(SER_hh_tes!B33=0,0,11630*1000*SER_hh_tes!B33/SER_hh_num!B33)</f>
        <v>9195.6050375971099</v>
      </c>
      <c r="C33" s="68">
        <f>IF(SER_hh_tes!C33=0,0,11630*1000*SER_hh_tes!C33/SER_hh_num!C33)</f>
        <v>9651.3422459294434</v>
      </c>
      <c r="D33" s="68">
        <f>IF(SER_hh_tes!D33=0,0,11630*1000*SER_hh_tes!D33/SER_hh_num!D33)</f>
        <v>9528.9917240765153</v>
      </c>
      <c r="E33" s="68">
        <f>IF(SER_hh_tes!E33=0,0,11630*1000*SER_hh_tes!E33/SER_hh_num!E33)</f>
        <v>9637.1615330498389</v>
      </c>
      <c r="F33" s="68">
        <f>IF(SER_hh_tes!F33=0,0,11630*1000*SER_hh_tes!F33/SER_hh_num!F33)</f>
        <v>9640.8892525086558</v>
      </c>
      <c r="G33" s="68">
        <f>IF(SER_hh_tes!G33=0,0,11630*1000*SER_hh_tes!G33/SER_hh_num!G33)</f>
        <v>10002.341011951548</v>
      </c>
      <c r="H33" s="68">
        <f>IF(SER_hh_tes!H33=0,0,11630*1000*SER_hh_tes!H33/SER_hh_num!H33)</f>
        <v>10245.314719910302</v>
      </c>
      <c r="I33" s="68">
        <f>IF(SER_hh_tes!I33=0,0,11630*1000*SER_hh_tes!I33/SER_hh_num!I33)</f>
        <v>10073.124560923308</v>
      </c>
      <c r="J33" s="68">
        <f>IF(SER_hh_tes!J33=0,0,11630*1000*SER_hh_tes!J33/SER_hh_num!J33)</f>
        <v>10287.429173742186</v>
      </c>
      <c r="K33" s="68">
        <f>IF(SER_hh_tes!K33=0,0,11630*1000*SER_hh_tes!K33/SER_hh_num!K33)</f>
        <v>10287.068117109829</v>
      </c>
      <c r="L33" s="68">
        <f>IF(SER_hh_tes!L33=0,0,11630*1000*SER_hh_tes!L33/SER_hh_num!L33)</f>
        <v>10362.643530086913</v>
      </c>
      <c r="M33" s="68">
        <f>IF(SER_hh_tes!M33=0,0,11630*1000*SER_hh_tes!M33/SER_hh_num!M33)</f>
        <v>10484.725600546437</v>
      </c>
      <c r="N33" s="68">
        <f>IF(SER_hh_tes!N33=0,0,11630*1000*SER_hh_tes!N33/SER_hh_num!N33)</f>
        <v>10765.20611148725</v>
      </c>
      <c r="O33" s="68">
        <f>IF(SER_hh_tes!O33=0,0,11630*1000*SER_hh_tes!O33/SER_hh_num!O33)</f>
        <v>11200.001290586433</v>
      </c>
      <c r="P33" s="68">
        <f>IF(SER_hh_tes!P33=0,0,11630*1000*SER_hh_tes!P33/SER_hh_num!P33)</f>
        <v>10918.299197668925</v>
      </c>
      <c r="Q33" s="68">
        <f>IF(SER_hh_tes!Q33=0,0,11630*1000*SER_hh_tes!Q33/SER_hh_num!Q33)</f>
        <v>11357.677415049749</v>
      </c>
      <c r="R33" s="68">
        <f>IF(SER_hh_tes!R33=0,0,11630*1000*SER_hh_tes!R33/SER_hh_num!R33)</f>
        <v>11627.127893515202</v>
      </c>
      <c r="S33" s="68">
        <f>IF(SER_hh_tes!S33=0,0,11630*1000*SER_hh_tes!S33/SER_hh_num!S33)</f>
        <v>11861.664282142219</v>
      </c>
      <c r="T33" s="68">
        <f>IF(SER_hh_tes!T33=0,0,11630*1000*SER_hh_tes!T33/SER_hh_num!T33)</f>
        <v>12002.360220923021</v>
      </c>
      <c r="U33" s="68">
        <f>IF(SER_hh_tes!U33=0,0,11630*1000*SER_hh_tes!U33/SER_hh_num!U33)</f>
        <v>11604.960369364031</v>
      </c>
      <c r="V33" s="68">
        <f>IF(SER_hh_tes!V33=0,0,11630*1000*SER_hh_tes!V33/SER_hh_num!V33)</f>
        <v>11051.550964647098</v>
      </c>
      <c r="W33" s="68">
        <f>IF(SER_hh_tes!W33=0,0,11630*1000*SER_hh_tes!W33/SER_hh_num!W33)</f>
        <v>11903.69528653017</v>
      </c>
      <c r="DA33" s="111" t="s">
        <v>443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444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89</v>
      </c>
      <c r="B3" s="126">
        <f>IF(SER_hh_emi!B3=0,0,1000000*SER_hh_emi!B3/SER_hh_num!B3)</f>
        <v>17503.839369659367</v>
      </c>
      <c r="C3" s="126">
        <f>IF(SER_hh_emi!C3=0,0,1000000*SER_hh_emi!C3/SER_hh_num!C3)</f>
        <v>18208.872643276216</v>
      </c>
      <c r="D3" s="126">
        <f>IF(SER_hh_emi!D3=0,0,1000000*SER_hh_emi!D3/SER_hh_num!D3)</f>
        <v>17125.72793300165</v>
      </c>
      <c r="E3" s="126">
        <f>IF(SER_hh_emi!E3=0,0,1000000*SER_hh_emi!E3/SER_hh_num!E3)</f>
        <v>17665.770563350321</v>
      </c>
      <c r="F3" s="126">
        <f>IF(SER_hh_emi!F3=0,0,1000000*SER_hh_emi!F3/SER_hh_num!F3)</f>
        <v>17446.481564950809</v>
      </c>
      <c r="G3" s="126">
        <f>IF(SER_hh_emi!G3=0,0,1000000*SER_hh_emi!G3/SER_hh_num!G3)</f>
        <v>16893.275966834692</v>
      </c>
      <c r="H3" s="126">
        <f>IF(SER_hh_emi!H3=0,0,1000000*SER_hh_emi!H3/SER_hh_num!H3)</f>
        <v>17245.919856314151</v>
      </c>
      <c r="I3" s="126">
        <f>IF(SER_hh_emi!I3=0,0,1000000*SER_hh_emi!I3/SER_hh_num!I3)</f>
        <v>14500.754521556804</v>
      </c>
      <c r="J3" s="126">
        <f>IF(SER_hh_emi!J3=0,0,1000000*SER_hh_emi!J3/SER_hh_num!J3)</f>
        <v>15503.34996977049</v>
      </c>
      <c r="K3" s="126">
        <f>IF(SER_hh_emi!K3=0,0,1000000*SER_hh_emi!K3/SER_hh_num!K3)</f>
        <v>15249.943155387145</v>
      </c>
      <c r="L3" s="126">
        <f>IF(SER_hh_emi!L3=0,0,1000000*SER_hh_emi!L3/SER_hh_num!L3)</f>
        <v>15606.93531811924</v>
      </c>
      <c r="M3" s="126">
        <f>IF(SER_hh_emi!M3=0,0,1000000*SER_hh_emi!M3/SER_hh_num!M3)</f>
        <v>13548.786010990345</v>
      </c>
      <c r="N3" s="126">
        <f>IF(SER_hh_emi!N3=0,0,1000000*SER_hh_emi!N3/SER_hh_num!N3)</f>
        <v>13600.720338560264</v>
      </c>
      <c r="O3" s="126">
        <f>IF(SER_hh_emi!O3=0,0,1000000*SER_hh_emi!O3/SER_hh_num!O3)</f>
        <v>14169.661350645592</v>
      </c>
      <c r="P3" s="126">
        <f>IF(SER_hh_emi!P3=0,0,1000000*SER_hh_emi!P3/SER_hh_num!P3)</f>
        <v>12368.303076409418</v>
      </c>
      <c r="Q3" s="126">
        <f>IF(SER_hh_emi!Q3=0,0,1000000*SER_hh_emi!Q3/SER_hh_num!Q3)</f>
        <v>12816.712814349852</v>
      </c>
      <c r="R3" s="126">
        <f>IF(SER_hh_emi!R3=0,0,1000000*SER_hh_emi!R3/SER_hh_num!R3)</f>
        <v>12658.171476120613</v>
      </c>
      <c r="S3" s="126">
        <f>IF(SER_hh_emi!S3=0,0,1000000*SER_hh_emi!S3/SER_hh_num!S3)</f>
        <v>12539.445208680985</v>
      </c>
      <c r="T3" s="126">
        <f>IF(SER_hh_emi!T3=0,0,1000000*SER_hh_emi!T3/SER_hh_num!T3)</f>
        <v>11618.774568210105</v>
      </c>
      <c r="U3" s="126">
        <f>IF(SER_hh_emi!U3=0,0,1000000*SER_hh_emi!U3/SER_hh_num!U3)</f>
        <v>11129.435184084381</v>
      </c>
      <c r="V3" s="126">
        <f>IF(SER_hh_emi!V3=0,0,1000000*SER_hh_emi!V3/SER_hh_num!V3)</f>
        <v>10417.469539374686</v>
      </c>
      <c r="W3" s="126">
        <f>IF(SER_hh_emi!W3=0,0,1000000*SER_hh_emi!W3/SER_hh_num!W3)</f>
        <v>11394.163144767854</v>
      </c>
      <c r="DA3" s="155" t="s">
        <v>445</v>
      </c>
    </row>
    <row r="4" spans="1:105" ht="12.95" customHeight="1" x14ac:dyDescent="0.25">
      <c r="A4" s="130" t="s">
        <v>32</v>
      </c>
      <c r="B4" s="131">
        <f>IF(SER_hh_emi!B4=0,0,1000000*SER_hh_emi!B4/SER_hh_num!B4)</f>
        <v>14005.73801332624</v>
      </c>
      <c r="C4" s="131">
        <f>IF(SER_hh_emi!C4=0,0,1000000*SER_hh_emi!C4/SER_hh_num!C4)</f>
        <v>14767.695483832218</v>
      </c>
      <c r="D4" s="131">
        <f>IF(SER_hh_emi!D4=0,0,1000000*SER_hh_emi!D4/SER_hh_num!D4)</f>
        <v>13638.647708915754</v>
      </c>
      <c r="E4" s="131">
        <f>IF(SER_hh_emi!E4=0,0,1000000*SER_hh_emi!E4/SER_hh_num!E4)</f>
        <v>14208.678925951101</v>
      </c>
      <c r="F4" s="131">
        <f>IF(SER_hh_emi!F4=0,0,1000000*SER_hh_emi!F4/SER_hh_num!F4)</f>
        <v>13973.249540199804</v>
      </c>
      <c r="G4" s="131">
        <f>IF(SER_hh_emi!G4=0,0,1000000*SER_hh_emi!G4/SER_hh_num!G4)</f>
        <v>13541.33201182761</v>
      </c>
      <c r="H4" s="131">
        <f>IF(SER_hh_emi!H4=0,0,1000000*SER_hh_emi!H4/SER_hh_num!H4)</f>
        <v>13968.921671087081</v>
      </c>
      <c r="I4" s="131">
        <f>IF(SER_hh_emi!I4=0,0,1000000*SER_hh_emi!I4/SER_hh_num!I4)</f>
        <v>11284.104847324099</v>
      </c>
      <c r="J4" s="131">
        <f>IF(SER_hh_emi!J4=0,0,1000000*SER_hh_emi!J4/SER_hh_num!J4)</f>
        <v>12343.879070092638</v>
      </c>
      <c r="K4" s="131">
        <f>IF(SER_hh_emi!K4=0,0,1000000*SER_hh_emi!K4/SER_hh_num!K4)</f>
        <v>12060.166578810489</v>
      </c>
      <c r="L4" s="131">
        <f>IF(SER_hh_emi!L4=0,0,1000000*SER_hh_emi!L4/SER_hh_num!L4)</f>
        <v>12475.944537229703</v>
      </c>
      <c r="M4" s="131">
        <f>IF(SER_hh_emi!M4=0,0,1000000*SER_hh_emi!M4/SER_hh_num!M4)</f>
        <v>10464.142247774349</v>
      </c>
      <c r="N4" s="131">
        <f>IF(SER_hh_emi!N4=0,0,1000000*SER_hh_emi!N4/SER_hh_num!N4)</f>
        <v>10548.434821983199</v>
      </c>
      <c r="O4" s="131">
        <f>IF(SER_hh_emi!O4=0,0,1000000*SER_hh_emi!O4/SER_hh_num!O4)</f>
        <v>11040.866757222288</v>
      </c>
      <c r="P4" s="131">
        <f>IF(SER_hh_emi!P4=0,0,1000000*SER_hh_emi!P4/SER_hh_num!P4)</f>
        <v>9002.7160582516717</v>
      </c>
      <c r="Q4" s="131">
        <f>IF(SER_hh_emi!Q4=0,0,1000000*SER_hh_emi!Q4/SER_hh_num!Q4)</f>
        <v>9456.9373777296587</v>
      </c>
      <c r="R4" s="131">
        <f>IF(SER_hh_emi!R4=0,0,1000000*SER_hh_emi!R4/SER_hh_num!R4)</f>
        <v>9332.9513959142641</v>
      </c>
      <c r="S4" s="131">
        <f>IF(SER_hh_emi!S4=0,0,1000000*SER_hh_emi!S4/SER_hh_num!S4)</f>
        <v>9219.1923301343086</v>
      </c>
      <c r="T4" s="131">
        <f>IF(SER_hh_emi!T4=0,0,1000000*SER_hh_emi!T4/SER_hh_num!T4)</f>
        <v>8406.0139767196852</v>
      </c>
      <c r="U4" s="131">
        <f>IF(SER_hh_emi!U4=0,0,1000000*SER_hh_emi!U4/SER_hh_num!U4)</f>
        <v>7915.6532065203137</v>
      </c>
      <c r="V4" s="131">
        <f>IF(SER_hh_emi!V4=0,0,1000000*SER_hh_emi!V4/SER_hh_num!V4)</f>
        <v>7548.7633501280634</v>
      </c>
      <c r="W4" s="131">
        <f>IF(SER_hh_emi!W4=0,0,1000000*SER_hh_emi!W4/SER_hh_num!W4)</f>
        <v>8396.0119670643326</v>
      </c>
      <c r="DA4" s="156" t="s">
        <v>446</v>
      </c>
    </row>
    <row r="5" spans="1:105" ht="12" customHeight="1" x14ac:dyDescent="0.25">
      <c r="A5" s="132" t="s">
        <v>29</v>
      </c>
      <c r="B5" s="133">
        <f>IF(SER_hh_emi!B5=0,0,1000000*SER_hh_emi!B5/SER_hh_num!B5)</f>
        <v>46282.570369149362</v>
      </c>
      <c r="C5" s="133">
        <f>IF(SER_hh_emi!C5=0,0,1000000*SER_hh_emi!C5/SER_hh_num!C5)</f>
        <v>37428.288360243932</v>
      </c>
      <c r="D5" s="133">
        <f>IF(SER_hh_emi!D5=0,0,1000000*SER_hh_emi!D5/SER_hh_num!D5)</f>
        <v>46591.659904144632</v>
      </c>
      <c r="E5" s="133">
        <f>IF(SER_hh_emi!E5=0,0,1000000*SER_hh_emi!E5/SER_hh_num!E5)</f>
        <v>47813.142572395052</v>
      </c>
      <c r="F5" s="133">
        <f>IF(SER_hh_emi!F5=0,0,1000000*SER_hh_emi!F5/SER_hh_num!F5)</f>
        <v>52628.456111585307</v>
      </c>
      <c r="G5" s="133">
        <f>IF(SER_hh_emi!G5=0,0,1000000*SER_hh_emi!G5/SER_hh_num!G5)</f>
        <v>40542.208731976585</v>
      </c>
      <c r="H5" s="133">
        <f>IF(SER_hh_emi!H5=0,0,1000000*SER_hh_emi!H5/SER_hh_num!H5)</f>
        <v>51551.844512098141</v>
      </c>
      <c r="I5" s="133">
        <f>IF(SER_hh_emi!I5=0,0,1000000*SER_hh_emi!I5/SER_hh_num!I5)</f>
        <v>45455.349741540231</v>
      </c>
      <c r="J5" s="133">
        <f>IF(SER_hh_emi!J5=0,0,1000000*SER_hh_emi!J5/SER_hh_num!J5)</f>
        <v>48560.287483576947</v>
      </c>
      <c r="K5" s="133">
        <f>IF(SER_hh_emi!K5=0,0,1000000*SER_hh_emi!K5/SER_hh_num!K5)</f>
        <v>57409.200013410831</v>
      </c>
      <c r="L5" s="133">
        <f>IF(SER_hh_emi!L5=0,0,1000000*SER_hh_emi!L5/SER_hh_num!L5)</f>
        <v>56210.620993968783</v>
      </c>
      <c r="M5" s="133">
        <f>IF(SER_hh_emi!M5=0,0,1000000*SER_hh_emi!M5/SER_hh_num!M5)</f>
        <v>51164.913938118865</v>
      </c>
      <c r="N5" s="133">
        <f>IF(SER_hh_emi!N5=0,0,1000000*SER_hh_emi!N5/SER_hh_num!N5)</f>
        <v>43178.234573370653</v>
      </c>
      <c r="O5" s="133">
        <f>IF(SER_hh_emi!O5=0,0,1000000*SER_hh_emi!O5/SER_hh_num!O5)</f>
        <v>42846.453485809805</v>
      </c>
      <c r="P5" s="133">
        <f>IF(SER_hh_emi!P5=0,0,1000000*SER_hh_emi!P5/SER_hh_num!P5)</f>
        <v>37955.363552137118</v>
      </c>
      <c r="Q5" s="133">
        <f>IF(SER_hh_emi!Q5=0,0,1000000*SER_hh_emi!Q5/SER_hh_num!Q5)</f>
        <v>39477.401936375703</v>
      </c>
      <c r="R5" s="133">
        <f>IF(SER_hh_emi!R5=0,0,1000000*SER_hh_emi!R5/SER_hh_num!R5)</f>
        <v>37070.739324959824</v>
      </c>
      <c r="S5" s="133">
        <f>IF(SER_hh_emi!S5=0,0,1000000*SER_hh_emi!S5/SER_hh_num!S5)</f>
        <v>39314.869814249025</v>
      </c>
      <c r="T5" s="133">
        <f>IF(SER_hh_emi!T5=0,0,1000000*SER_hh_emi!T5/SER_hh_num!T5)</f>
        <v>40391.50379158603</v>
      </c>
      <c r="U5" s="133">
        <f>IF(SER_hh_emi!U5=0,0,1000000*SER_hh_emi!U5/SER_hh_num!U5)</f>
        <v>37954.23058520761</v>
      </c>
      <c r="V5" s="133">
        <f>IF(SER_hh_emi!V5=0,0,1000000*SER_hh_emi!V5/SER_hh_num!V5)</f>
        <v>35326.597086947222</v>
      </c>
      <c r="W5" s="133">
        <f>IF(SER_hh_emi!W5=0,0,1000000*SER_hh_emi!W5/SER_hh_num!W5)</f>
        <v>44442.315024204399</v>
      </c>
      <c r="DA5" s="157" t="s">
        <v>447</v>
      </c>
    </row>
    <row r="6" spans="1:105" ht="12" customHeight="1" x14ac:dyDescent="0.25">
      <c r="A6" s="132" t="s">
        <v>52</v>
      </c>
      <c r="B6" s="133">
        <f>IF(SER_hh_emi!B6=0,0,1000000*SER_hh_emi!B6/SER_hh_num!B6)</f>
        <v>34696.512562838761</v>
      </c>
      <c r="C6" s="133">
        <f>IF(SER_hh_emi!C6=0,0,1000000*SER_hh_emi!C6/SER_hh_num!C6)</f>
        <v>35216.656756124474</v>
      </c>
      <c r="D6" s="133">
        <f>IF(SER_hh_emi!D6=0,0,1000000*SER_hh_emi!D6/SER_hh_num!D6)</f>
        <v>33588.134764926028</v>
      </c>
      <c r="E6" s="133">
        <f>IF(SER_hh_emi!E6=0,0,1000000*SER_hh_emi!E6/SER_hh_num!E6)</f>
        <v>40795.302802660997</v>
      </c>
      <c r="F6" s="133">
        <f>IF(SER_hh_emi!F6=0,0,1000000*SER_hh_emi!F6/SER_hh_num!F6)</f>
        <v>41976.255945843543</v>
      </c>
      <c r="G6" s="133">
        <f>IF(SER_hh_emi!G6=0,0,1000000*SER_hh_emi!G6/SER_hh_num!G6)</f>
        <v>48914.380617538241</v>
      </c>
      <c r="H6" s="133">
        <f>IF(SER_hh_emi!H6=0,0,1000000*SER_hh_emi!H6/SER_hh_num!H6)</f>
        <v>49714.145400649097</v>
      </c>
      <c r="I6" s="133">
        <f>IF(SER_hh_emi!I6=0,0,1000000*SER_hh_emi!I6/SER_hh_num!I6)</f>
        <v>46960.241338984721</v>
      </c>
      <c r="J6" s="133">
        <f>IF(SER_hh_emi!J6=0,0,1000000*SER_hh_emi!J6/SER_hh_num!J6)</f>
        <v>54830.554966840631</v>
      </c>
      <c r="K6" s="133">
        <f>IF(SER_hh_emi!K6=0,0,1000000*SER_hh_emi!K6/SER_hh_num!K6)</f>
        <v>54961.935666443846</v>
      </c>
      <c r="L6" s="133">
        <f>IF(SER_hh_emi!L6=0,0,1000000*SER_hh_emi!L6/SER_hh_num!L6)</f>
        <v>57142.822900710278</v>
      </c>
      <c r="M6" s="133">
        <f>IF(SER_hh_emi!M6=0,0,1000000*SER_hh_emi!M6/SER_hh_num!M6)</f>
        <v>51197.049985444311</v>
      </c>
      <c r="N6" s="133">
        <f>IF(SER_hh_emi!N6=0,0,1000000*SER_hh_emi!N6/SER_hh_num!N6)</f>
        <v>47197.116516659546</v>
      </c>
      <c r="O6" s="133">
        <f>IF(SER_hh_emi!O6=0,0,1000000*SER_hh_emi!O6/SER_hh_num!O6)</f>
        <v>51819.29382534996</v>
      </c>
      <c r="P6" s="133">
        <f>IF(SER_hh_emi!P6=0,0,1000000*SER_hh_emi!P6/SER_hh_num!P6)</f>
        <v>48031.758273254243</v>
      </c>
      <c r="Q6" s="133">
        <f>IF(SER_hh_emi!Q6=0,0,1000000*SER_hh_emi!Q6/SER_hh_num!Q6)</f>
        <v>50198.079880992176</v>
      </c>
      <c r="R6" s="133">
        <f>IF(SER_hh_emi!R6=0,0,1000000*SER_hh_emi!R6/SER_hh_num!R6)</f>
        <v>58264.599886855431</v>
      </c>
      <c r="S6" s="133">
        <f>IF(SER_hh_emi!S6=0,0,1000000*SER_hh_emi!S6/SER_hh_num!S6)</f>
        <v>61977.329773001511</v>
      </c>
      <c r="T6" s="133">
        <f>IF(SER_hh_emi!T6=0,0,1000000*SER_hh_emi!T6/SER_hh_num!T6)</f>
        <v>58874.022144493763</v>
      </c>
      <c r="U6" s="133">
        <f>IF(SER_hh_emi!U6=0,0,1000000*SER_hh_emi!U6/SER_hh_num!U6)</f>
        <v>59719.806489240967</v>
      </c>
      <c r="V6" s="133">
        <f>IF(SER_hh_emi!V6=0,0,1000000*SER_hh_emi!V6/SER_hh_num!V6)</f>
        <v>54602.420922851466</v>
      </c>
      <c r="W6" s="133">
        <f>IF(SER_hh_emi!W6=0,0,1000000*SER_hh_emi!W6/SER_hh_num!W6)</f>
        <v>64364.492149720965</v>
      </c>
      <c r="DA6" s="157" t="s">
        <v>448</v>
      </c>
    </row>
    <row r="7" spans="1:105" ht="12" customHeight="1" x14ac:dyDescent="0.25">
      <c r="A7" s="132" t="s">
        <v>169</v>
      </c>
      <c r="B7" s="133">
        <f>IF(SER_hh_emi!B7=0,0,1000000*SER_hh_emi!B7/SER_hh_num!B7)</f>
        <v>17645.404361802804</v>
      </c>
      <c r="C7" s="133">
        <f>IF(SER_hh_emi!C7=0,0,1000000*SER_hh_emi!C7/SER_hh_num!C7)</f>
        <v>19421.055617162798</v>
      </c>
      <c r="D7" s="133">
        <f>IF(SER_hh_emi!D7=0,0,1000000*SER_hh_emi!D7/SER_hh_num!D7)</f>
        <v>16134.992521378557</v>
      </c>
      <c r="E7" s="133">
        <f>IF(SER_hh_emi!E7=0,0,1000000*SER_hh_emi!E7/SER_hh_num!E7)</f>
        <v>17936.36329054329</v>
      </c>
      <c r="F7" s="133">
        <f>IF(SER_hh_emi!F7=0,0,1000000*SER_hh_emi!F7/SER_hh_num!F7)</f>
        <v>17652.061934097048</v>
      </c>
      <c r="G7" s="133">
        <f>IF(SER_hh_emi!G7=0,0,1000000*SER_hh_emi!G7/SER_hh_num!G7)</f>
        <v>18326.741730157381</v>
      </c>
      <c r="H7" s="133">
        <f>IF(SER_hh_emi!H7=0,0,1000000*SER_hh_emi!H7/SER_hh_num!H7)</f>
        <v>20505.074035918449</v>
      </c>
      <c r="I7" s="133">
        <f>IF(SER_hh_emi!I7=0,0,1000000*SER_hh_emi!I7/SER_hh_num!I7)</f>
        <v>17115.497377530024</v>
      </c>
      <c r="J7" s="133">
        <f>IF(SER_hh_emi!J7=0,0,1000000*SER_hh_emi!J7/SER_hh_num!J7)</f>
        <v>21024.681979809269</v>
      </c>
      <c r="K7" s="133">
        <f>IF(SER_hh_emi!K7=0,0,1000000*SER_hh_emi!K7/SER_hh_num!K7)</f>
        <v>19810.52835980169</v>
      </c>
      <c r="L7" s="133">
        <f>IF(SER_hh_emi!L7=0,0,1000000*SER_hh_emi!L7/SER_hh_num!L7)</f>
        <v>19743.563310377445</v>
      </c>
      <c r="M7" s="133">
        <f>IF(SER_hh_emi!M7=0,0,1000000*SER_hh_emi!M7/SER_hh_num!M7)</f>
        <v>16751.2671067056</v>
      </c>
      <c r="N7" s="133">
        <f>IF(SER_hh_emi!N7=0,0,1000000*SER_hh_emi!N7/SER_hh_num!N7)</f>
        <v>16203.707422166663</v>
      </c>
      <c r="O7" s="133">
        <f>IF(SER_hh_emi!O7=0,0,1000000*SER_hh_emi!O7/SER_hh_num!O7)</f>
        <v>15923.336318216885</v>
      </c>
      <c r="P7" s="133">
        <f>IF(SER_hh_emi!P7=0,0,1000000*SER_hh_emi!P7/SER_hh_num!P7)</f>
        <v>13876.891010227526</v>
      </c>
      <c r="Q7" s="133">
        <f>IF(SER_hh_emi!Q7=0,0,1000000*SER_hh_emi!Q7/SER_hh_num!Q7)</f>
        <v>14035.015218458298</v>
      </c>
      <c r="R7" s="133">
        <f>IF(SER_hh_emi!R7=0,0,1000000*SER_hh_emi!R7/SER_hh_num!R7)</f>
        <v>14287.056192346352</v>
      </c>
      <c r="S7" s="133">
        <f>IF(SER_hh_emi!S7=0,0,1000000*SER_hh_emi!S7/SER_hh_num!S7)</f>
        <v>15563.799036270893</v>
      </c>
      <c r="T7" s="133">
        <f>IF(SER_hh_emi!T7=0,0,1000000*SER_hh_emi!T7/SER_hh_num!T7)</f>
        <v>12774.091415626444</v>
      </c>
      <c r="U7" s="133">
        <f>IF(SER_hh_emi!U7=0,0,1000000*SER_hh_emi!U7/SER_hh_num!U7)</f>
        <v>13545.37505899492</v>
      </c>
      <c r="V7" s="133">
        <f>IF(SER_hh_emi!V7=0,0,1000000*SER_hh_emi!V7/SER_hh_num!V7)</f>
        <v>13674.382915460254</v>
      </c>
      <c r="W7" s="133">
        <f>IF(SER_hh_emi!W7=0,0,1000000*SER_hh_emi!W7/SER_hh_num!W7)</f>
        <v>16384.08024644027</v>
      </c>
      <c r="DA7" s="157" t="s">
        <v>449</v>
      </c>
    </row>
    <row r="8" spans="1:105" ht="12" customHeight="1" x14ac:dyDescent="0.25">
      <c r="A8" s="132" t="s">
        <v>73</v>
      </c>
      <c r="B8" s="133">
        <f>IF(SER_hh_emi!B8=0,0,1000000*SER_hh_emi!B8/SER_hh_num!B8)</f>
        <v>11303.80545116899</v>
      </c>
      <c r="C8" s="133">
        <f>IF(SER_hh_emi!C8=0,0,1000000*SER_hh_emi!C8/SER_hh_num!C8)</f>
        <v>12678.036578029021</v>
      </c>
      <c r="D8" s="133">
        <f>IF(SER_hh_emi!D8=0,0,1000000*SER_hh_emi!D8/SER_hh_num!D8)</f>
        <v>11454.767755747187</v>
      </c>
      <c r="E8" s="133">
        <f>IF(SER_hh_emi!E8=0,0,1000000*SER_hh_emi!E8/SER_hh_num!E8)</f>
        <v>12492.066619541461</v>
      </c>
      <c r="F8" s="133">
        <f>IF(SER_hh_emi!F8=0,0,1000000*SER_hh_emi!F8/SER_hh_num!F8)</f>
        <v>11918.203510572759</v>
      </c>
      <c r="G8" s="133">
        <f>IF(SER_hh_emi!G8=0,0,1000000*SER_hh_emi!G8/SER_hh_num!G8)</f>
        <v>11799.207989583323</v>
      </c>
      <c r="H8" s="133">
        <f>IF(SER_hh_emi!H8=0,0,1000000*SER_hh_emi!H8/SER_hh_num!H8)</f>
        <v>11000.035906139905</v>
      </c>
      <c r="I8" s="133">
        <f>IF(SER_hh_emi!I8=0,0,1000000*SER_hh_emi!I8/SER_hh_num!I8)</f>
        <v>10014.246898861167</v>
      </c>
      <c r="J8" s="133">
        <f>IF(SER_hh_emi!J8=0,0,1000000*SER_hh_emi!J8/SER_hh_num!J8)</f>
        <v>10160.796623347656</v>
      </c>
      <c r="K8" s="133">
        <f>IF(SER_hh_emi!K8=0,0,1000000*SER_hh_emi!K8/SER_hh_num!K8)</f>
        <v>8644.1796475949359</v>
      </c>
      <c r="L8" s="133">
        <f>IF(SER_hh_emi!L8=0,0,1000000*SER_hh_emi!L8/SER_hh_num!L8)</f>
        <v>7533.8506613210193</v>
      </c>
      <c r="M8" s="133">
        <f>IF(SER_hh_emi!M8=0,0,1000000*SER_hh_emi!M8/SER_hh_num!M8)</f>
        <v>7666.7303077856659</v>
      </c>
      <c r="N8" s="133">
        <f>IF(SER_hh_emi!N8=0,0,1000000*SER_hh_emi!N8/SER_hh_num!N8)</f>
        <v>6035.1405566656013</v>
      </c>
      <c r="O8" s="133">
        <f>IF(SER_hh_emi!O8=0,0,1000000*SER_hh_emi!O8/SER_hh_num!O8)</f>
        <v>5258.4399054044588</v>
      </c>
      <c r="P8" s="133">
        <f>IF(SER_hh_emi!P8=0,0,1000000*SER_hh_emi!P8/SER_hh_num!P8)</f>
        <v>4232.1058647143673</v>
      </c>
      <c r="Q8" s="133">
        <f>IF(SER_hh_emi!Q8=0,0,1000000*SER_hh_emi!Q8/SER_hh_num!Q8)</f>
        <v>4294.0218376323455</v>
      </c>
      <c r="R8" s="133">
        <f>IF(SER_hh_emi!R8=0,0,1000000*SER_hh_emi!R8/SER_hh_num!R8)</f>
        <v>3960.2898169707887</v>
      </c>
      <c r="S8" s="133">
        <f>IF(SER_hh_emi!S8=0,0,1000000*SER_hh_emi!S8/SER_hh_num!S8)</f>
        <v>3795.1698456466852</v>
      </c>
      <c r="T8" s="133">
        <f>IF(SER_hh_emi!T8=0,0,1000000*SER_hh_emi!T8/SER_hh_num!T8)</f>
        <v>3680.613434145358</v>
      </c>
      <c r="U8" s="133">
        <f>IF(SER_hh_emi!U8=0,0,1000000*SER_hh_emi!U8/SER_hh_num!U8)</f>
        <v>3532.3164766987284</v>
      </c>
      <c r="V8" s="133">
        <f>IF(SER_hh_emi!V8=0,0,1000000*SER_hh_emi!V8/SER_hh_num!V8)</f>
        <v>3234.2005716396147</v>
      </c>
      <c r="W8" s="133">
        <f>IF(SER_hh_emi!W8=0,0,1000000*SER_hh_emi!W8/SER_hh_num!W8)</f>
        <v>3538.5345456286418</v>
      </c>
      <c r="DA8" s="157" t="s">
        <v>450</v>
      </c>
    </row>
    <row r="9" spans="1:105" ht="12" customHeight="1" x14ac:dyDescent="0.25">
      <c r="A9" s="132" t="s">
        <v>78</v>
      </c>
      <c r="B9" s="133">
        <f>IF(SER_hh_emi!B9=0,0,1000000*SER_hh_emi!B9/SER_hh_num!B9)</f>
        <v>19159.455229625033</v>
      </c>
      <c r="C9" s="133">
        <f>IF(SER_hh_emi!C9=0,0,1000000*SER_hh_emi!C9/SER_hh_num!C9)</f>
        <v>19301.801765651075</v>
      </c>
      <c r="D9" s="133">
        <f>IF(SER_hh_emi!D9=0,0,1000000*SER_hh_emi!D9/SER_hh_num!D9)</f>
        <v>19210.129691948023</v>
      </c>
      <c r="E9" s="133">
        <f>IF(SER_hh_emi!E9=0,0,1000000*SER_hh_emi!E9/SER_hh_num!E9)</f>
        <v>21730.951814806165</v>
      </c>
      <c r="F9" s="133">
        <f>IF(SER_hh_emi!F9=0,0,1000000*SER_hh_emi!F9/SER_hh_num!F9)</f>
        <v>22585.22458715388</v>
      </c>
      <c r="G9" s="133">
        <f>IF(SER_hh_emi!G9=0,0,1000000*SER_hh_emi!G9/SER_hh_num!G9)</f>
        <v>21948.454474155624</v>
      </c>
      <c r="H9" s="133">
        <f>IF(SER_hh_emi!H9=0,0,1000000*SER_hh_emi!H9/SER_hh_num!H9)</f>
        <v>21278.37469989077</v>
      </c>
      <c r="I9" s="133">
        <f>IF(SER_hh_emi!I9=0,0,1000000*SER_hh_emi!I9/SER_hh_num!I9)</f>
        <v>17095.510779724678</v>
      </c>
      <c r="J9" s="133">
        <f>IF(SER_hh_emi!J9=0,0,1000000*SER_hh_emi!J9/SER_hh_num!J9)</f>
        <v>17903.856465422254</v>
      </c>
      <c r="K9" s="133">
        <f>IF(SER_hh_emi!K9=0,0,1000000*SER_hh_emi!K9/SER_hh_num!K9)</f>
        <v>17971.218558245328</v>
      </c>
      <c r="L9" s="133">
        <f>IF(SER_hh_emi!L9=0,0,1000000*SER_hh_emi!L9/SER_hh_num!L9)</f>
        <v>19293.97023893912</v>
      </c>
      <c r="M9" s="133">
        <f>IF(SER_hh_emi!M9=0,0,1000000*SER_hh_emi!M9/SER_hh_num!M9)</f>
        <v>15458.999325049919</v>
      </c>
      <c r="N9" s="133">
        <f>IF(SER_hh_emi!N9=0,0,1000000*SER_hh_emi!N9/SER_hh_num!N9)</f>
        <v>15848.028489277436</v>
      </c>
      <c r="O9" s="133">
        <f>IF(SER_hh_emi!O9=0,0,1000000*SER_hh_emi!O9/SER_hh_num!O9)</f>
        <v>16963.159591760133</v>
      </c>
      <c r="P9" s="133">
        <f>IF(SER_hh_emi!P9=0,0,1000000*SER_hh_emi!P9/SER_hh_num!P9)</f>
        <v>13372.745721879957</v>
      </c>
      <c r="Q9" s="133">
        <f>IF(SER_hh_emi!Q9=0,0,1000000*SER_hh_emi!Q9/SER_hh_num!Q9)</f>
        <v>14908.30174196488</v>
      </c>
      <c r="R9" s="133">
        <f>IF(SER_hh_emi!R9=0,0,1000000*SER_hh_emi!R9/SER_hh_num!R9)</f>
        <v>15067.01396977532</v>
      </c>
      <c r="S9" s="133">
        <f>IF(SER_hh_emi!S9=0,0,1000000*SER_hh_emi!S9/SER_hh_num!S9)</f>
        <v>14622.582000367001</v>
      </c>
      <c r="T9" s="133">
        <f>IF(SER_hh_emi!T9=0,0,1000000*SER_hh_emi!T9/SER_hh_num!T9)</f>
        <v>14533.138943049846</v>
      </c>
      <c r="U9" s="133">
        <f>IF(SER_hh_emi!U9=0,0,1000000*SER_hh_emi!U9/SER_hh_num!U9)</f>
        <v>13548.145313989908</v>
      </c>
      <c r="V9" s="133">
        <f>IF(SER_hh_emi!V9=0,0,1000000*SER_hh_emi!V9/SER_hh_num!V9)</f>
        <v>12972.129338658553</v>
      </c>
      <c r="W9" s="133">
        <f>IF(SER_hh_emi!W9=0,0,1000000*SER_hh_emi!W9/SER_hh_num!W9)</f>
        <v>13942.925237913072</v>
      </c>
      <c r="DA9" s="157" t="s">
        <v>451</v>
      </c>
    </row>
    <row r="10" spans="1:105" ht="12" customHeight="1" x14ac:dyDescent="0.25">
      <c r="A10" s="132" t="s">
        <v>128</v>
      </c>
      <c r="B10" s="133">
        <f>IF(SER_hh_emi!B10=0,0,1000000*SER_hh_emi!B10/SER_hh_num!B10)</f>
        <v>9229.7062797727231</v>
      </c>
      <c r="C10" s="133">
        <f>IF(SER_hh_emi!C10=0,0,1000000*SER_hh_emi!C10/SER_hh_num!C10)</f>
        <v>10429.035242020267</v>
      </c>
      <c r="D10" s="133">
        <f>IF(SER_hh_emi!D10=0,0,1000000*SER_hh_emi!D10/SER_hh_num!D10)</f>
        <v>10604.616931901521</v>
      </c>
      <c r="E10" s="133">
        <f>IF(SER_hh_emi!E10=0,0,1000000*SER_hh_emi!E10/SER_hh_num!E10)</f>
        <v>6912.85757603196</v>
      </c>
      <c r="F10" s="133">
        <f>IF(SER_hh_emi!F10=0,0,1000000*SER_hh_emi!F10/SER_hh_num!F10)</f>
        <v>6061.9750880917309</v>
      </c>
      <c r="G10" s="133">
        <f>IF(SER_hh_emi!G10=0,0,1000000*SER_hh_emi!G10/SER_hh_num!G10)</f>
        <v>2904.8382684513044</v>
      </c>
      <c r="H10" s="133">
        <f>IF(SER_hh_emi!H10=0,0,1000000*SER_hh_emi!H10/SER_hh_num!H10)</f>
        <v>2385.0154945019485</v>
      </c>
      <c r="I10" s="133">
        <f>IF(SER_hh_emi!I10=0,0,1000000*SER_hh_emi!I10/SER_hh_num!I10)</f>
        <v>2436.5714231426532</v>
      </c>
      <c r="J10" s="133">
        <f>IF(SER_hh_emi!J10=0,0,1000000*SER_hh_emi!J10/SER_hh_num!J10)</f>
        <v>2297.2431338237461</v>
      </c>
      <c r="K10" s="133">
        <f>IF(SER_hh_emi!K10=0,0,1000000*SER_hh_emi!K10/SER_hh_num!K10)</f>
        <v>2586.9014644867748</v>
      </c>
      <c r="L10" s="133">
        <f>IF(SER_hh_emi!L10=0,0,1000000*SER_hh_emi!L10/SER_hh_num!L10)</f>
        <v>2309.2412752636678</v>
      </c>
      <c r="M10" s="133">
        <f>IF(SER_hh_emi!M10=0,0,1000000*SER_hh_emi!M10/SER_hh_num!M10)</f>
        <v>1478.6514583734911</v>
      </c>
      <c r="N10" s="133">
        <f>IF(SER_hh_emi!N10=0,0,1000000*SER_hh_emi!N10/SER_hh_num!N10)</f>
        <v>1478.212064321465</v>
      </c>
      <c r="O10" s="133">
        <f>IF(SER_hh_emi!O10=0,0,1000000*SER_hh_emi!O10/SER_hh_num!O10)</f>
        <v>1974.5742247628796</v>
      </c>
      <c r="P10" s="133">
        <f>IF(SER_hh_emi!P10=0,0,1000000*SER_hh_emi!P10/SER_hh_num!P10)</f>
        <v>1886.2110596935756</v>
      </c>
      <c r="Q10" s="133">
        <f>IF(SER_hh_emi!Q10=0,0,1000000*SER_hh_emi!Q10/SER_hh_num!Q10)</f>
        <v>1637.81383518138</v>
      </c>
      <c r="R10" s="133">
        <f>IF(SER_hh_emi!R10=0,0,1000000*SER_hh_emi!R10/SER_hh_num!R10)</f>
        <v>1573.8924813928861</v>
      </c>
      <c r="S10" s="133">
        <f>IF(SER_hh_emi!S10=0,0,1000000*SER_hh_emi!S10/SER_hh_num!S10)</f>
        <v>1521.8808762987355</v>
      </c>
      <c r="T10" s="133">
        <f>IF(SER_hh_emi!T10=0,0,1000000*SER_hh_emi!T10/SER_hh_num!T10)</f>
        <v>1248.2275890547962</v>
      </c>
      <c r="U10" s="133">
        <f>IF(SER_hh_emi!U10=0,0,1000000*SER_hh_emi!U10/SER_hh_num!U10)</f>
        <v>1262.3195935952908</v>
      </c>
      <c r="V10" s="133">
        <f>IF(SER_hh_emi!V10=0,0,1000000*SER_hh_emi!V10/SER_hh_num!V10)</f>
        <v>1334.8313666954793</v>
      </c>
      <c r="W10" s="133">
        <f>IF(SER_hh_emi!W10=0,0,1000000*SER_hh_emi!W10/SER_hh_num!W10)</f>
        <v>1514.2972790046961</v>
      </c>
      <c r="DA10" s="157" t="s">
        <v>452</v>
      </c>
    </row>
    <row r="11" spans="1:105" ht="12" customHeight="1" x14ac:dyDescent="0.25">
      <c r="A11" s="132" t="s">
        <v>25</v>
      </c>
      <c r="B11" s="133">
        <f>IF(SER_hh_emi!B11=0,0,1000000*SER_hh_emi!B11/SER_hh_num!B11)</f>
        <v>0</v>
      </c>
      <c r="C11" s="133">
        <f>IF(SER_hh_emi!C11=0,0,1000000*SER_hh_emi!C11/SER_hh_num!C11)</f>
        <v>0</v>
      </c>
      <c r="D11" s="133">
        <f>IF(SER_hh_emi!D11=0,0,1000000*SER_hh_emi!D11/SER_hh_num!D11)</f>
        <v>0</v>
      </c>
      <c r="E11" s="133">
        <f>IF(SER_hh_emi!E11=0,0,1000000*SER_hh_emi!E11/SER_hh_num!E11)</f>
        <v>0</v>
      </c>
      <c r="F11" s="133">
        <f>IF(SER_hh_emi!F11=0,0,1000000*SER_hh_emi!F11/SER_hh_num!F11)</f>
        <v>0</v>
      </c>
      <c r="G11" s="133">
        <f>IF(SER_hh_emi!G11=0,0,1000000*SER_hh_emi!G11/SER_hh_num!G11)</f>
        <v>0</v>
      </c>
      <c r="H11" s="133">
        <f>IF(SER_hh_emi!H11=0,0,1000000*SER_hh_emi!H11/SER_hh_num!H11)</f>
        <v>0</v>
      </c>
      <c r="I11" s="133">
        <f>IF(SER_hh_emi!I11=0,0,1000000*SER_hh_emi!I11/SER_hh_num!I11)</f>
        <v>0</v>
      </c>
      <c r="J11" s="133">
        <f>IF(SER_hh_emi!J11=0,0,1000000*SER_hh_emi!J11/SER_hh_num!J11)</f>
        <v>0</v>
      </c>
      <c r="K11" s="133">
        <f>IF(SER_hh_emi!K11=0,0,1000000*SER_hh_emi!K11/SER_hh_num!K11)</f>
        <v>0</v>
      </c>
      <c r="L11" s="133">
        <f>IF(SER_hh_emi!L11=0,0,1000000*SER_hh_emi!L11/SER_hh_num!L11)</f>
        <v>0</v>
      </c>
      <c r="M11" s="133">
        <f>IF(SER_hh_emi!M11=0,0,1000000*SER_hh_emi!M11/SER_hh_num!M11)</f>
        <v>0</v>
      </c>
      <c r="N11" s="133">
        <f>IF(SER_hh_emi!N11=0,0,1000000*SER_hh_emi!N11/SER_hh_num!N11)</f>
        <v>0</v>
      </c>
      <c r="O11" s="133">
        <f>IF(SER_hh_emi!O11=0,0,1000000*SER_hh_emi!O11/SER_hh_num!O11)</f>
        <v>0</v>
      </c>
      <c r="P11" s="133">
        <f>IF(SER_hh_emi!P11=0,0,1000000*SER_hh_emi!P11/SER_hh_num!P11)</f>
        <v>0</v>
      </c>
      <c r="Q11" s="133">
        <f>IF(SER_hh_emi!Q11=0,0,1000000*SER_hh_emi!Q11/SER_hh_num!Q11)</f>
        <v>0</v>
      </c>
      <c r="R11" s="133">
        <f>IF(SER_hh_emi!R11=0,0,1000000*SER_hh_emi!R11/SER_hh_num!R11)</f>
        <v>0</v>
      </c>
      <c r="S11" s="133">
        <f>IF(SER_hh_emi!S11=0,0,1000000*SER_hh_emi!S11/SER_hh_num!S11)</f>
        <v>0</v>
      </c>
      <c r="T11" s="133">
        <f>IF(SER_hh_emi!T11=0,0,1000000*SER_hh_emi!T11/SER_hh_num!T11)</f>
        <v>0</v>
      </c>
      <c r="U11" s="133">
        <f>IF(SER_hh_emi!U11=0,0,1000000*SER_hh_emi!U11/SER_hh_num!U11)</f>
        <v>0</v>
      </c>
      <c r="V11" s="133">
        <f>IF(SER_hh_emi!V11=0,0,1000000*SER_hh_emi!V11/SER_hh_num!V11)</f>
        <v>0</v>
      </c>
      <c r="W11" s="133">
        <f>IF(SER_hh_emi!W11=0,0,1000000*SER_hh_emi!W11/SER_hh_num!W11)</f>
        <v>0</v>
      </c>
      <c r="DA11" s="157" t="s">
        <v>453</v>
      </c>
    </row>
    <row r="12" spans="1:105" ht="12" customHeight="1" x14ac:dyDescent="0.25">
      <c r="A12" s="132" t="s">
        <v>170</v>
      </c>
      <c r="B12" s="133">
        <f>IF(SER_hh_emi!B12=0,0,1000000*SER_hh_emi!B12/SER_hh_num!B12)</f>
        <v>0</v>
      </c>
      <c r="C12" s="133">
        <f>IF(SER_hh_emi!C12=0,0,1000000*SER_hh_emi!C12/SER_hh_num!C12)</f>
        <v>0</v>
      </c>
      <c r="D12" s="133">
        <f>IF(SER_hh_emi!D12=0,0,1000000*SER_hh_emi!D12/SER_hh_num!D12)</f>
        <v>0</v>
      </c>
      <c r="E12" s="133">
        <f>IF(SER_hh_emi!E12=0,0,1000000*SER_hh_emi!E12/SER_hh_num!E12)</f>
        <v>0</v>
      </c>
      <c r="F12" s="133">
        <f>IF(SER_hh_emi!F12=0,0,1000000*SER_hh_emi!F12/SER_hh_num!F12)</f>
        <v>0</v>
      </c>
      <c r="G12" s="133">
        <f>IF(SER_hh_emi!G12=0,0,1000000*SER_hh_emi!G12/SER_hh_num!G12)</f>
        <v>0</v>
      </c>
      <c r="H12" s="133">
        <f>IF(SER_hh_emi!H12=0,0,1000000*SER_hh_emi!H12/SER_hh_num!H12)</f>
        <v>0</v>
      </c>
      <c r="I12" s="133">
        <f>IF(SER_hh_emi!I12=0,0,1000000*SER_hh_emi!I12/SER_hh_num!I12)</f>
        <v>0</v>
      </c>
      <c r="J12" s="133">
        <f>IF(SER_hh_emi!J12=0,0,1000000*SER_hh_emi!J12/SER_hh_num!J12)</f>
        <v>0</v>
      </c>
      <c r="K12" s="133">
        <f>IF(SER_hh_emi!K12=0,0,1000000*SER_hh_emi!K12/SER_hh_num!K12)</f>
        <v>0</v>
      </c>
      <c r="L12" s="133">
        <f>IF(SER_hh_emi!L12=0,0,1000000*SER_hh_emi!L12/SER_hh_num!L12)</f>
        <v>0</v>
      </c>
      <c r="M12" s="133">
        <f>IF(SER_hh_emi!M12=0,0,1000000*SER_hh_emi!M12/SER_hh_num!M12)</f>
        <v>0</v>
      </c>
      <c r="N12" s="133">
        <f>IF(SER_hh_emi!N12=0,0,1000000*SER_hh_emi!N12/SER_hh_num!N12)</f>
        <v>0</v>
      </c>
      <c r="O12" s="133">
        <f>IF(SER_hh_emi!O12=0,0,1000000*SER_hh_emi!O12/SER_hh_num!O12)</f>
        <v>0</v>
      </c>
      <c r="P12" s="133">
        <f>IF(SER_hh_emi!P12=0,0,1000000*SER_hh_emi!P12/SER_hh_num!P12)</f>
        <v>0</v>
      </c>
      <c r="Q12" s="133">
        <f>IF(SER_hh_emi!Q12=0,0,1000000*SER_hh_emi!Q12/SER_hh_num!Q12)</f>
        <v>0</v>
      </c>
      <c r="R12" s="133">
        <f>IF(SER_hh_emi!R12=0,0,1000000*SER_hh_emi!R12/SER_hh_num!R12)</f>
        <v>0</v>
      </c>
      <c r="S12" s="133">
        <f>IF(SER_hh_emi!S12=0,0,1000000*SER_hh_emi!S12/SER_hh_num!S12)</f>
        <v>0</v>
      </c>
      <c r="T12" s="133">
        <f>IF(SER_hh_emi!T12=0,0,1000000*SER_hh_emi!T12/SER_hh_num!T12)</f>
        <v>0</v>
      </c>
      <c r="U12" s="133">
        <f>IF(SER_hh_emi!U12=0,0,1000000*SER_hh_emi!U12/SER_hh_num!U12)</f>
        <v>0</v>
      </c>
      <c r="V12" s="133">
        <f>IF(SER_hh_emi!V12=0,0,1000000*SER_hh_emi!V12/SER_hh_num!V12)</f>
        <v>0</v>
      </c>
      <c r="W12" s="133">
        <f>IF(SER_hh_emi!W12=0,0,1000000*SER_hh_emi!W12/SER_hh_num!W12)</f>
        <v>0</v>
      </c>
      <c r="DA12" s="157" t="s">
        <v>454</v>
      </c>
    </row>
    <row r="13" spans="1:105" ht="12" customHeight="1" x14ac:dyDescent="0.25">
      <c r="A13" s="132" t="s">
        <v>77</v>
      </c>
      <c r="B13" s="133">
        <f>IF(SER_hh_emi!B13=0,0,1000000*SER_hh_emi!B13/SER_hh_num!B13)</f>
        <v>0</v>
      </c>
      <c r="C13" s="133">
        <f>IF(SER_hh_emi!C13=0,0,1000000*SER_hh_emi!C13/SER_hh_num!C13)</f>
        <v>0</v>
      </c>
      <c r="D13" s="133">
        <f>IF(SER_hh_emi!D13=0,0,1000000*SER_hh_emi!D13/SER_hh_num!D13)</f>
        <v>0</v>
      </c>
      <c r="E13" s="133">
        <f>IF(SER_hh_emi!E13=0,0,1000000*SER_hh_emi!E13/SER_hh_num!E13)</f>
        <v>0</v>
      </c>
      <c r="F13" s="133">
        <f>IF(SER_hh_emi!F13=0,0,1000000*SER_hh_emi!F13/SER_hh_num!F13)</f>
        <v>0</v>
      </c>
      <c r="G13" s="133">
        <f>IF(SER_hh_emi!G13=0,0,1000000*SER_hh_emi!G13/SER_hh_num!G13)</f>
        <v>0</v>
      </c>
      <c r="H13" s="133">
        <f>IF(SER_hh_emi!H13=0,0,1000000*SER_hh_emi!H13/SER_hh_num!H13)</f>
        <v>0</v>
      </c>
      <c r="I13" s="133">
        <f>IF(SER_hh_emi!I13=0,0,1000000*SER_hh_emi!I13/SER_hh_num!I13)</f>
        <v>0</v>
      </c>
      <c r="J13" s="133">
        <f>IF(SER_hh_emi!J13=0,0,1000000*SER_hh_emi!J13/SER_hh_num!J13)</f>
        <v>0</v>
      </c>
      <c r="K13" s="133">
        <f>IF(SER_hh_emi!K13=0,0,1000000*SER_hh_emi!K13/SER_hh_num!K13)</f>
        <v>0</v>
      </c>
      <c r="L13" s="133">
        <f>IF(SER_hh_emi!L13=0,0,1000000*SER_hh_emi!L13/SER_hh_num!L13)</f>
        <v>0</v>
      </c>
      <c r="M13" s="133">
        <f>IF(SER_hh_emi!M13=0,0,1000000*SER_hh_emi!M13/SER_hh_num!M13)</f>
        <v>0</v>
      </c>
      <c r="N13" s="133">
        <f>IF(SER_hh_emi!N13=0,0,1000000*SER_hh_emi!N13/SER_hh_num!N13)</f>
        <v>0</v>
      </c>
      <c r="O13" s="133">
        <f>IF(SER_hh_emi!O13=0,0,1000000*SER_hh_emi!O13/SER_hh_num!O13)</f>
        <v>0</v>
      </c>
      <c r="P13" s="133">
        <f>IF(SER_hh_emi!P13=0,0,1000000*SER_hh_emi!P13/SER_hh_num!P13)</f>
        <v>0</v>
      </c>
      <c r="Q13" s="133">
        <f>IF(SER_hh_emi!Q13=0,0,1000000*SER_hh_emi!Q13/SER_hh_num!Q13)</f>
        <v>0</v>
      </c>
      <c r="R13" s="133">
        <f>IF(SER_hh_emi!R13=0,0,1000000*SER_hh_emi!R13/SER_hh_num!R13)</f>
        <v>0</v>
      </c>
      <c r="S13" s="133">
        <f>IF(SER_hh_emi!S13=0,0,1000000*SER_hh_emi!S13/SER_hh_num!S13)</f>
        <v>0</v>
      </c>
      <c r="T13" s="133">
        <f>IF(SER_hh_emi!T13=0,0,1000000*SER_hh_emi!T13/SER_hh_num!T13)</f>
        <v>0</v>
      </c>
      <c r="U13" s="133">
        <f>IF(SER_hh_emi!U13=0,0,1000000*SER_hh_emi!U13/SER_hh_num!U13)</f>
        <v>0</v>
      </c>
      <c r="V13" s="133">
        <f>IF(SER_hh_emi!V13=0,0,1000000*SER_hh_emi!V13/SER_hh_num!V13)</f>
        <v>0</v>
      </c>
      <c r="W13" s="133">
        <f>IF(SER_hh_emi!W13=0,0,1000000*SER_hh_emi!W13/SER_hh_num!W13)</f>
        <v>0</v>
      </c>
      <c r="DA13" s="157" t="s">
        <v>455</v>
      </c>
    </row>
    <row r="14" spans="1:105" ht="12" customHeight="1" x14ac:dyDescent="0.25">
      <c r="A14" s="60" t="s">
        <v>76</v>
      </c>
      <c r="B14" s="65">
        <f>IF(SER_hh_emi!B14=0,0,1000000*SER_hh_emi!B14/SER_hh_num!B14)</f>
        <v>0</v>
      </c>
      <c r="C14" s="65">
        <f>IF(SER_hh_emi!C14=0,0,1000000*SER_hh_emi!C14/SER_hh_num!C14)</f>
        <v>0</v>
      </c>
      <c r="D14" s="65">
        <f>IF(SER_hh_emi!D14=0,0,1000000*SER_hh_emi!D14/SER_hh_num!D14)</f>
        <v>0</v>
      </c>
      <c r="E14" s="65">
        <f>IF(SER_hh_emi!E14=0,0,1000000*SER_hh_emi!E14/SER_hh_num!E14)</f>
        <v>0</v>
      </c>
      <c r="F14" s="65">
        <f>IF(SER_hh_emi!F14=0,0,1000000*SER_hh_emi!F14/SER_hh_num!F14)</f>
        <v>0</v>
      </c>
      <c r="G14" s="65">
        <f>IF(SER_hh_emi!G14=0,0,1000000*SER_hh_emi!G14/SER_hh_num!G14)</f>
        <v>0</v>
      </c>
      <c r="H14" s="65">
        <f>IF(SER_hh_emi!H14=0,0,1000000*SER_hh_emi!H14/SER_hh_num!H14)</f>
        <v>0</v>
      </c>
      <c r="I14" s="65">
        <f>IF(SER_hh_emi!I14=0,0,1000000*SER_hh_emi!I14/SER_hh_num!I14)</f>
        <v>0</v>
      </c>
      <c r="J14" s="65">
        <f>IF(SER_hh_emi!J14=0,0,1000000*SER_hh_emi!J14/SER_hh_num!J14)</f>
        <v>0</v>
      </c>
      <c r="K14" s="65">
        <f>IF(SER_hh_emi!K14=0,0,1000000*SER_hh_emi!K14/SER_hh_num!K14)</f>
        <v>0</v>
      </c>
      <c r="L14" s="65">
        <f>IF(SER_hh_emi!L14=0,0,1000000*SER_hh_emi!L14/SER_hh_num!L14)</f>
        <v>0</v>
      </c>
      <c r="M14" s="65">
        <f>IF(SER_hh_emi!M14=0,0,1000000*SER_hh_emi!M14/SER_hh_num!M14)</f>
        <v>0</v>
      </c>
      <c r="N14" s="65">
        <f>IF(SER_hh_emi!N14=0,0,1000000*SER_hh_emi!N14/SER_hh_num!N14)</f>
        <v>0</v>
      </c>
      <c r="O14" s="65">
        <f>IF(SER_hh_emi!O14=0,0,1000000*SER_hh_emi!O14/SER_hh_num!O14)</f>
        <v>0</v>
      </c>
      <c r="P14" s="65">
        <f>IF(SER_hh_emi!P14=0,0,1000000*SER_hh_emi!P14/SER_hh_num!P14)</f>
        <v>0</v>
      </c>
      <c r="Q14" s="65">
        <f>IF(SER_hh_emi!Q14=0,0,1000000*SER_hh_emi!Q14/SER_hh_num!Q14)</f>
        <v>0</v>
      </c>
      <c r="R14" s="65">
        <f>IF(SER_hh_emi!R14=0,0,1000000*SER_hh_emi!R14/SER_hh_num!R14)</f>
        <v>0</v>
      </c>
      <c r="S14" s="65">
        <f>IF(SER_hh_emi!S14=0,0,1000000*SER_hh_emi!S14/SER_hh_num!S14)</f>
        <v>0</v>
      </c>
      <c r="T14" s="65">
        <f>IF(SER_hh_emi!T14=0,0,1000000*SER_hh_emi!T14/SER_hh_num!T14)</f>
        <v>0</v>
      </c>
      <c r="U14" s="65">
        <f>IF(SER_hh_emi!U14=0,0,1000000*SER_hh_emi!U14/SER_hh_num!U14)</f>
        <v>0</v>
      </c>
      <c r="V14" s="65">
        <f>IF(SER_hh_emi!V14=0,0,1000000*SER_hh_emi!V14/SER_hh_num!V14)</f>
        <v>0</v>
      </c>
      <c r="W14" s="65">
        <f>IF(SER_hh_emi!W14=0,0,1000000*SER_hh_emi!W14/SER_hh_num!W14)</f>
        <v>0</v>
      </c>
      <c r="DA14" s="109" t="s">
        <v>456</v>
      </c>
    </row>
    <row r="15" spans="1:105" ht="12" customHeight="1" x14ac:dyDescent="0.25">
      <c r="A15" s="134" t="s">
        <v>80</v>
      </c>
      <c r="B15" s="135">
        <f>IF(SER_hh_emi!B15=0,0,1000000*SER_hh_emi!B15/SER_hh_num!B15)</f>
        <v>0</v>
      </c>
      <c r="C15" s="135">
        <f>IF(SER_hh_emi!C15=0,0,1000000*SER_hh_emi!C15/SER_hh_num!C15)</f>
        <v>0</v>
      </c>
      <c r="D15" s="135">
        <f>IF(SER_hh_emi!D15=0,0,1000000*SER_hh_emi!D15/SER_hh_num!D15)</f>
        <v>0</v>
      </c>
      <c r="E15" s="135">
        <f>IF(SER_hh_emi!E15=0,0,1000000*SER_hh_emi!E15/SER_hh_num!E15)</f>
        <v>0</v>
      </c>
      <c r="F15" s="135">
        <f>IF(SER_hh_emi!F15=0,0,1000000*SER_hh_emi!F15/SER_hh_num!F15)</f>
        <v>0</v>
      </c>
      <c r="G15" s="135">
        <f>IF(SER_hh_emi!G15=0,0,1000000*SER_hh_emi!G15/SER_hh_num!G15)</f>
        <v>0</v>
      </c>
      <c r="H15" s="135">
        <f>IF(SER_hh_emi!H15=0,0,1000000*SER_hh_emi!H15/SER_hh_num!H15)</f>
        <v>0</v>
      </c>
      <c r="I15" s="135">
        <f>IF(SER_hh_emi!I15=0,0,1000000*SER_hh_emi!I15/SER_hh_num!I15)</f>
        <v>0</v>
      </c>
      <c r="J15" s="135">
        <f>IF(SER_hh_emi!J15=0,0,1000000*SER_hh_emi!J15/SER_hh_num!J15)</f>
        <v>0</v>
      </c>
      <c r="K15" s="135">
        <f>IF(SER_hh_emi!K15=0,0,1000000*SER_hh_emi!K15/SER_hh_num!K15)</f>
        <v>0</v>
      </c>
      <c r="L15" s="135">
        <f>IF(SER_hh_emi!L15=0,0,1000000*SER_hh_emi!L15/SER_hh_num!L15)</f>
        <v>0</v>
      </c>
      <c r="M15" s="135">
        <f>IF(SER_hh_emi!M15=0,0,1000000*SER_hh_emi!M15/SER_hh_num!M15)</f>
        <v>0</v>
      </c>
      <c r="N15" s="135">
        <f>IF(SER_hh_emi!N15=0,0,1000000*SER_hh_emi!N15/SER_hh_num!N15)</f>
        <v>0</v>
      </c>
      <c r="O15" s="135">
        <f>IF(SER_hh_emi!O15=0,0,1000000*SER_hh_emi!O15/SER_hh_num!O15)</f>
        <v>0</v>
      </c>
      <c r="P15" s="135">
        <f>IF(SER_hh_emi!P15=0,0,1000000*SER_hh_emi!P15/SER_hh_num!P15)</f>
        <v>0</v>
      </c>
      <c r="Q15" s="135">
        <f>IF(SER_hh_emi!Q15=0,0,1000000*SER_hh_emi!Q15/SER_hh_num!Q15)</f>
        <v>0</v>
      </c>
      <c r="R15" s="135">
        <f>IF(SER_hh_emi!R15=0,0,1000000*SER_hh_emi!R15/SER_hh_num!R15)</f>
        <v>0</v>
      </c>
      <c r="S15" s="135">
        <f>IF(SER_hh_emi!S15=0,0,1000000*SER_hh_emi!S15/SER_hh_num!S15)</f>
        <v>0</v>
      </c>
      <c r="T15" s="135">
        <f>IF(SER_hh_emi!T15=0,0,1000000*SER_hh_emi!T15/SER_hh_num!T15)</f>
        <v>0</v>
      </c>
      <c r="U15" s="135">
        <f>IF(SER_hh_emi!U15=0,0,1000000*SER_hh_emi!U15/SER_hh_num!U15)</f>
        <v>0</v>
      </c>
      <c r="V15" s="135">
        <f>IF(SER_hh_emi!V15=0,0,1000000*SER_hh_emi!V15/SER_hh_num!V15)</f>
        <v>0</v>
      </c>
      <c r="W15" s="135">
        <f>IF(SER_hh_emi!W15=0,0,1000000*SER_hh_emi!W15/SER_hh_num!W15)</f>
        <v>0</v>
      </c>
      <c r="DA15" s="158" t="s">
        <v>457</v>
      </c>
    </row>
    <row r="16" spans="1:105" ht="12.95" customHeight="1" x14ac:dyDescent="0.25">
      <c r="A16" s="130" t="s">
        <v>74</v>
      </c>
      <c r="B16" s="131">
        <f>IF(SER_hh_emi!B16=0,0,1000000*SER_hh_emi!B16/SER_hh_num!B16)</f>
        <v>5.1634906362855402</v>
      </c>
      <c r="C16" s="131">
        <f>IF(SER_hh_emi!C16=0,0,1000000*SER_hh_emi!C16/SER_hh_num!C16)</f>
        <v>6.0604534705128987</v>
      </c>
      <c r="D16" s="131">
        <f>IF(SER_hh_emi!D16=0,0,1000000*SER_hh_emi!D16/SER_hh_num!D16)</f>
        <v>5.7601553132551642</v>
      </c>
      <c r="E16" s="131">
        <f>IF(SER_hh_emi!E16=0,0,1000000*SER_hh_emi!E16/SER_hh_num!E16)</f>
        <v>12.615785400597455</v>
      </c>
      <c r="F16" s="131">
        <f>IF(SER_hh_emi!F16=0,0,1000000*SER_hh_emi!F16/SER_hh_num!F16)</f>
        <v>7.6225009490236326</v>
      </c>
      <c r="G16" s="131">
        <f>IF(SER_hh_emi!G16=0,0,1000000*SER_hh_emi!G16/SER_hh_num!G16)</f>
        <v>8.0362551600815006</v>
      </c>
      <c r="H16" s="131">
        <f>IF(SER_hh_emi!H16=0,0,1000000*SER_hh_emi!H16/SER_hh_num!H16)</f>
        <v>11.080057430547889</v>
      </c>
      <c r="I16" s="131">
        <f>IF(SER_hh_emi!I16=0,0,1000000*SER_hh_emi!I16/SER_hh_num!I16)</f>
        <v>10.10244583294249</v>
      </c>
      <c r="J16" s="131">
        <f>IF(SER_hh_emi!J16=0,0,1000000*SER_hh_emi!J16/SER_hh_num!J16)</f>
        <v>11.861735401307396</v>
      </c>
      <c r="K16" s="131">
        <f>IF(SER_hh_emi!K16=0,0,1000000*SER_hh_emi!K16/SER_hh_num!K16)</f>
        <v>13.601360314579493</v>
      </c>
      <c r="L16" s="131">
        <f>IF(SER_hh_emi!L16=0,0,1000000*SER_hh_emi!L16/SER_hh_num!L16)</f>
        <v>14.434040455030283</v>
      </c>
      <c r="M16" s="131">
        <f>IF(SER_hh_emi!M16=0,0,1000000*SER_hh_emi!M16/SER_hh_num!M16)</f>
        <v>16.571705665939774</v>
      </c>
      <c r="N16" s="131">
        <f>IF(SER_hh_emi!N16=0,0,1000000*SER_hh_emi!N16/SER_hh_num!N16)</f>
        <v>23.74103184061763</v>
      </c>
      <c r="O16" s="131">
        <f>IF(SER_hh_emi!O16=0,0,1000000*SER_hh_emi!O16/SER_hh_num!O16)</f>
        <v>24.74558314777115</v>
      </c>
      <c r="P16" s="131">
        <f>IF(SER_hh_emi!P16=0,0,1000000*SER_hh_emi!P16/SER_hh_num!P16)</f>
        <v>25.583915711002547</v>
      </c>
      <c r="Q16" s="131">
        <f>IF(SER_hh_emi!Q16=0,0,1000000*SER_hh_emi!Q16/SER_hh_num!Q16)</f>
        <v>40.339597929943267</v>
      </c>
      <c r="R16" s="131">
        <f>IF(SER_hh_emi!R16=0,0,1000000*SER_hh_emi!R16/SER_hh_num!R16)</f>
        <v>40.092712146805027</v>
      </c>
      <c r="S16" s="131">
        <f>IF(SER_hh_emi!S16=0,0,1000000*SER_hh_emi!S16/SER_hh_num!S16)</f>
        <v>49.727978130703342</v>
      </c>
      <c r="T16" s="131">
        <f>IF(SER_hh_emi!T16=0,0,1000000*SER_hh_emi!T16/SER_hh_num!T16)</f>
        <v>51.155487596649365</v>
      </c>
      <c r="U16" s="131">
        <f>IF(SER_hh_emi!U16=0,0,1000000*SER_hh_emi!U16/SER_hh_num!U16)</f>
        <v>56.733029208167714</v>
      </c>
      <c r="V16" s="131">
        <f>IF(SER_hh_emi!V16=0,0,1000000*SER_hh_emi!V16/SER_hh_num!V16)</f>
        <v>56.356082037392746</v>
      </c>
      <c r="W16" s="131">
        <f>IF(SER_hh_emi!W16=0,0,1000000*SER_hh_emi!W16/SER_hh_num!W16)</f>
        <v>50.852211274888823</v>
      </c>
      <c r="DA16" s="156" t="s">
        <v>458</v>
      </c>
    </row>
    <row r="17" spans="1:105" ht="12.95" customHeight="1" x14ac:dyDescent="0.25">
      <c r="A17" s="132" t="s">
        <v>73</v>
      </c>
      <c r="B17" s="133">
        <f>IF(SER_hh_emi!B17=0,0,1000000*SER_hh_emi!B17/SER_hh_num!B17)</f>
        <v>3578.2802525749685</v>
      </c>
      <c r="C17" s="133">
        <f>IF(SER_hh_emi!C17=0,0,1000000*SER_hh_emi!C17/SER_hh_num!C17)</f>
        <v>3757.9535723601493</v>
      </c>
      <c r="D17" s="133">
        <f>IF(SER_hh_emi!D17=0,0,1000000*SER_hh_emi!D17/SER_hh_num!D17)</f>
        <v>3530.7368474864102</v>
      </c>
      <c r="E17" s="133">
        <f>IF(SER_hh_emi!E17=0,0,1000000*SER_hh_emi!E17/SER_hh_num!E17)</f>
        <v>6346.0950253065794</v>
      </c>
      <c r="F17" s="133">
        <f>IF(SER_hh_emi!F17=0,0,1000000*SER_hh_emi!F17/SER_hh_num!F17)</f>
        <v>3612.2013205944841</v>
      </c>
      <c r="G17" s="133">
        <f>IF(SER_hh_emi!G17=0,0,1000000*SER_hh_emi!G17/SER_hh_num!G17)</f>
        <v>3778.553849732466</v>
      </c>
      <c r="H17" s="133">
        <f>IF(SER_hh_emi!H17=0,0,1000000*SER_hh_emi!H17/SER_hh_num!H17)</f>
        <v>4357.3248248981572</v>
      </c>
      <c r="I17" s="133">
        <f>IF(SER_hh_emi!I17=0,0,1000000*SER_hh_emi!I17/SER_hh_num!I17)</f>
        <v>3621.4667445199298</v>
      </c>
      <c r="J17" s="133">
        <f>IF(SER_hh_emi!J17=0,0,1000000*SER_hh_emi!J17/SER_hh_num!J17)</f>
        <v>3778.3946494464076</v>
      </c>
      <c r="K17" s="133">
        <f>IF(SER_hh_emi!K17=0,0,1000000*SER_hh_emi!K17/SER_hh_num!K17)</f>
        <v>4051.1893693419543</v>
      </c>
      <c r="L17" s="133">
        <f>IF(SER_hh_emi!L17=0,0,1000000*SER_hh_emi!L17/SER_hh_num!L17)</f>
        <v>3926.601078241285</v>
      </c>
      <c r="M17" s="133">
        <f>IF(SER_hh_emi!M17=0,0,1000000*SER_hh_emi!M17/SER_hh_num!M17)</f>
        <v>3789.4502587089605</v>
      </c>
      <c r="N17" s="133">
        <f>IF(SER_hh_emi!N17=0,0,1000000*SER_hh_emi!N17/SER_hh_num!N17)</f>
        <v>4436.2691205949168</v>
      </c>
      <c r="O17" s="133">
        <f>IF(SER_hh_emi!O17=0,0,1000000*SER_hh_emi!O17/SER_hh_num!O17)</f>
        <v>3854.9467935022831</v>
      </c>
      <c r="P17" s="133">
        <f>IF(SER_hh_emi!P17=0,0,1000000*SER_hh_emi!P17/SER_hh_num!P17)</f>
        <v>3524.9797194719426</v>
      </c>
      <c r="Q17" s="133">
        <f>IF(SER_hh_emi!Q17=0,0,1000000*SER_hh_emi!Q17/SER_hh_num!Q17)</f>
        <v>4556.6078878999051</v>
      </c>
      <c r="R17" s="133">
        <f>IF(SER_hh_emi!R17=0,0,1000000*SER_hh_emi!R17/SER_hh_num!R17)</f>
        <v>3977.2406391915379</v>
      </c>
      <c r="S17" s="133">
        <f>IF(SER_hh_emi!S17=0,0,1000000*SER_hh_emi!S17/SER_hh_num!S17)</f>
        <v>4388.4303228356084</v>
      </c>
      <c r="T17" s="133">
        <f>IF(SER_hh_emi!T17=0,0,1000000*SER_hh_emi!T17/SER_hh_num!T17)</f>
        <v>4033.1316773537997</v>
      </c>
      <c r="U17" s="133">
        <f>IF(SER_hh_emi!U17=0,0,1000000*SER_hh_emi!U17/SER_hh_num!U17)</f>
        <v>4150.6970621863193</v>
      </c>
      <c r="V17" s="133">
        <f>IF(SER_hh_emi!V17=0,0,1000000*SER_hh_emi!V17/SER_hh_num!V17)</f>
        <v>3775.8229552101457</v>
      </c>
      <c r="W17" s="133">
        <f>IF(SER_hh_emi!W17=0,0,1000000*SER_hh_emi!W17/SER_hh_num!W17)</f>
        <v>3448.7718767858319</v>
      </c>
      <c r="DA17" s="157" t="s">
        <v>459</v>
      </c>
    </row>
    <row r="18" spans="1:105" ht="12" customHeight="1" x14ac:dyDescent="0.25">
      <c r="A18" s="132" t="s">
        <v>72</v>
      </c>
      <c r="B18" s="133">
        <f>IF(SER_hh_emi!B18=0,0,1000000*SER_hh_emi!B18/SER_hh_num!B18)</f>
        <v>0</v>
      </c>
      <c r="C18" s="133">
        <f>IF(SER_hh_emi!C18=0,0,1000000*SER_hh_emi!C18/SER_hh_num!C18)</f>
        <v>0</v>
      </c>
      <c r="D18" s="133">
        <f>IF(SER_hh_emi!D18=0,0,1000000*SER_hh_emi!D18/SER_hh_num!D18)</f>
        <v>0</v>
      </c>
      <c r="E18" s="133">
        <f>IF(SER_hh_emi!E18=0,0,1000000*SER_hh_emi!E18/SER_hh_num!E18)</f>
        <v>0</v>
      </c>
      <c r="F18" s="133">
        <f>IF(SER_hh_emi!F18=0,0,1000000*SER_hh_emi!F18/SER_hh_num!F18)</f>
        <v>0</v>
      </c>
      <c r="G18" s="133">
        <f>IF(SER_hh_emi!G18=0,0,1000000*SER_hh_emi!G18/SER_hh_num!G18)</f>
        <v>0</v>
      </c>
      <c r="H18" s="133">
        <f>IF(SER_hh_emi!H18=0,0,1000000*SER_hh_emi!H18/SER_hh_num!H18)</f>
        <v>0</v>
      </c>
      <c r="I18" s="133">
        <f>IF(SER_hh_emi!I18=0,0,1000000*SER_hh_emi!I18/SER_hh_num!I18)</f>
        <v>0</v>
      </c>
      <c r="J18" s="133">
        <f>IF(SER_hh_emi!J18=0,0,1000000*SER_hh_emi!J18/SER_hh_num!J18)</f>
        <v>0</v>
      </c>
      <c r="K18" s="133">
        <f>IF(SER_hh_emi!K18=0,0,1000000*SER_hh_emi!K18/SER_hh_num!K18)</f>
        <v>0</v>
      </c>
      <c r="L18" s="133">
        <f>IF(SER_hh_emi!L18=0,0,1000000*SER_hh_emi!L18/SER_hh_num!L18)</f>
        <v>0</v>
      </c>
      <c r="M18" s="133">
        <f>IF(SER_hh_emi!M18=0,0,1000000*SER_hh_emi!M18/SER_hh_num!M18)</f>
        <v>0</v>
      </c>
      <c r="N18" s="133">
        <f>IF(SER_hh_emi!N18=0,0,1000000*SER_hh_emi!N18/SER_hh_num!N18)</f>
        <v>0</v>
      </c>
      <c r="O18" s="133">
        <f>IF(SER_hh_emi!O18=0,0,1000000*SER_hh_emi!O18/SER_hh_num!O18)</f>
        <v>0</v>
      </c>
      <c r="P18" s="133">
        <f>IF(SER_hh_emi!P18=0,0,1000000*SER_hh_emi!P18/SER_hh_num!P18)</f>
        <v>0</v>
      </c>
      <c r="Q18" s="133">
        <f>IF(SER_hh_emi!Q18=0,0,1000000*SER_hh_emi!Q18/SER_hh_num!Q18)</f>
        <v>0</v>
      </c>
      <c r="R18" s="133">
        <f>IF(SER_hh_emi!R18=0,0,1000000*SER_hh_emi!R18/SER_hh_num!R18)</f>
        <v>0</v>
      </c>
      <c r="S18" s="133">
        <f>IF(SER_hh_emi!S18=0,0,1000000*SER_hh_emi!S18/SER_hh_num!S18)</f>
        <v>0</v>
      </c>
      <c r="T18" s="133">
        <f>IF(SER_hh_emi!T18=0,0,1000000*SER_hh_emi!T18/SER_hh_num!T18)</f>
        <v>0</v>
      </c>
      <c r="U18" s="133">
        <f>IF(SER_hh_emi!U18=0,0,1000000*SER_hh_emi!U18/SER_hh_num!U18)</f>
        <v>0</v>
      </c>
      <c r="V18" s="133">
        <f>IF(SER_hh_emi!V18=0,0,1000000*SER_hh_emi!V18/SER_hh_num!V18)</f>
        <v>0</v>
      </c>
      <c r="W18" s="133">
        <f>IF(SER_hh_emi!W18=0,0,1000000*SER_hh_emi!W18/SER_hh_num!W18)</f>
        <v>0</v>
      </c>
      <c r="DA18" s="157" t="s">
        <v>460</v>
      </c>
    </row>
    <row r="19" spans="1:105" ht="12.95" customHeight="1" x14ac:dyDescent="0.25">
      <c r="A19" s="130" t="s">
        <v>35</v>
      </c>
      <c r="B19" s="131">
        <f>IF(SER_hh_emi!B19=0,0,1000000*SER_hh_emi!B19/SER_hh_num!B19)</f>
        <v>1825.5289304269961</v>
      </c>
      <c r="C19" s="131">
        <f>IF(SER_hh_emi!C19=0,0,1000000*SER_hh_emi!C19/SER_hh_num!C19)</f>
        <v>1816.2988657718113</v>
      </c>
      <c r="D19" s="131">
        <f>IF(SER_hh_emi!D19=0,0,1000000*SER_hh_emi!D19/SER_hh_num!D19)</f>
        <v>1809.0665644674011</v>
      </c>
      <c r="E19" s="131">
        <f>IF(SER_hh_emi!E19=0,0,1000000*SER_hh_emi!E19/SER_hh_num!E19)</f>
        <v>1778.8793199721404</v>
      </c>
      <c r="F19" s="131">
        <f>IF(SER_hh_emi!F19=0,0,1000000*SER_hh_emi!F19/SER_hh_num!F19)</f>
        <v>1753.8700059139364</v>
      </c>
      <c r="G19" s="131">
        <f>IF(SER_hh_emi!G19=0,0,1000000*SER_hh_emi!G19/SER_hh_num!G19)</f>
        <v>1706.751244366875</v>
      </c>
      <c r="H19" s="131">
        <f>IF(SER_hh_emi!H19=0,0,1000000*SER_hh_emi!H19/SER_hh_num!H19)</f>
        <v>1714.4867967794212</v>
      </c>
      <c r="I19" s="131">
        <f>IF(SER_hh_emi!I19=0,0,1000000*SER_hh_emi!I19/SER_hh_num!I19)</f>
        <v>1652.6072720477539</v>
      </c>
      <c r="J19" s="131">
        <f>IF(SER_hh_emi!J19=0,0,1000000*SER_hh_emi!J19/SER_hh_num!J19)</f>
        <v>1625.5055310163466</v>
      </c>
      <c r="K19" s="131">
        <f>IF(SER_hh_emi!K19=0,0,1000000*SER_hh_emi!K19/SER_hh_num!K19)</f>
        <v>1627.7150936285479</v>
      </c>
      <c r="L19" s="131">
        <f>IF(SER_hh_emi!L19=0,0,1000000*SER_hh_emi!L19/SER_hh_num!L19)</f>
        <v>1587.2050470686966</v>
      </c>
      <c r="M19" s="131">
        <f>IF(SER_hh_emi!M19=0,0,1000000*SER_hh_emi!M19/SER_hh_num!M19)</f>
        <v>1576.4188260300127</v>
      </c>
      <c r="N19" s="131">
        <f>IF(SER_hh_emi!N19=0,0,1000000*SER_hh_emi!N19/SER_hh_num!N19)</f>
        <v>1567.2948860308031</v>
      </c>
      <c r="O19" s="131">
        <f>IF(SER_hh_emi!O19=0,0,1000000*SER_hh_emi!O19/SER_hh_num!O19)</f>
        <v>1592.0757873874381</v>
      </c>
      <c r="P19" s="131">
        <f>IF(SER_hh_emi!P19=0,0,1000000*SER_hh_emi!P19/SER_hh_num!P19)</f>
        <v>1610.8160393219239</v>
      </c>
      <c r="Q19" s="131">
        <f>IF(SER_hh_emi!Q19=0,0,1000000*SER_hh_emi!Q19/SER_hh_num!Q19)</f>
        <v>1592.6509134547387</v>
      </c>
      <c r="R19" s="131">
        <f>IF(SER_hh_emi!R19=0,0,1000000*SER_hh_emi!R19/SER_hh_num!R19)</f>
        <v>1560.2612083331917</v>
      </c>
      <c r="S19" s="131">
        <f>IF(SER_hh_emi!S19=0,0,1000000*SER_hh_emi!S19/SER_hh_num!S19)</f>
        <v>1548.1834084966758</v>
      </c>
      <c r="T19" s="131">
        <f>IF(SER_hh_emi!T19=0,0,1000000*SER_hh_emi!T19/SER_hh_num!T19)</f>
        <v>1452.3539135051735</v>
      </c>
      <c r="U19" s="131">
        <f>IF(SER_hh_emi!U19=0,0,1000000*SER_hh_emi!U19/SER_hh_num!U19)</f>
        <v>1380.5983717201602</v>
      </c>
      <c r="V19" s="131">
        <f>IF(SER_hh_emi!V19=0,0,1000000*SER_hh_emi!V19/SER_hh_num!V19)</f>
        <v>1249.1748867940128</v>
      </c>
      <c r="W19" s="131">
        <f>IF(SER_hh_emi!W19=0,0,1000000*SER_hh_emi!W19/SER_hh_num!W19)</f>
        <v>1299.7578331017905</v>
      </c>
      <c r="DA19" s="156" t="s">
        <v>461</v>
      </c>
    </row>
    <row r="20" spans="1:105" ht="12" customHeight="1" x14ac:dyDescent="0.25">
      <c r="A20" s="132" t="s">
        <v>29</v>
      </c>
      <c r="B20" s="133">
        <f>IF(SER_hh_emi!B20=0,0,1000000*SER_hh_emi!B20/SER_hh_num!B20)</f>
        <v>5854.330731033152</v>
      </c>
      <c r="C20" s="133">
        <f>IF(SER_hh_emi!C20=0,0,1000000*SER_hh_emi!C20/SER_hh_num!C20)</f>
        <v>6847.1241677132575</v>
      </c>
      <c r="D20" s="133">
        <f>IF(SER_hh_emi!D20=0,0,1000000*SER_hh_emi!D20/SER_hh_num!D20)</f>
        <v>7814.3975878686724</v>
      </c>
      <c r="E20" s="133">
        <f>IF(SER_hh_emi!E20=0,0,1000000*SER_hh_emi!E20/SER_hh_num!E20)</f>
        <v>7386.862834595835</v>
      </c>
      <c r="F20" s="133">
        <f>IF(SER_hh_emi!F20=0,0,1000000*SER_hh_emi!F20/SER_hh_num!F20)</f>
        <v>7603.9597894261096</v>
      </c>
      <c r="G20" s="133">
        <f>IF(SER_hh_emi!G20=0,0,1000000*SER_hh_emi!G20/SER_hh_num!G20)</f>
        <v>7188.5337785284637</v>
      </c>
      <c r="H20" s="133">
        <f>IF(SER_hh_emi!H20=0,0,1000000*SER_hh_emi!H20/SER_hh_num!H20)</f>
        <v>7077.1075050375021</v>
      </c>
      <c r="I20" s="133">
        <f>IF(SER_hh_emi!I20=0,0,1000000*SER_hh_emi!I20/SER_hh_num!I20)</f>
        <v>8793.2694217563403</v>
      </c>
      <c r="J20" s="133">
        <f>IF(SER_hh_emi!J20=0,0,1000000*SER_hh_emi!J20/SER_hh_num!J20)</f>
        <v>8812.6697807522196</v>
      </c>
      <c r="K20" s="133">
        <f>IF(SER_hh_emi!K20=0,0,1000000*SER_hh_emi!K20/SER_hh_num!K20)</f>
        <v>8784.6255419467143</v>
      </c>
      <c r="L20" s="133">
        <f>IF(SER_hh_emi!L20=0,0,1000000*SER_hh_emi!L20/SER_hh_num!L20)</f>
        <v>8748.9855298715956</v>
      </c>
      <c r="M20" s="133">
        <f>IF(SER_hh_emi!M20=0,0,1000000*SER_hh_emi!M20/SER_hh_num!M20)</f>
        <v>8616.756483918949</v>
      </c>
      <c r="N20" s="133">
        <f>IF(SER_hh_emi!N20=0,0,1000000*SER_hh_emi!N20/SER_hh_num!N20)</f>
        <v>8484.3430548463493</v>
      </c>
      <c r="O20" s="133">
        <f>IF(SER_hh_emi!O20=0,0,1000000*SER_hh_emi!O20/SER_hh_num!O20)</f>
        <v>8539.4529414166573</v>
      </c>
      <c r="P20" s="133">
        <f>IF(SER_hh_emi!P20=0,0,1000000*SER_hh_emi!P20/SER_hh_num!P20)</f>
        <v>8517.6130830995444</v>
      </c>
      <c r="Q20" s="133">
        <f>IF(SER_hh_emi!Q20=0,0,1000000*SER_hh_emi!Q20/SER_hh_num!Q20)</f>
        <v>8788.9763120467014</v>
      </c>
      <c r="R20" s="133">
        <f>IF(SER_hh_emi!R20=0,0,1000000*SER_hh_emi!R20/SER_hh_num!R20)</f>
        <v>8788.2445576754872</v>
      </c>
      <c r="S20" s="133">
        <f>IF(SER_hh_emi!S20=0,0,1000000*SER_hh_emi!S20/SER_hh_num!S20)</f>
        <v>8545.4488744972168</v>
      </c>
      <c r="T20" s="133">
        <f>IF(SER_hh_emi!T20=0,0,1000000*SER_hh_emi!T20/SER_hh_num!T20)</f>
        <v>7616.7050988298142</v>
      </c>
      <c r="U20" s="133">
        <f>IF(SER_hh_emi!U20=0,0,1000000*SER_hh_emi!U20/SER_hh_num!U20)</f>
        <v>7535.6411951336695</v>
      </c>
      <c r="V20" s="133">
        <f>IF(SER_hh_emi!V20=0,0,1000000*SER_hh_emi!V20/SER_hh_num!V20)</f>
        <v>6944.9505346490696</v>
      </c>
      <c r="W20" s="133">
        <f>IF(SER_hh_emi!W20=0,0,1000000*SER_hh_emi!W20/SER_hh_num!W20)</f>
        <v>9720.9271058132126</v>
      </c>
      <c r="DA20" s="157" t="s">
        <v>462</v>
      </c>
    </row>
    <row r="21" spans="1:105" s="2" customFormat="1" ht="12" customHeight="1" x14ac:dyDescent="0.25">
      <c r="A21" s="132" t="s">
        <v>52</v>
      </c>
      <c r="B21" s="133">
        <f>IF(SER_hh_emi!B21=0,0,1000000*SER_hh_emi!B21/SER_hh_num!B21)</f>
        <v>3421.5385308614218</v>
      </c>
      <c r="C21" s="133">
        <f>IF(SER_hh_emi!C21=0,0,1000000*SER_hh_emi!C21/SER_hh_num!C21)</f>
        <v>3522.6656289365578</v>
      </c>
      <c r="D21" s="133">
        <f>IF(SER_hh_emi!D21=0,0,1000000*SER_hh_emi!D21/SER_hh_num!D21)</f>
        <v>3545.5962892643342</v>
      </c>
      <c r="E21" s="133">
        <f>IF(SER_hh_emi!E21=0,0,1000000*SER_hh_emi!E21/SER_hh_num!E21)</f>
        <v>3737.6140778212198</v>
      </c>
      <c r="F21" s="133">
        <f>IF(SER_hh_emi!F21=0,0,1000000*SER_hh_emi!F21/SER_hh_num!F21)</f>
        <v>3653.1183037889286</v>
      </c>
      <c r="G21" s="133">
        <f>IF(SER_hh_emi!G21=0,0,1000000*SER_hh_emi!G21/SER_hh_num!G21)</f>
        <v>3522.1828613184284</v>
      </c>
      <c r="H21" s="133">
        <f>IF(SER_hh_emi!H21=0,0,1000000*SER_hh_emi!H21/SER_hh_num!H21)</f>
        <v>3645.4705724887494</v>
      </c>
      <c r="I21" s="133">
        <f>IF(SER_hh_emi!I21=0,0,1000000*SER_hh_emi!I21/SER_hh_num!I21)</f>
        <v>3562.5352611980916</v>
      </c>
      <c r="J21" s="133">
        <f>IF(SER_hh_emi!J21=0,0,1000000*SER_hh_emi!J21/SER_hh_num!J21)</f>
        <v>3552.8183134954247</v>
      </c>
      <c r="K21" s="133">
        <f>IF(SER_hh_emi!K21=0,0,1000000*SER_hh_emi!K21/SER_hh_num!K21)</f>
        <v>3511.3173339684818</v>
      </c>
      <c r="L21" s="133">
        <f>IF(SER_hh_emi!L21=0,0,1000000*SER_hh_emi!L21/SER_hh_num!L21)</f>
        <v>3413.619121662317</v>
      </c>
      <c r="M21" s="133">
        <f>IF(SER_hh_emi!M21=0,0,1000000*SER_hh_emi!M21/SER_hh_num!M21)</f>
        <v>3426.7720425233547</v>
      </c>
      <c r="N21" s="133">
        <f>IF(SER_hh_emi!N21=0,0,1000000*SER_hh_emi!N21/SER_hh_num!N21)</f>
        <v>3486.5917268371941</v>
      </c>
      <c r="O21" s="133">
        <f>IF(SER_hh_emi!O21=0,0,1000000*SER_hh_emi!O21/SER_hh_num!O21)</f>
        <v>3176.106642494593</v>
      </c>
      <c r="P21" s="133">
        <f>IF(SER_hh_emi!P21=0,0,1000000*SER_hh_emi!P21/SER_hh_num!P21)</f>
        <v>3197.7630086843383</v>
      </c>
      <c r="Q21" s="133">
        <f>IF(SER_hh_emi!Q21=0,0,1000000*SER_hh_emi!Q21/SER_hh_num!Q21)</f>
        <v>3105.9528340912011</v>
      </c>
      <c r="R21" s="133">
        <f>IF(SER_hh_emi!R21=0,0,1000000*SER_hh_emi!R21/SER_hh_num!R21)</f>
        <v>3186.6190281720051</v>
      </c>
      <c r="S21" s="133">
        <f>IF(SER_hh_emi!S21=0,0,1000000*SER_hh_emi!S21/SER_hh_num!S21)</f>
        <v>3188.215073814315</v>
      </c>
      <c r="T21" s="133">
        <f>IF(SER_hh_emi!T21=0,0,1000000*SER_hh_emi!T21/SER_hh_num!T21)</f>
        <v>2926.3380346080535</v>
      </c>
      <c r="U21" s="133">
        <f>IF(SER_hh_emi!U21=0,0,1000000*SER_hh_emi!U21/SER_hh_num!U21)</f>
        <v>3229.9275633081547</v>
      </c>
      <c r="V21" s="133">
        <f>IF(SER_hh_emi!V21=0,0,1000000*SER_hh_emi!V21/SER_hh_num!V21)</f>
        <v>2808.6591280876432</v>
      </c>
      <c r="W21" s="133">
        <f>IF(SER_hh_emi!W21=0,0,1000000*SER_hh_emi!W21/SER_hh_num!W21)</f>
        <v>2973.1114470859716</v>
      </c>
      <c r="DA21" s="157" t="s">
        <v>463</v>
      </c>
    </row>
    <row r="22" spans="1:105" ht="12" customHeight="1" x14ac:dyDescent="0.25">
      <c r="A22" s="132" t="s">
        <v>169</v>
      </c>
      <c r="B22" s="133">
        <f>IF(SER_hh_emi!B22=0,0,1000000*SER_hh_emi!B22/SER_hh_num!B22)</f>
        <v>3730.6874120996049</v>
      </c>
      <c r="C22" s="133">
        <f>IF(SER_hh_emi!C22=0,0,1000000*SER_hh_emi!C22/SER_hh_num!C22)</f>
        <v>3710.7157662911841</v>
      </c>
      <c r="D22" s="133">
        <f>IF(SER_hh_emi!D22=0,0,1000000*SER_hh_emi!D22/SER_hh_num!D22)</f>
        <v>3642.7688174755958</v>
      </c>
      <c r="E22" s="133">
        <f>IF(SER_hh_emi!E22=0,0,1000000*SER_hh_emi!E22/SER_hh_num!E22)</f>
        <v>3704.9397927137506</v>
      </c>
      <c r="F22" s="133">
        <f>IF(SER_hh_emi!F22=0,0,1000000*SER_hh_emi!F22/SER_hh_num!F22)</f>
        <v>3711.7326037361486</v>
      </c>
      <c r="G22" s="133">
        <f>IF(SER_hh_emi!G22=0,0,1000000*SER_hh_emi!G22/SER_hh_num!G22)</f>
        <v>3677.7174706484643</v>
      </c>
      <c r="H22" s="133">
        <f>IF(SER_hh_emi!H22=0,0,1000000*SER_hh_emi!H22/SER_hh_num!H22)</f>
        <v>3660.8956207813198</v>
      </c>
      <c r="I22" s="133">
        <f>IF(SER_hh_emi!I22=0,0,1000000*SER_hh_emi!I22/SER_hh_num!I22)</f>
        <v>3555.8575137740527</v>
      </c>
      <c r="J22" s="133">
        <f>IF(SER_hh_emi!J22=0,0,1000000*SER_hh_emi!J22/SER_hh_num!J22)</f>
        <v>3582.0684036137272</v>
      </c>
      <c r="K22" s="133">
        <f>IF(SER_hh_emi!K22=0,0,1000000*SER_hh_emi!K22/SER_hh_num!K22)</f>
        <v>3588.0259483923542</v>
      </c>
      <c r="L22" s="133">
        <f>IF(SER_hh_emi!L22=0,0,1000000*SER_hh_emi!L22/SER_hh_num!L22)</f>
        <v>3478.1513548124985</v>
      </c>
      <c r="M22" s="133">
        <f>IF(SER_hh_emi!M22=0,0,1000000*SER_hh_emi!M22/SER_hh_num!M22)</f>
        <v>3467.7535565097824</v>
      </c>
      <c r="N22" s="133">
        <f>IF(SER_hh_emi!N22=0,0,1000000*SER_hh_emi!N22/SER_hh_num!N22)</f>
        <v>3468.7880329958075</v>
      </c>
      <c r="O22" s="133">
        <f>IF(SER_hh_emi!O22=0,0,1000000*SER_hh_emi!O22/SER_hh_num!O22)</f>
        <v>3423.8117866426005</v>
      </c>
      <c r="P22" s="133">
        <f>IF(SER_hh_emi!P22=0,0,1000000*SER_hh_emi!P22/SER_hh_num!P22)</f>
        <v>3340.1087494246663</v>
      </c>
      <c r="Q22" s="133">
        <f>IF(SER_hh_emi!Q22=0,0,1000000*SER_hh_emi!Q22/SER_hh_num!Q22)</f>
        <v>3317.0962512816609</v>
      </c>
      <c r="R22" s="133">
        <f>IF(SER_hh_emi!R22=0,0,1000000*SER_hh_emi!R22/SER_hh_num!R22)</f>
        <v>3237.0463317169952</v>
      </c>
      <c r="S22" s="133">
        <f>IF(SER_hh_emi!S22=0,0,1000000*SER_hh_emi!S22/SER_hh_num!S22)</f>
        <v>3390.291467806016</v>
      </c>
      <c r="T22" s="133">
        <f>IF(SER_hh_emi!T22=0,0,1000000*SER_hh_emi!T22/SER_hh_num!T22)</f>
        <v>2844.9586041484031</v>
      </c>
      <c r="U22" s="133">
        <f>IF(SER_hh_emi!U22=0,0,1000000*SER_hh_emi!U22/SER_hh_num!U22)</f>
        <v>2898.738481507693</v>
      </c>
      <c r="V22" s="133">
        <f>IF(SER_hh_emi!V22=0,0,1000000*SER_hh_emi!V22/SER_hh_num!V22)</f>
        <v>2696.5764957271304</v>
      </c>
      <c r="W22" s="133">
        <f>IF(SER_hh_emi!W22=0,0,1000000*SER_hh_emi!W22/SER_hh_num!W22)</f>
        <v>2770.2737325078369</v>
      </c>
      <c r="DA22" s="157" t="s">
        <v>464</v>
      </c>
    </row>
    <row r="23" spans="1:105" ht="12" customHeight="1" x14ac:dyDescent="0.25">
      <c r="A23" s="132" t="s">
        <v>154</v>
      </c>
      <c r="B23" s="133">
        <f>IF(SER_hh_emi!B23=0,0,1000000*SER_hh_emi!B23/SER_hh_num!B23)</f>
        <v>3437.5369845420923</v>
      </c>
      <c r="C23" s="133">
        <f>IF(SER_hh_emi!C23=0,0,1000000*SER_hh_emi!C23/SER_hh_num!C23)</f>
        <v>3436.7885193950256</v>
      </c>
      <c r="D23" s="133">
        <f>IF(SER_hh_emi!D23=0,0,1000000*SER_hh_emi!D23/SER_hh_num!D23)</f>
        <v>3527.9900814410357</v>
      </c>
      <c r="E23" s="133">
        <f>IF(SER_hh_emi!E23=0,0,1000000*SER_hh_emi!E23/SER_hh_num!E23)</f>
        <v>3518.6442545417854</v>
      </c>
      <c r="F23" s="133">
        <f>IF(SER_hh_emi!F23=0,0,1000000*SER_hh_emi!F23/SER_hh_num!F23)</f>
        <v>3488.156911252283</v>
      </c>
      <c r="G23" s="133">
        <f>IF(SER_hh_emi!G23=0,0,1000000*SER_hh_emi!G23/SER_hh_num!G23)</f>
        <v>3373.5275861783657</v>
      </c>
      <c r="H23" s="133">
        <f>IF(SER_hh_emi!H23=0,0,1000000*SER_hh_emi!H23/SER_hh_num!H23)</f>
        <v>3371.6163948441017</v>
      </c>
      <c r="I23" s="133">
        <f>IF(SER_hh_emi!I23=0,0,1000000*SER_hh_emi!I23/SER_hh_num!I23)</f>
        <v>3226.3103326176174</v>
      </c>
      <c r="J23" s="133">
        <f>IF(SER_hh_emi!J23=0,0,1000000*SER_hh_emi!J23/SER_hh_num!J23)</f>
        <v>3159.9052723980872</v>
      </c>
      <c r="K23" s="133">
        <f>IF(SER_hh_emi!K23=0,0,1000000*SER_hh_emi!K23/SER_hh_num!K23)</f>
        <v>3205.2245392250211</v>
      </c>
      <c r="L23" s="133">
        <f>IF(SER_hh_emi!L23=0,0,1000000*SER_hh_emi!L23/SER_hh_num!L23)</f>
        <v>3143.5525836864763</v>
      </c>
      <c r="M23" s="133">
        <f>IF(SER_hh_emi!M23=0,0,1000000*SER_hh_emi!M23/SER_hh_num!M23)</f>
        <v>3076.0060459679826</v>
      </c>
      <c r="N23" s="133">
        <f>IF(SER_hh_emi!N23=0,0,1000000*SER_hh_emi!N23/SER_hh_num!N23)</f>
        <v>2921.7503962776582</v>
      </c>
      <c r="O23" s="133">
        <f>IF(SER_hh_emi!O23=0,0,1000000*SER_hh_emi!O23/SER_hh_num!O23)</f>
        <v>2908.0366371821824</v>
      </c>
      <c r="P23" s="133">
        <f>IF(SER_hh_emi!P23=0,0,1000000*SER_hh_emi!P23/SER_hh_num!P23)</f>
        <v>2904.862821334822</v>
      </c>
      <c r="Q23" s="133">
        <f>IF(SER_hh_emi!Q23=0,0,1000000*SER_hh_emi!Q23/SER_hh_num!Q23)</f>
        <v>2794.3876540351953</v>
      </c>
      <c r="R23" s="133">
        <f>IF(SER_hh_emi!R23=0,0,1000000*SER_hh_emi!R23/SER_hh_num!R23)</f>
        <v>2684.5959101162948</v>
      </c>
      <c r="S23" s="133">
        <f>IF(SER_hh_emi!S23=0,0,1000000*SER_hh_emi!S23/SER_hh_num!S23)</f>
        <v>2554.5594814104124</v>
      </c>
      <c r="T23" s="133">
        <f>IF(SER_hh_emi!T23=0,0,1000000*SER_hh_emi!T23/SER_hh_num!T23)</f>
        <v>2587.8404809004542</v>
      </c>
      <c r="U23" s="133">
        <f>IF(SER_hh_emi!U23=0,0,1000000*SER_hh_emi!U23/SER_hh_num!U23)</f>
        <v>2342.4838687238162</v>
      </c>
      <c r="V23" s="133">
        <f>IF(SER_hh_emi!V23=0,0,1000000*SER_hh_emi!V23/SER_hh_num!V23)</f>
        <v>2063.5520899057547</v>
      </c>
      <c r="W23" s="133">
        <f>IF(SER_hh_emi!W23=0,0,1000000*SER_hh_emi!W23/SER_hh_num!W23)</f>
        <v>2155.6229709175568</v>
      </c>
      <c r="DA23" s="157" t="s">
        <v>465</v>
      </c>
    </row>
    <row r="24" spans="1:105" ht="12" customHeight="1" x14ac:dyDescent="0.25">
      <c r="A24" s="132" t="s">
        <v>128</v>
      </c>
      <c r="B24" s="133">
        <f>IF(SER_hh_emi!B24=0,0,1000000*SER_hh_emi!B24/SER_hh_num!B24)</f>
        <v>2226.6059321732841</v>
      </c>
      <c r="C24" s="133">
        <f>IF(SER_hh_emi!C24=0,0,1000000*SER_hh_emi!C24/SER_hh_num!C24)</f>
        <v>2169.1765730645302</v>
      </c>
      <c r="D24" s="133">
        <f>IF(SER_hh_emi!D24=0,0,1000000*SER_hh_emi!D24/SER_hh_num!D24)</f>
        <v>2180.840705863463</v>
      </c>
      <c r="E24" s="133">
        <f>IF(SER_hh_emi!E24=0,0,1000000*SER_hh_emi!E24/SER_hh_num!E24)</f>
        <v>2129.9968044318139</v>
      </c>
      <c r="F24" s="133">
        <f>IF(SER_hh_emi!F24=0,0,1000000*SER_hh_emi!F24/SER_hh_num!F24)</f>
        <v>2116.7947732239249</v>
      </c>
      <c r="G24" s="133">
        <f>IF(SER_hh_emi!G24=0,0,1000000*SER_hh_emi!G24/SER_hh_num!G24)</f>
        <v>1395.890875306852</v>
      </c>
      <c r="H24" s="133">
        <f>IF(SER_hh_emi!H24=0,0,1000000*SER_hh_emi!H24/SER_hh_num!H24)</f>
        <v>1285.6662200167214</v>
      </c>
      <c r="I24" s="133">
        <f>IF(SER_hh_emi!I24=0,0,1000000*SER_hh_emi!I24/SER_hh_num!I24)</f>
        <v>1317.3342500185749</v>
      </c>
      <c r="J24" s="133">
        <f>IF(SER_hh_emi!J24=0,0,1000000*SER_hh_emi!J24/SER_hh_num!J24)</f>
        <v>1268.1622207252071</v>
      </c>
      <c r="K24" s="133">
        <f>IF(SER_hh_emi!K24=0,0,1000000*SER_hh_emi!K24/SER_hh_num!K24)</f>
        <v>1364.6267600234871</v>
      </c>
      <c r="L24" s="133">
        <f>IF(SER_hh_emi!L24=0,0,1000000*SER_hh_emi!L24/SER_hh_num!L24)</f>
        <v>1412.1320435682376</v>
      </c>
      <c r="M24" s="133">
        <f>IF(SER_hh_emi!M24=0,0,1000000*SER_hh_emi!M24/SER_hh_num!M24)</f>
        <v>812.53550227593064</v>
      </c>
      <c r="N24" s="133">
        <f>IF(SER_hh_emi!N24=0,0,1000000*SER_hh_emi!N24/SER_hh_num!N24)</f>
        <v>761.30647322337347</v>
      </c>
      <c r="O24" s="133">
        <f>IF(SER_hh_emi!O24=0,0,1000000*SER_hh_emi!O24/SER_hh_num!O24)</f>
        <v>917.28425029296511</v>
      </c>
      <c r="P24" s="133">
        <f>IF(SER_hh_emi!P24=0,0,1000000*SER_hh_emi!P24/SER_hh_num!P24)</f>
        <v>875.60846606060386</v>
      </c>
      <c r="Q24" s="133">
        <f>IF(SER_hh_emi!Q24=0,0,1000000*SER_hh_emi!Q24/SER_hh_num!Q24)</f>
        <v>605.38772540307025</v>
      </c>
      <c r="R24" s="133">
        <f>IF(SER_hh_emi!R24=0,0,1000000*SER_hh_emi!R24/SER_hh_num!R24)</f>
        <v>652.06697323947969</v>
      </c>
      <c r="S24" s="133">
        <f>IF(SER_hh_emi!S24=0,0,1000000*SER_hh_emi!S24/SER_hh_num!S24)</f>
        <v>660.89569214699964</v>
      </c>
      <c r="T24" s="133">
        <f>IF(SER_hh_emi!T24=0,0,1000000*SER_hh_emi!T24/SER_hh_num!T24)</f>
        <v>621.24385360833514</v>
      </c>
      <c r="U24" s="133">
        <f>IF(SER_hh_emi!U24=0,0,1000000*SER_hh_emi!U24/SER_hh_num!U24)</f>
        <v>606.45942937030031</v>
      </c>
      <c r="V24" s="133">
        <f>IF(SER_hh_emi!V24=0,0,1000000*SER_hh_emi!V24/SER_hh_num!V24)</f>
        <v>794.63883042493171</v>
      </c>
      <c r="W24" s="133">
        <f>IF(SER_hh_emi!W24=0,0,1000000*SER_hh_emi!W24/SER_hh_num!W24)</f>
        <v>847.23629387193921</v>
      </c>
      <c r="DA24" s="157" t="s">
        <v>466</v>
      </c>
    </row>
    <row r="25" spans="1:105" ht="12" customHeight="1" x14ac:dyDescent="0.25">
      <c r="A25" s="132" t="s">
        <v>170</v>
      </c>
      <c r="B25" s="133">
        <f>IF(SER_hh_emi!B25=0,0,1000000*SER_hh_emi!B25/SER_hh_num!B25)</f>
        <v>0</v>
      </c>
      <c r="C25" s="133">
        <f>IF(SER_hh_emi!C25=0,0,1000000*SER_hh_emi!C25/SER_hh_num!C25)</f>
        <v>0</v>
      </c>
      <c r="D25" s="133">
        <f>IF(SER_hh_emi!D25=0,0,1000000*SER_hh_emi!D25/SER_hh_num!D25)</f>
        <v>0</v>
      </c>
      <c r="E25" s="133">
        <f>IF(SER_hh_emi!E25=0,0,1000000*SER_hh_emi!E25/SER_hh_num!E25)</f>
        <v>0</v>
      </c>
      <c r="F25" s="133">
        <f>IF(SER_hh_emi!F25=0,0,1000000*SER_hh_emi!F25/SER_hh_num!F25)</f>
        <v>0</v>
      </c>
      <c r="G25" s="133">
        <f>IF(SER_hh_emi!G25=0,0,1000000*SER_hh_emi!G25/SER_hh_num!G25)</f>
        <v>0</v>
      </c>
      <c r="H25" s="133">
        <f>IF(SER_hh_emi!H25=0,0,1000000*SER_hh_emi!H25/SER_hh_num!H25)</f>
        <v>0</v>
      </c>
      <c r="I25" s="133">
        <f>IF(SER_hh_emi!I25=0,0,1000000*SER_hh_emi!I25/SER_hh_num!I25)</f>
        <v>0</v>
      </c>
      <c r="J25" s="133">
        <f>IF(SER_hh_emi!J25=0,0,1000000*SER_hh_emi!J25/SER_hh_num!J25)</f>
        <v>0</v>
      </c>
      <c r="K25" s="133">
        <f>IF(SER_hh_emi!K25=0,0,1000000*SER_hh_emi!K25/SER_hh_num!K25)</f>
        <v>0</v>
      </c>
      <c r="L25" s="133">
        <f>IF(SER_hh_emi!L25=0,0,1000000*SER_hh_emi!L25/SER_hh_num!L25)</f>
        <v>0</v>
      </c>
      <c r="M25" s="133">
        <f>IF(SER_hh_emi!M25=0,0,1000000*SER_hh_emi!M25/SER_hh_num!M25)</f>
        <v>0</v>
      </c>
      <c r="N25" s="133">
        <f>IF(SER_hh_emi!N25=0,0,1000000*SER_hh_emi!N25/SER_hh_num!N25)</f>
        <v>0</v>
      </c>
      <c r="O25" s="133">
        <f>IF(SER_hh_emi!O25=0,0,1000000*SER_hh_emi!O25/SER_hh_num!O25)</f>
        <v>0</v>
      </c>
      <c r="P25" s="133">
        <f>IF(SER_hh_emi!P25=0,0,1000000*SER_hh_emi!P25/SER_hh_num!P25)</f>
        <v>0</v>
      </c>
      <c r="Q25" s="133">
        <f>IF(SER_hh_emi!Q25=0,0,1000000*SER_hh_emi!Q25/SER_hh_num!Q25)</f>
        <v>0</v>
      </c>
      <c r="R25" s="133">
        <f>IF(SER_hh_emi!R25=0,0,1000000*SER_hh_emi!R25/SER_hh_num!R25)</f>
        <v>0</v>
      </c>
      <c r="S25" s="133">
        <f>IF(SER_hh_emi!S25=0,0,1000000*SER_hh_emi!S25/SER_hh_num!S25)</f>
        <v>0</v>
      </c>
      <c r="T25" s="133">
        <f>IF(SER_hh_emi!T25=0,0,1000000*SER_hh_emi!T25/SER_hh_num!T25)</f>
        <v>0</v>
      </c>
      <c r="U25" s="133">
        <f>IF(SER_hh_emi!U25=0,0,1000000*SER_hh_emi!U25/SER_hh_num!U25)</f>
        <v>0</v>
      </c>
      <c r="V25" s="133">
        <f>IF(SER_hh_emi!V25=0,0,1000000*SER_hh_emi!V25/SER_hh_num!V25)</f>
        <v>0</v>
      </c>
      <c r="W25" s="133">
        <f>IF(SER_hh_emi!W25=0,0,1000000*SER_hh_emi!W25/SER_hh_num!W25)</f>
        <v>0</v>
      </c>
      <c r="DA25" s="157" t="s">
        <v>467</v>
      </c>
    </row>
    <row r="26" spans="1:105" ht="12" customHeight="1" x14ac:dyDescent="0.25">
      <c r="A26" s="132" t="s">
        <v>24</v>
      </c>
      <c r="B26" s="65">
        <f>IF(SER_hh_emi!B26=0,0,1000000*SER_hh_emi!B26/SER_hh_num!B26)</f>
        <v>0</v>
      </c>
      <c r="C26" s="65">
        <f>IF(SER_hh_emi!C26=0,0,1000000*SER_hh_emi!C26/SER_hh_num!C26)</f>
        <v>0</v>
      </c>
      <c r="D26" s="65">
        <f>IF(SER_hh_emi!D26=0,0,1000000*SER_hh_emi!D26/SER_hh_num!D26)</f>
        <v>0</v>
      </c>
      <c r="E26" s="65">
        <f>IF(SER_hh_emi!E26=0,0,1000000*SER_hh_emi!E26/SER_hh_num!E26)</f>
        <v>0</v>
      </c>
      <c r="F26" s="65">
        <f>IF(SER_hh_emi!F26=0,0,1000000*SER_hh_emi!F26/SER_hh_num!F26)</f>
        <v>0</v>
      </c>
      <c r="G26" s="65">
        <f>IF(SER_hh_emi!G26=0,0,1000000*SER_hh_emi!G26/SER_hh_num!G26)</f>
        <v>0</v>
      </c>
      <c r="H26" s="65">
        <f>IF(SER_hh_emi!H26=0,0,1000000*SER_hh_emi!H26/SER_hh_num!H26)</f>
        <v>0</v>
      </c>
      <c r="I26" s="65">
        <f>IF(SER_hh_emi!I26=0,0,1000000*SER_hh_emi!I26/SER_hh_num!I26)</f>
        <v>0</v>
      </c>
      <c r="J26" s="65">
        <f>IF(SER_hh_emi!J26=0,0,1000000*SER_hh_emi!J26/SER_hh_num!J26)</f>
        <v>0</v>
      </c>
      <c r="K26" s="65">
        <f>IF(SER_hh_emi!K26=0,0,1000000*SER_hh_emi!K26/SER_hh_num!K26)</f>
        <v>0</v>
      </c>
      <c r="L26" s="65">
        <f>IF(SER_hh_emi!L26=0,0,1000000*SER_hh_emi!L26/SER_hh_num!L26)</f>
        <v>0</v>
      </c>
      <c r="M26" s="65">
        <f>IF(SER_hh_emi!M26=0,0,1000000*SER_hh_emi!M26/SER_hh_num!M26)</f>
        <v>0</v>
      </c>
      <c r="N26" s="65">
        <f>IF(SER_hh_emi!N26=0,0,1000000*SER_hh_emi!N26/SER_hh_num!N26)</f>
        <v>0</v>
      </c>
      <c r="O26" s="65">
        <f>IF(SER_hh_emi!O26=0,0,1000000*SER_hh_emi!O26/SER_hh_num!O26)</f>
        <v>0</v>
      </c>
      <c r="P26" s="65">
        <f>IF(SER_hh_emi!P26=0,0,1000000*SER_hh_emi!P26/SER_hh_num!P26)</f>
        <v>0</v>
      </c>
      <c r="Q26" s="65">
        <f>IF(SER_hh_emi!Q26=0,0,1000000*SER_hh_emi!Q26/SER_hh_num!Q26)</f>
        <v>0</v>
      </c>
      <c r="R26" s="65">
        <f>IF(SER_hh_emi!R26=0,0,1000000*SER_hh_emi!R26/SER_hh_num!R26)</f>
        <v>0</v>
      </c>
      <c r="S26" s="65">
        <f>IF(SER_hh_emi!S26=0,0,1000000*SER_hh_emi!S26/SER_hh_num!S26)</f>
        <v>0</v>
      </c>
      <c r="T26" s="65">
        <f>IF(SER_hh_emi!T26=0,0,1000000*SER_hh_emi!T26/SER_hh_num!T26)</f>
        <v>0</v>
      </c>
      <c r="U26" s="65">
        <f>IF(SER_hh_emi!U26=0,0,1000000*SER_hh_emi!U26/SER_hh_num!U26)</f>
        <v>0</v>
      </c>
      <c r="V26" s="65">
        <f>IF(SER_hh_emi!V26=0,0,1000000*SER_hh_emi!V26/SER_hh_num!V26)</f>
        <v>0</v>
      </c>
      <c r="W26" s="65">
        <f>IF(SER_hh_emi!W26=0,0,1000000*SER_hh_emi!W26/SER_hh_num!W26)</f>
        <v>0</v>
      </c>
      <c r="DA26" s="109" t="s">
        <v>468</v>
      </c>
    </row>
    <row r="27" spans="1:105" ht="12" customHeight="1" x14ac:dyDescent="0.25">
      <c r="A27" s="145" t="s">
        <v>86</v>
      </c>
      <c r="B27" s="146">
        <f>IF(SER_hh_emi!B27=0,0,1000000*SER_hh_emi!B27/SER_hh_num!B19)</f>
        <v>0</v>
      </c>
      <c r="C27" s="146">
        <f>IF(SER_hh_emi!C27=0,0,1000000*SER_hh_emi!C27/SER_hh_num!C19)</f>
        <v>0</v>
      </c>
      <c r="D27" s="146">
        <f>IF(SER_hh_emi!D27=0,0,1000000*SER_hh_emi!D27/SER_hh_num!D19)</f>
        <v>0</v>
      </c>
      <c r="E27" s="146">
        <f>IF(SER_hh_emi!E27=0,0,1000000*SER_hh_emi!E27/SER_hh_num!E19)</f>
        <v>0</v>
      </c>
      <c r="F27" s="146">
        <f>IF(SER_hh_emi!F27=0,0,1000000*SER_hh_emi!F27/SER_hh_num!F19)</f>
        <v>0</v>
      </c>
      <c r="G27" s="146">
        <f>IF(SER_hh_emi!G27=0,0,1000000*SER_hh_emi!G27/SER_hh_num!G19)</f>
        <v>0</v>
      </c>
      <c r="H27" s="146">
        <f>IF(SER_hh_emi!H27=0,0,1000000*SER_hh_emi!H27/SER_hh_num!H19)</f>
        <v>0</v>
      </c>
      <c r="I27" s="146">
        <f>IF(SER_hh_emi!I27=0,0,1000000*SER_hh_emi!I27/SER_hh_num!I19)</f>
        <v>0</v>
      </c>
      <c r="J27" s="146">
        <f>IF(SER_hh_emi!J27=0,0,1000000*SER_hh_emi!J27/SER_hh_num!J19)</f>
        <v>0</v>
      </c>
      <c r="K27" s="146">
        <f>IF(SER_hh_emi!K27=0,0,1000000*SER_hh_emi!K27/SER_hh_num!K19)</f>
        <v>0</v>
      </c>
      <c r="L27" s="146">
        <f>IF(SER_hh_emi!L27=0,0,1000000*SER_hh_emi!L27/SER_hh_num!L19)</f>
        <v>0</v>
      </c>
      <c r="M27" s="146">
        <f>IF(SER_hh_emi!M27=0,0,1000000*SER_hh_emi!M27/SER_hh_num!M19)</f>
        <v>0</v>
      </c>
      <c r="N27" s="146">
        <f>IF(SER_hh_emi!N27=0,0,1000000*SER_hh_emi!N27/SER_hh_num!N19)</f>
        <v>0</v>
      </c>
      <c r="O27" s="146">
        <f>IF(SER_hh_emi!O27=0,0,1000000*SER_hh_emi!O27/SER_hh_num!O19)</f>
        <v>0</v>
      </c>
      <c r="P27" s="146">
        <f>IF(SER_hh_emi!P27=0,0,1000000*SER_hh_emi!P27/SER_hh_num!P19)</f>
        <v>0</v>
      </c>
      <c r="Q27" s="146">
        <f>IF(SER_hh_emi!Q27=0,0,1000000*SER_hh_emi!Q27/SER_hh_num!Q19)</f>
        <v>0</v>
      </c>
      <c r="R27" s="146">
        <f>IF(SER_hh_emi!R27=0,0,1000000*SER_hh_emi!R27/SER_hh_num!R19)</f>
        <v>0</v>
      </c>
      <c r="S27" s="146">
        <f>IF(SER_hh_emi!S27=0,0,1000000*SER_hh_emi!S27/SER_hh_num!S19)</f>
        <v>0</v>
      </c>
      <c r="T27" s="146">
        <f>IF(SER_hh_emi!T27=0,0,1000000*SER_hh_emi!T27/SER_hh_num!T19)</f>
        <v>0</v>
      </c>
      <c r="U27" s="146">
        <f>IF(SER_hh_emi!U27=0,0,1000000*SER_hh_emi!U27/SER_hh_num!U19)</f>
        <v>0</v>
      </c>
      <c r="V27" s="146">
        <f>IF(SER_hh_emi!V27=0,0,1000000*SER_hh_emi!V27/SER_hh_num!V19)</f>
        <v>0</v>
      </c>
      <c r="W27" s="146">
        <f>IF(SER_hh_emi!W27=0,0,1000000*SER_hh_emi!W27/SER_hh_num!W19)</f>
        <v>0</v>
      </c>
      <c r="DA27" s="159" t="s">
        <v>469</v>
      </c>
    </row>
    <row r="28" spans="1:105" ht="12" customHeight="1" x14ac:dyDescent="0.25">
      <c r="A28" s="78" t="s">
        <v>85</v>
      </c>
      <c r="B28" s="147">
        <f>IF(SER_hh_emi!B27=0,0,1000000*SER_hh_emi!B27/SER_hh_num!B27)</f>
        <v>0</v>
      </c>
      <c r="C28" s="147">
        <f>IF(SER_hh_emi!C27=0,0,1000000*SER_hh_emi!C27/SER_hh_num!C27)</f>
        <v>0</v>
      </c>
      <c r="D28" s="147">
        <f>IF(SER_hh_emi!D27=0,0,1000000*SER_hh_emi!D27/SER_hh_num!D27)</f>
        <v>0</v>
      </c>
      <c r="E28" s="147">
        <f>IF(SER_hh_emi!E27=0,0,1000000*SER_hh_emi!E27/SER_hh_num!E27)</f>
        <v>0</v>
      </c>
      <c r="F28" s="147">
        <f>IF(SER_hh_emi!F27=0,0,1000000*SER_hh_emi!F27/SER_hh_num!F27)</f>
        <v>0</v>
      </c>
      <c r="G28" s="147">
        <f>IF(SER_hh_emi!G27=0,0,1000000*SER_hh_emi!G27/SER_hh_num!G27)</f>
        <v>0</v>
      </c>
      <c r="H28" s="147">
        <f>IF(SER_hh_emi!H27=0,0,1000000*SER_hh_emi!H27/SER_hh_num!H27)</f>
        <v>0</v>
      </c>
      <c r="I28" s="147">
        <f>IF(SER_hh_emi!I27=0,0,1000000*SER_hh_emi!I27/SER_hh_num!I27)</f>
        <v>0</v>
      </c>
      <c r="J28" s="147">
        <f>IF(SER_hh_emi!J27=0,0,1000000*SER_hh_emi!J27/SER_hh_num!J27)</f>
        <v>0</v>
      </c>
      <c r="K28" s="147">
        <f>IF(SER_hh_emi!K27=0,0,1000000*SER_hh_emi!K27/SER_hh_num!K27)</f>
        <v>0</v>
      </c>
      <c r="L28" s="147">
        <f>IF(SER_hh_emi!L27=0,0,1000000*SER_hh_emi!L27/SER_hh_num!L27)</f>
        <v>0</v>
      </c>
      <c r="M28" s="147">
        <f>IF(SER_hh_emi!M27=0,0,1000000*SER_hh_emi!M27/SER_hh_num!M27)</f>
        <v>0</v>
      </c>
      <c r="N28" s="147">
        <f>IF(SER_hh_emi!N27=0,0,1000000*SER_hh_emi!N27/SER_hh_num!N27)</f>
        <v>0</v>
      </c>
      <c r="O28" s="147">
        <f>IF(SER_hh_emi!O27=0,0,1000000*SER_hh_emi!O27/SER_hh_num!O27)</f>
        <v>0</v>
      </c>
      <c r="P28" s="147">
        <f>IF(SER_hh_emi!P27=0,0,1000000*SER_hh_emi!P27/SER_hh_num!P27)</f>
        <v>0</v>
      </c>
      <c r="Q28" s="147">
        <f>IF(SER_hh_emi!Q27=0,0,1000000*SER_hh_emi!Q27/SER_hh_num!Q27)</f>
        <v>0</v>
      </c>
      <c r="R28" s="147">
        <f>IF(SER_hh_emi!R27=0,0,1000000*SER_hh_emi!R27/SER_hh_num!R27)</f>
        <v>0</v>
      </c>
      <c r="S28" s="147">
        <f>IF(SER_hh_emi!S27=0,0,1000000*SER_hh_emi!S27/SER_hh_num!S27)</f>
        <v>0</v>
      </c>
      <c r="T28" s="147">
        <f>IF(SER_hh_emi!T27=0,0,1000000*SER_hh_emi!T27/SER_hh_num!T27)</f>
        <v>0</v>
      </c>
      <c r="U28" s="147">
        <f>IF(SER_hh_emi!U27=0,0,1000000*SER_hh_emi!U27/SER_hh_num!U27)</f>
        <v>0</v>
      </c>
      <c r="V28" s="147">
        <f>IF(SER_hh_emi!V27=0,0,1000000*SER_hh_emi!V27/SER_hh_num!V27)</f>
        <v>0</v>
      </c>
      <c r="W28" s="147">
        <f>IF(SER_hh_emi!W27=0,0,1000000*SER_hh_emi!W27/SER_hh_num!W27)</f>
        <v>0</v>
      </c>
      <c r="DA28" s="160"/>
    </row>
    <row r="29" spans="1:105" ht="12.95" customHeight="1" x14ac:dyDescent="0.25">
      <c r="A29" s="130" t="s">
        <v>34</v>
      </c>
      <c r="B29" s="131">
        <f>IF(SER_hh_emi!B29=0,0,1000000*SER_hh_emi!B29/SER_hh_num!B29)</f>
        <v>1671.7805010068375</v>
      </c>
      <c r="C29" s="131">
        <f>IF(SER_hh_emi!C29=0,0,1000000*SER_hh_emi!C29/SER_hh_num!C29)</f>
        <v>1623.8799664149542</v>
      </c>
      <c r="D29" s="131">
        <f>IF(SER_hh_emi!D29=0,0,1000000*SER_hh_emi!D29/SER_hh_num!D29)</f>
        <v>1676.9810114912002</v>
      </c>
      <c r="E29" s="131">
        <f>IF(SER_hh_emi!E29=0,0,1000000*SER_hh_emi!E29/SER_hh_num!E29)</f>
        <v>1675.8940733028003</v>
      </c>
      <c r="F29" s="131">
        <f>IF(SER_hh_emi!F29=0,0,1000000*SER_hh_emi!F29/SER_hh_num!F29)</f>
        <v>1717.8002922951766</v>
      </c>
      <c r="G29" s="131">
        <f>IF(SER_hh_emi!G29=0,0,1000000*SER_hh_emi!G29/SER_hh_num!G29)</f>
        <v>1643.418482652487</v>
      </c>
      <c r="H29" s="131">
        <f>IF(SER_hh_emi!H29=0,0,1000000*SER_hh_emi!H29/SER_hh_num!H29)</f>
        <v>1559.8419799154174</v>
      </c>
      <c r="I29" s="131">
        <f>IF(SER_hh_emi!I29=0,0,1000000*SER_hh_emi!I29/SER_hh_num!I29)</f>
        <v>1561.349943738368</v>
      </c>
      <c r="J29" s="131">
        <f>IF(SER_hh_emi!J29=0,0,1000000*SER_hh_emi!J29/SER_hh_num!J29)</f>
        <v>1530.5841332743064</v>
      </c>
      <c r="K29" s="131">
        <f>IF(SER_hh_emi!K29=0,0,1000000*SER_hh_emi!K29/SER_hh_num!K29)</f>
        <v>1557.868263622704</v>
      </c>
      <c r="L29" s="131">
        <f>IF(SER_hh_emi!L29=0,0,1000000*SER_hh_emi!L29/SER_hh_num!L29)</f>
        <v>1539.1030797636354</v>
      </c>
      <c r="M29" s="131">
        <f>IF(SER_hh_emi!M29=0,0,1000000*SER_hh_emi!M29/SER_hh_num!M29)</f>
        <v>1502.6239429628645</v>
      </c>
      <c r="N29" s="131">
        <f>IF(SER_hh_emi!N29=0,0,1000000*SER_hh_emi!N29/SER_hh_num!N29)</f>
        <v>1476.7679020200549</v>
      </c>
      <c r="O29" s="131">
        <f>IF(SER_hh_emi!O29=0,0,1000000*SER_hh_emi!O29/SER_hh_num!O29)</f>
        <v>1527.9986776057547</v>
      </c>
      <c r="P29" s="131">
        <f>IF(SER_hh_emi!P29=0,0,1000000*SER_hh_emi!P29/SER_hh_num!P29)</f>
        <v>1745.6306127534197</v>
      </c>
      <c r="Q29" s="131">
        <f>IF(SER_hh_emi!Q29=0,0,1000000*SER_hh_emi!Q29/SER_hh_num!Q29)</f>
        <v>1752.5466393125494</v>
      </c>
      <c r="R29" s="131">
        <f>IF(SER_hh_emi!R29=0,0,1000000*SER_hh_emi!R29/SER_hh_num!R29)</f>
        <v>1750.4111688523524</v>
      </c>
      <c r="S29" s="131">
        <f>IF(SER_hh_emi!S29=0,0,1000000*SER_hh_emi!S29/SER_hh_num!S29)</f>
        <v>1753.9471364077549</v>
      </c>
      <c r="T29" s="131">
        <f>IF(SER_hh_emi!T29=0,0,1000000*SER_hh_emi!T29/SER_hh_num!T29)</f>
        <v>1741.6346082132836</v>
      </c>
      <c r="U29" s="131">
        <f>IF(SER_hh_emi!U29=0,0,1000000*SER_hh_emi!U29/SER_hh_num!U29)</f>
        <v>1812.1276706579097</v>
      </c>
      <c r="V29" s="131">
        <f>IF(SER_hh_emi!V29=0,0,1000000*SER_hh_emi!V29/SER_hh_num!V29)</f>
        <v>1599.2631730882836</v>
      </c>
      <c r="W29" s="131">
        <f>IF(SER_hh_emi!W29=0,0,1000000*SER_hh_emi!W29/SER_hh_num!W29)</f>
        <v>1679.5695170879144</v>
      </c>
      <c r="DA29" s="156" t="s">
        <v>470</v>
      </c>
    </row>
    <row r="30" spans="1:105" ht="12" customHeight="1" x14ac:dyDescent="0.25">
      <c r="A30" s="132" t="s">
        <v>52</v>
      </c>
      <c r="B30" s="133">
        <f>IF(SER_hh_emi!B30=0,0,1000000*SER_hh_emi!B30/SER_hh_num!B30)</f>
        <v>4091.315241181318</v>
      </c>
      <c r="C30" s="133">
        <f>IF(SER_hh_emi!C30=0,0,1000000*SER_hh_emi!C30/SER_hh_num!C30)</f>
        <v>3514.9201948191021</v>
      </c>
      <c r="D30" s="133">
        <f>IF(SER_hh_emi!D30=0,0,1000000*SER_hh_emi!D30/SER_hh_num!D30)</f>
        <v>3902.6648873601184</v>
      </c>
      <c r="E30" s="133">
        <f>IF(SER_hh_emi!E30=0,0,1000000*SER_hh_emi!E30/SER_hh_num!E30)</f>
        <v>4173.6840368825178</v>
      </c>
      <c r="F30" s="133">
        <f>IF(SER_hh_emi!F30=0,0,1000000*SER_hh_emi!F30/SER_hh_num!F30)</f>
        <v>4323.4124448342254</v>
      </c>
      <c r="G30" s="133">
        <f>IF(SER_hh_emi!G30=0,0,1000000*SER_hh_emi!G30/SER_hh_num!G30)</f>
        <v>4388.3317714044942</v>
      </c>
      <c r="H30" s="133">
        <f>IF(SER_hh_emi!H30=0,0,1000000*SER_hh_emi!H30/SER_hh_num!H30)</f>
        <v>3882.6717549369287</v>
      </c>
      <c r="I30" s="133">
        <f>IF(SER_hh_emi!I30=0,0,1000000*SER_hh_emi!I30/SER_hh_num!I30)</f>
        <v>4211.4081740332695</v>
      </c>
      <c r="J30" s="133">
        <f>IF(SER_hh_emi!J30=0,0,1000000*SER_hh_emi!J30/SER_hh_num!J30)</f>
        <v>4144.2031598348785</v>
      </c>
      <c r="K30" s="133">
        <f>IF(SER_hh_emi!K30=0,0,1000000*SER_hh_emi!K30/SER_hh_num!K30)</f>
        <v>4120.3509074064405</v>
      </c>
      <c r="L30" s="133">
        <f>IF(SER_hh_emi!L30=0,0,1000000*SER_hh_emi!L30/SER_hh_num!L30)</f>
        <v>4394.5586296315323</v>
      </c>
      <c r="M30" s="133">
        <f>IF(SER_hh_emi!M30=0,0,1000000*SER_hh_emi!M30/SER_hh_num!M30)</f>
        <v>4247.9172236758222</v>
      </c>
      <c r="N30" s="133">
        <f>IF(SER_hh_emi!N30=0,0,1000000*SER_hh_emi!N30/SER_hh_num!N30)</f>
        <v>4194.6254201401771</v>
      </c>
      <c r="O30" s="133">
        <f>IF(SER_hh_emi!O30=0,0,1000000*SER_hh_emi!O30/SER_hh_num!O30)</f>
        <v>4403.810955147178</v>
      </c>
      <c r="P30" s="133">
        <f>IF(SER_hh_emi!P30=0,0,1000000*SER_hh_emi!P30/SER_hh_num!P30)</f>
        <v>4041.3690161269533</v>
      </c>
      <c r="Q30" s="133">
        <f>IF(SER_hh_emi!Q30=0,0,1000000*SER_hh_emi!Q30/SER_hh_num!Q30)</f>
        <v>4274.1428808327846</v>
      </c>
      <c r="R30" s="133">
        <f>IF(SER_hh_emi!R30=0,0,1000000*SER_hh_emi!R30/SER_hh_num!R30)</f>
        <v>4543.5926676006629</v>
      </c>
      <c r="S30" s="133">
        <f>IF(SER_hh_emi!S30=0,0,1000000*SER_hh_emi!S30/SER_hh_num!S30)</f>
        <v>4356.434059017025</v>
      </c>
      <c r="T30" s="133">
        <f>IF(SER_hh_emi!T30=0,0,1000000*SER_hh_emi!T30/SER_hh_num!T30)</f>
        <v>4400.5524923988023</v>
      </c>
      <c r="U30" s="133">
        <f>IF(SER_hh_emi!U30=0,0,1000000*SER_hh_emi!U30/SER_hh_num!U30)</f>
        <v>4897.2965551418793</v>
      </c>
      <c r="V30" s="133">
        <f>IF(SER_hh_emi!V30=0,0,1000000*SER_hh_emi!V30/SER_hh_num!V30)</f>
        <v>4358.8771697729826</v>
      </c>
      <c r="W30" s="133">
        <f>IF(SER_hh_emi!W30=0,0,1000000*SER_hh_emi!W30/SER_hh_num!W30)</f>
        <v>4663.5470018536198</v>
      </c>
      <c r="DA30" s="157" t="s">
        <v>471</v>
      </c>
    </row>
    <row r="31" spans="1:105" ht="12" customHeight="1" x14ac:dyDescent="0.25">
      <c r="A31" s="132" t="s">
        <v>154</v>
      </c>
      <c r="B31" s="133">
        <f>IF(SER_hh_emi!B31=0,0,1000000*SER_hh_emi!B31/SER_hh_num!B31)</f>
        <v>3236.0346783860323</v>
      </c>
      <c r="C31" s="133">
        <f>IF(SER_hh_emi!C31=0,0,1000000*SER_hh_emi!C31/SER_hh_num!C31)</f>
        <v>3250.5311657819102</v>
      </c>
      <c r="D31" s="133">
        <f>IF(SER_hh_emi!D31=0,0,1000000*SER_hh_emi!D31/SER_hh_num!D31)</f>
        <v>3253.4571114609103</v>
      </c>
      <c r="E31" s="133">
        <f>IF(SER_hh_emi!E31=0,0,1000000*SER_hh_emi!E31/SER_hh_num!E31)</f>
        <v>3150.5439861097238</v>
      </c>
      <c r="F31" s="133">
        <f>IF(SER_hh_emi!F31=0,0,1000000*SER_hh_emi!F31/SER_hh_num!F31)</f>
        <v>3227.2099950408906</v>
      </c>
      <c r="G31" s="133">
        <f>IF(SER_hh_emi!G31=0,0,1000000*SER_hh_emi!G31/SER_hh_num!G31)</f>
        <v>3118.5168424234566</v>
      </c>
      <c r="H31" s="133">
        <f>IF(SER_hh_emi!H31=0,0,1000000*SER_hh_emi!H31/SER_hh_num!H31)</f>
        <v>3146.2667688397737</v>
      </c>
      <c r="I31" s="133">
        <f>IF(SER_hh_emi!I31=0,0,1000000*SER_hh_emi!I31/SER_hh_num!I31)</f>
        <v>3159.357481719082</v>
      </c>
      <c r="J31" s="133">
        <f>IF(SER_hh_emi!J31=0,0,1000000*SER_hh_emi!J31/SER_hh_num!J31)</f>
        <v>3176.1031717960668</v>
      </c>
      <c r="K31" s="133">
        <f>IF(SER_hh_emi!K31=0,0,1000000*SER_hh_emi!K31/SER_hh_num!K31)</f>
        <v>3331.2092482844901</v>
      </c>
      <c r="L31" s="133">
        <f>IF(SER_hh_emi!L31=0,0,1000000*SER_hh_emi!L31/SER_hh_num!L31)</f>
        <v>3293.8842175297259</v>
      </c>
      <c r="M31" s="133">
        <f>IF(SER_hh_emi!M31=0,0,1000000*SER_hh_emi!M31/SER_hh_num!M31)</f>
        <v>3310.7552047175682</v>
      </c>
      <c r="N31" s="133">
        <f>IF(SER_hh_emi!N31=0,0,1000000*SER_hh_emi!N31/SER_hh_num!N31)</f>
        <v>3190.5467354228294</v>
      </c>
      <c r="O31" s="133">
        <f>IF(SER_hh_emi!O31=0,0,1000000*SER_hh_emi!O31/SER_hh_num!O31)</f>
        <v>3084.9263403251184</v>
      </c>
      <c r="P31" s="133">
        <f>IF(SER_hh_emi!P31=0,0,1000000*SER_hh_emi!P31/SER_hh_num!P31)</f>
        <v>3344.0078411922073</v>
      </c>
      <c r="Q31" s="133">
        <f>IF(SER_hh_emi!Q31=0,0,1000000*SER_hh_emi!Q31/SER_hh_num!Q31)</f>
        <v>3157.1734767241473</v>
      </c>
      <c r="R31" s="133">
        <f>IF(SER_hh_emi!R31=0,0,1000000*SER_hh_emi!R31/SER_hh_num!R31)</f>
        <v>3042.2336089152409</v>
      </c>
      <c r="S31" s="133">
        <f>IF(SER_hh_emi!S31=0,0,1000000*SER_hh_emi!S31/SER_hh_num!S31)</f>
        <v>3044.5857820930414</v>
      </c>
      <c r="T31" s="133">
        <f>IF(SER_hh_emi!T31=0,0,1000000*SER_hh_emi!T31/SER_hh_num!T31)</f>
        <v>2999.8851001102762</v>
      </c>
      <c r="U31" s="133">
        <f>IF(SER_hh_emi!U31=0,0,1000000*SER_hh_emi!U31/SER_hh_num!U31)</f>
        <v>3077.5126368716669</v>
      </c>
      <c r="V31" s="133">
        <f>IF(SER_hh_emi!V31=0,0,1000000*SER_hh_emi!V31/SER_hh_num!V31)</f>
        <v>2720.4318440381694</v>
      </c>
      <c r="W31" s="133">
        <f>IF(SER_hh_emi!W31=0,0,1000000*SER_hh_emi!W31/SER_hh_num!W31)</f>
        <v>2881.9809096288691</v>
      </c>
      <c r="DA31" s="157" t="s">
        <v>472</v>
      </c>
    </row>
    <row r="32" spans="1:105" ht="12" customHeight="1" x14ac:dyDescent="0.25">
      <c r="A32" s="132" t="s">
        <v>128</v>
      </c>
      <c r="B32" s="133">
        <f>IF(SER_hh_emi!B32=0,0,1000000*SER_hh_emi!B32/SER_hh_num!B32)</f>
        <v>1222.7242954172307</v>
      </c>
      <c r="C32" s="133">
        <f>IF(SER_hh_emi!C32=0,0,1000000*SER_hh_emi!C32/SER_hh_num!C32)</f>
        <v>1266.7885313024271</v>
      </c>
      <c r="D32" s="133">
        <f>IF(SER_hh_emi!D32=0,0,1000000*SER_hh_emi!D32/SER_hh_num!D32)</f>
        <v>1271.3329616711019</v>
      </c>
      <c r="E32" s="133">
        <f>IF(SER_hh_emi!E32=0,0,1000000*SER_hh_emi!E32/SER_hh_num!E32)</f>
        <v>598.33899328579469</v>
      </c>
      <c r="F32" s="133">
        <f>IF(SER_hh_emi!F32=0,0,1000000*SER_hh_emi!F32/SER_hh_num!F32)</f>
        <v>402.8251192378782</v>
      </c>
      <c r="G32" s="133">
        <f>IF(SER_hh_emi!G32=0,0,1000000*SER_hh_emi!G32/SER_hh_num!G32)</f>
        <v>814.86147293948545</v>
      </c>
      <c r="H32" s="133">
        <f>IF(SER_hh_emi!H32=0,0,1000000*SER_hh_emi!H32/SER_hh_num!H32)</f>
        <v>486.86814672251529</v>
      </c>
      <c r="I32" s="133">
        <f>IF(SER_hh_emi!I32=0,0,1000000*SER_hh_emi!I32/SER_hh_num!I32)</f>
        <v>243.77540234679336</v>
      </c>
      <c r="J32" s="133">
        <f>IF(SER_hh_emi!J32=0,0,1000000*SER_hh_emi!J32/SER_hh_num!J32)</f>
        <v>53.400980726297533</v>
      </c>
      <c r="K32" s="133">
        <f>IF(SER_hh_emi!K32=0,0,1000000*SER_hh_emi!K32/SER_hh_num!K32)</f>
        <v>52.881497550340193</v>
      </c>
      <c r="L32" s="133">
        <f>IF(SER_hh_emi!L32=0,0,1000000*SER_hh_emi!L32/SER_hh_num!L32)</f>
        <v>44.734667827205811</v>
      </c>
      <c r="M32" s="133">
        <f>IF(SER_hh_emi!M32=0,0,1000000*SER_hh_emi!M32/SER_hh_num!M32)</f>
        <v>25.013670449118607</v>
      </c>
      <c r="N32" s="133">
        <f>IF(SER_hh_emi!N32=0,0,1000000*SER_hh_emi!N32/SER_hh_num!N32)</f>
        <v>0</v>
      </c>
      <c r="O32" s="133">
        <f>IF(SER_hh_emi!O32=0,0,1000000*SER_hh_emi!O32/SER_hh_num!O32)</f>
        <v>129.11113066136036</v>
      </c>
      <c r="P32" s="133">
        <f>IF(SER_hh_emi!P32=0,0,1000000*SER_hh_emi!P32/SER_hh_num!P32)</f>
        <v>140.71074706882067</v>
      </c>
      <c r="Q32" s="133">
        <f>IF(SER_hh_emi!Q32=0,0,1000000*SER_hh_emi!Q32/SER_hh_num!Q32)</f>
        <v>201.65268862827799</v>
      </c>
      <c r="R32" s="133">
        <f>IF(SER_hh_emi!R32=0,0,1000000*SER_hh_emi!R32/SER_hh_num!R32)</f>
        <v>205.37360148839264</v>
      </c>
      <c r="S32" s="133">
        <f>IF(SER_hh_emi!S32=0,0,1000000*SER_hh_emi!S32/SER_hh_num!S32)</f>
        <v>199.10717245599585</v>
      </c>
      <c r="T32" s="133">
        <f>IF(SER_hh_emi!T32=0,0,1000000*SER_hh_emi!T32/SER_hh_num!T32)</f>
        <v>185.2018509793927</v>
      </c>
      <c r="U32" s="133">
        <f>IF(SER_hh_emi!U32=0,0,1000000*SER_hh_emi!U32/SER_hh_num!U32)</f>
        <v>193.11996081053798</v>
      </c>
      <c r="V32" s="133">
        <f>IF(SER_hh_emi!V32=0,0,1000000*SER_hh_emi!V32/SER_hh_num!V32)</f>
        <v>46.473782810363517</v>
      </c>
      <c r="W32" s="133">
        <f>IF(SER_hh_emi!W32=0,0,1000000*SER_hh_emi!W32/SER_hh_num!W32)</f>
        <v>57.654587342409229</v>
      </c>
      <c r="DA32" s="157" t="s">
        <v>473</v>
      </c>
    </row>
    <row r="33" spans="1:105" ht="12" customHeight="1" x14ac:dyDescent="0.25">
      <c r="A33" s="62" t="s">
        <v>24</v>
      </c>
      <c r="B33" s="68">
        <f>IF(SER_hh_emi!B33=0,0,1000000*SER_hh_emi!B33/SER_hh_num!B33)</f>
        <v>0</v>
      </c>
      <c r="C33" s="68">
        <f>IF(SER_hh_emi!C33=0,0,1000000*SER_hh_emi!C33/SER_hh_num!C33)</f>
        <v>0</v>
      </c>
      <c r="D33" s="68">
        <f>IF(SER_hh_emi!D33=0,0,1000000*SER_hh_emi!D33/SER_hh_num!D33)</f>
        <v>0</v>
      </c>
      <c r="E33" s="68">
        <f>IF(SER_hh_emi!E33=0,0,1000000*SER_hh_emi!E33/SER_hh_num!E33)</f>
        <v>0</v>
      </c>
      <c r="F33" s="68">
        <f>IF(SER_hh_emi!F33=0,0,1000000*SER_hh_emi!F33/SER_hh_num!F33)</f>
        <v>0</v>
      </c>
      <c r="G33" s="68">
        <f>IF(SER_hh_emi!G33=0,0,1000000*SER_hh_emi!G33/SER_hh_num!G33)</f>
        <v>0</v>
      </c>
      <c r="H33" s="68">
        <f>IF(SER_hh_emi!H33=0,0,1000000*SER_hh_emi!H33/SER_hh_num!H33)</f>
        <v>0</v>
      </c>
      <c r="I33" s="68">
        <f>IF(SER_hh_emi!I33=0,0,1000000*SER_hh_emi!I33/SER_hh_num!I33)</f>
        <v>0</v>
      </c>
      <c r="J33" s="68">
        <f>IF(SER_hh_emi!J33=0,0,1000000*SER_hh_emi!J33/SER_hh_num!J33)</f>
        <v>0</v>
      </c>
      <c r="K33" s="68">
        <f>IF(SER_hh_emi!K33=0,0,1000000*SER_hh_emi!K33/SER_hh_num!K33)</f>
        <v>0</v>
      </c>
      <c r="L33" s="68">
        <f>IF(SER_hh_emi!L33=0,0,1000000*SER_hh_emi!L33/SER_hh_num!L33)</f>
        <v>0</v>
      </c>
      <c r="M33" s="68">
        <f>IF(SER_hh_emi!M33=0,0,1000000*SER_hh_emi!M33/SER_hh_num!M33)</f>
        <v>0</v>
      </c>
      <c r="N33" s="68">
        <f>IF(SER_hh_emi!N33=0,0,1000000*SER_hh_emi!N33/SER_hh_num!N33)</f>
        <v>0</v>
      </c>
      <c r="O33" s="68">
        <f>IF(SER_hh_emi!O33=0,0,1000000*SER_hh_emi!O33/SER_hh_num!O33)</f>
        <v>0</v>
      </c>
      <c r="P33" s="68">
        <f>IF(SER_hh_emi!P33=0,0,1000000*SER_hh_emi!P33/SER_hh_num!P33)</f>
        <v>0</v>
      </c>
      <c r="Q33" s="68">
        <f>IF(SER_hh_emi!Q33=0,0,1000000*SER_hh_emi!Q33/SER_hh_num!Q33)</f>
        <v>0</v>
      </c>
      <c r="R33" s="68">
        <f>IF(SER_hh_emi!R33=0,0,1000000*SER_hh_emi!R33/SER_hh_num!R33)</f>
        <v>0</v>
      </c>
      <c r="S33" s="68">
        <f>IF(SER_hh_emi!S33=0,0,1000000*SER_hh_emi!S33/SER_hh_num!S33)</f>
        <v>0</v>
      </c>
      <c r="T33" s="68">
        <f>IF(SER_hh_emi!T33=0,0,1000000*SER_hh_emi!T33/SER_hh_num!T33)</f>
        <v>0</v>
      </c>
      <c r="U33" s="68">
        <f>IF(SER_hh_emi!U33=0,0,1000000*SER_hh_emi!U33/SER_hh_num!U33)</f>
        <v>0</v>
      </c>
      <c r="V33" s="68">
        <f>IF(SER_hh_emi!V33=0,0,1000000*SER_hh_emi!V33/SER_hh_num!V33)</f>
        <v>0</v>
      </c>
      <c r="W33" s="68">
        <f>IF(SER_hh_emi!W33=0,0,1000000*SER_hh_emi!W33/SER_hh_num!W33)</f>
        <v>0</v>
      </c>
      <c r="DA33" s="111" t="s">
        <v>474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475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90</v>
      </c>
      <c r="B3" s="126">
        <f>IF(SER_hh_fech!B3=0,0,SER_hh_fech!B3/SER_summary!B$26)</f>
        <v>129.48678761816228</v>
      </c>
      <c r="C3" s="126">
        <f>IF(SER_hh_fech!C3=0,0,SER_hh_fech!C3/SER_summary!C$26)</f>
        <v>134.53591375393714</v>
      </c>
      <c r="D3" s="126">
        <f>IF(SER_hh_fech!D3=0,0,SER_hh_fech!D3/SER_summary!D$26)</f>
        <v>128.98176767191865</v>
      </c>
      <c r="E3" s="126">
        <f>IF(SER_hh_fech!E3=0,0,SER_hh_fech!E3/SER_summary!E$26)</f>
        <v>137.51809396101427</v>
      </c>
      <c r="F3" s="126">
        <f>IF(SER_hh_fech!F3=0,0,SER_hh_fech!F3/SER_summary!F$26)</f>
        <v>137.70245524661183</v>
      </c>
      <c r="G3" s="126">
        <f>IF(SER_hh_fech!G3=0,0,SER_hh_fech!G3/SER_summary!G$26)</f>
        <v>135.48816785861621</v>
      </c>
      <c r="H3" s="126">
        <f>IF(SER_hh_fech!H3=0,0,SER_hh_fech!H3/SER_summary!H$26)</f>
        <v>138.81774964664612</v>
      </c>
      <c r="I3" s="126">
        <f>IF(SER_hh_fech!I3=0,0,SER_hh_fech!I3/SER_summary!I$26)</f>
        <v>122.55330251387126</v>
      </c>
      <c r="J3" s="126">
        <f>IF(SER_hh_fech!J3=0,0,SER_hh_fech!J3/SER_summary!J$26)</f>
        <v>129.17888743217259</v>
      </c>
      <c r="K3" s="126">
        <f>IF(SER_hh_fech!K3=0,0,SER_hh_fech!K3/SER_summary!K$26)</f>
        <v>128.84992082098654</v>
      </c>
      <c r="L3" s="126">
        <f>IF(SER_hh_fech!L3=0,0,SER_hh_fech!L3/SER_summary!L$26)</f>
        <v>135.00044404790717</v>
      </c>
      <c r="M3" s="126">
        <f>IF(SER_hh_fech!M3=0,0,SER_hh_fech!M3/SER_summary!M$26)</f>
        <v>118.38327672761407</v>
      </c>
      <c r="N3" s="126">
        <f>IF(SER_hh_fech!N3=0,0,SER_hh_fech!N3/SER_summary!N$26)</f>
        <v>119.93531793931598</v>
      </c>
      <c r="O3" s="126">
        <f>IF(SER_hh_fech!O3=0,0,SER_hh_fech!O3/SER_summary!O$26)</f>
        <v>120.67965657128332</v>
      </c>
      <c r="P3" s="126">
        <f>IF(SER_hh_fech!P3=0,0,SER_hh_fech!P3/SER_summary!P$26)</f>
        <v>106.9009687683874</v>
      </c>
      <c r="Q3" s="126">
        <f>IF(SER_hh_fech!Q3=0,0,SER_hh_fech!Q3/SER_summary!Q$26)</f>
        <v>111.00832124307381</v>
      </c>
      <c r="R3" s="126">
        <f>IF(SER_hh_fech!R3=0,0,SER_hh_fech!R3/SER_summary!R$26)</f>
        <v>110.96355811725176</v>
      </c>
      <c r="S3" s="126">
        <f>IF(SER_hh_fech!S3=0,0,SER_hh_fech!S3/SER_summary!S$26)</f>
        <v>110.38165376848133</v>
      </c>
      <c r="T3" s="126">
        <f>IF(SER_hh_fech!T3=0,0,SER_hh_fech!T3/SER_summary!T$26)</f>
        <v>106.62359464222945</v>
      </c>
      <c r="U3" s="126">
        <f>IF(SER_hh_fech!U3=0,0,SER_hh_fech!U3/SER_summary!U$26)</f>
        <v>102.77055967215865</v>
      </c>
      <c r="V3" s="126">
        <f>IF(SER_hh_fech!V3=0,0,SER_hh_fech!V3/SER_summary!V$26)</f>
        <v>95.117896194024496</v>
      </c>
      <c r="W3" s="126">
        <f>IF(SER_hh_fech!W3=0,0,SER_hh_fech!W3/SER_summary!W$26)</f>
        <v>103.79366734960152</v>
      </c>
      <c r="DA3" s="155" t="s">
        <v>476</v>
      </c>
    </row>
    <row r="4" spans="1:105" ht="12.95" customHeight="1" x14ac:dyDescent="0.25">
      <c r="A4" s="130" t="s">
        <v>32</v>
      </c>
      <c r="B4" s="131">
        <f>IF(SER_hh_fech!B4=0,0,SER_hh_fech!B4/SER_summary!B$26)</f>
        <v>94.641763861556058</v>
      </c>
      <c r="C4" s="131">
        <f>IF(SER_hh_fech!C4=0,0,SER_hh_fech!C4/SER_summary!C$26)</f>
        <v>99.550606127253928</v>
      </c>
      <c r="D4" s="131">
        <f>IF(SER_hh_fech!D4=0,0,SER_hh_fech!D4/SER_summary!D$26)</f>
        <v>93.911086848510294</v>
      </c>
      <c r="E4" s="131">
        <f>IF(SER_hh_fech!E4=0,0,SER_hh_fech!E4/SER_summary!E$26)</f>
        <v>101.43438295546233</v>
      </c>
      <c r="F4" s="131">
        <f>IF(SER_hh_fech!F4=0,0,SER_hh_fech!F4/SER_summary!F$26)</f>
        <v>102.18309343695978</v>
      </c>
      <c r="G4" s="131">
        <f>IF(SER_hh_fech!G4=0,0,SER_hh_fech!G4/SER_summary!G$26)</f>
        <v>100.00969459017634</v>
      </c>
      <c r="H4" s="131">
        <f>IF(SER_hh_fech!H4=0,0,SER_hh_fech!H4/SER_summary!H$26)</f>
        <v>103.08975245734136</v>
      </c>
      <c r="I4" s="131">
        <f>IF(SER_hh_fech!I4=0,0,SER_hh_fech!I4/SER_summary!I$26)</f>
        <v>87.28707577953098</v>
      </c>
      <c r="J4" s="131">
        <f>IF(SER_hh_fech!J4=0,0,SER_hh_fech!J4/SER_summary!J$26)</f>
        <v>93.747329211754163</v>
      </c>
      <c r="K4" s="131">
        <f>IF(SER_hh_fech!K4=0,0,SER_hh_fech!K4/SER_summary!K$26)</f>
        <v>92.645067291314177</v>
      </c>
      <c r="L4" s="131">
        <f>IF(SER_hh_fech!L4=0,0,SER_hh_fech!L4/SER_summary!L$26)</f>
        <v>98.812440661466951</v>
      </c>
      <c r="M4" s="131">
        <f>IF(SER_hh_fech!M4=0,0,SER_hh_fech!M4/SER_summary!M$26)</f>
        <v>82.37186467749639</v>
      </c>
      <c r="N4" s="131">
        <f>IF(SER_hh_fech!N4=0,0,SER_hh_fech!N4/SER_summary!N$26)</f>
        <v>83.565925440322815</v>
      </c>
      <c r="O4" s="131">
        <f>IF(SER_hh_fech!O4=0,0,SER_hh_fech!O4/SER_summary!O$26)</f>
        <v>84.565284519372753</v>
      </c>
      <c r="P4" s="131">
        <f>IF(SER_hh_fech!P4=0,0,SER_hh_fech!P4/SER_summary!P$26)</f>
        <v>70.687238598977387</v>
      </c>
      <c r="Q4" s="131">
        <f>IF(SER_hh_fech!Q4=0,0,SER_hh_fech!Q4/SER_summary!Q$26)</f>
        <v>74.256749548095684</v>
      </c>
      <c r="R4" s="131">
        <f>IF(SER_hh_fech!R4=0,0,SER_hh_fech!R4/SER_summary!R$26)</f>
        <v>74.828714994481388</v>
      </c>
      <c r="S4" s="131">
        <f>IF(SER_hh_fech!S4=0,0,SER_hh_fech!S4/SER_summary!S$26)</f>
        <v>74.226563171353831</v>
      </c>
      <c r="T4" s="131">
        <f>IF(SER_hh_fech!T4=0,0,SER_hh_fech!T4/SER_summary!T$26)</f>
        <v>71.287197498714491</v>
      </c>
      <c r="U4" s="131">
        <f>IF(SER_hh_fech!U4=0,0,SER_hh_fech!U4/SER_summary!U$26)</f>
        <v>67.817573497268825</v>
      </c>
      <c r="V4" s="131">
        <f>IF(SER_hh_fech!V4=0,0,SER_hh_fech!V4/SER_summary!V$26)</f>
        <v>63.365551985624855</v>
      </c>
      <c r="W4" s="131">
        <f>IF(SER_hh_fech!W4=0,0,SER_hh_fech!W4/SER_summary!W$26)</f>
        <v>70.835143557201576</v>
      </c>
      <c r="DA4" s="156" t="s">
        <v>477</v>
      </c>
    </row>
    <row r="5" spans="1:105" ht="12" customHeight="1" x14ac:dyDescent="0.25">
      <c r="A5" s="132" t="s">
        <v>29</v>
      </c>
      <c r="B5" s="133">
        <f>IF(SER_hh_fech!B5=0,0,SER_hh_fech!B5/SER_summary!B$26)</f>
        <v>144.0868354265462</v>
      </c>
      <c r="C5" s="133">
        <f>IF(SER_hh_fech!C5=0,0,SER_hh_fech!C5/SER_summary!C$26)</f>
        <v>117.63237307073302</v>
      </c>
      <c r="D5" s="133">
        <f>IF(SER_hh_fech!D5=0,0,SER_hh_fech!D5/SER_summary!D$26)</f>
        <v>144.9460989520926</v>
      </c>
      <c r="E5" s="133">
        <f>IF(SER_hh_fech!E5=0,0,SER_hh_fech!E5/SER_summary!E$26)</f>
        <v>150.06819131121281</v>
      </c>
      <c r="F5" s="133">
        <f>IF(SER_hh_fech!F5=0,0,SER_hh_fech!F5/SER_summary!F$26)</f>
        <v>165.55185824449433</v>
      </c>
      <c r="G5" s="133">
        <f>IF(SER_hh_fech!G5=0,0,SER_hh_fech!G5/SER_summary!G$26)</f>
        <v>128.69555292905264</v>
      </c>
      <c r="H5" s="133">
        <f>IF(SER_hh_fech!H5=0,0,SER_hh_fech!H5/SER_summary!H$26)</f>
        <v>163.95261889321557</v>
      </c>
      <c r="I5" s="133">
        <f>IF(SER_hh_fech!I5=0,0,SER_hh_fech!I5/SER_summary!I$26)</f>
        <v>144.38436330046898</v>
      </c>
      <c r="J5" s="133">
        <f>IF(SER_hh_fech!J5=0,0,SER_hh_fech!J5/SER_summary!J$26)</f>
        <v>154.88793771906589</v>
      </c>
      <c r="K5" s="133">
        <f>IF(SER_hh_fech!K5=0,0,SER_hh_fech!K5/SER_summary!K$26)</f>
        <v>181.42050952729684</v>
      </c>
      <c r="L5" s="133">
        <f>IF(SER_hh_fech!L5=0,0,SER_hh_fech!L5/SER_summary!L$26)</f>
        <v>179.46323748389543</v>
      </c>
      <c r="M5" s="133">
        <f>IF(SER_hh_fech!M5=0,0,SER_hh_fech!M5/SER_summary!M$26)</f>
        <v>162.13355037424924</v>
      </c>
      <c r="N5" s="133">
        <f>IF(SER_hh_fech!N5=0,0,SER_hh_fech!N5/SER_summary!N$26)</f>
        <v>138.93500900274498</v>
      </c>
      <c r="O5" s="133">
        <f>IF(SER_hh_fech!O5=0,0,SER_hh_fech!O5/SER_summary!O$26)</f>
        <v>137.53507859202287</v>
      </c>
      <c r="P5" s="133">
        <f>IF(SER_hh_fech!P5=0,0,SER_hh_fech!P5/SER_summary!P$26)</f>
        <v>122.06487441337134</v>
      </c>
      <c r="Q5" s="133">
        <f>IF(SER_hh_fech!Q5=0,0,SER_hh_fech!Q5/SER_summary!Q$26)</f>
        <v>126.28213918441517</v>
      </c>
      <c r="R5" s="133">
        <f>IF(SER_hh_fech!R5=0,0,SER_hh_fech!R5/SER_summary!R$26)</f>
        <v>119.32357810799557</v>
      </c>
      <c r="S5" s="133">
        <f>IF(SER_hh_fech!S5=0,0,SER_hh_fech!S5/SER_summary!S$26)</f>
        <v>126.7780309865949</v>
      </c>
      <c r="T5" s="133">
        <f>IF(SER_hh_fech!T5=0,0,SER_hh_fech!T5/SER_summary!T$26)</f>
        <v>130.32107200294942</v>
      </c>
      <c r="U5" s="133">
        <f>IF(SER_hh_fech!U5=0,0,SER_hh_fech!U5/SER_summary!U$26)</f>
        <v>122.06186097132067</v>
      </c>
      <c r="V5" s="133">
        <f>IF(SER_hh_fech!V5=0,0,SER_hh_fech!V5/SER_summary!V$26)</f>
        <v>113.77173179368619</v>
      </c>
      <c r="W5" s="133">
        <f>IF(SER_hh_fech!W5=0,0,SER_hh_fech!W5/SER_summary!W$26)</f>
        <v>143.42663753234129</v>
      </c>
      <c r="DA5" s="157" t="s">
        <v>478</v>
      </c>
    </row>
    <row r="6" spans="1:105" ht="12" customHeight="1" x14ac:dyDescent="0.25">
      <c r="A6" s="132" t="s">
        <v>52</v>
      </c>
      <c r="B6" s="133">
        <f>IF(SER_hh_fech!B6=0,0,SER_hh_fech!B6/SER_summary!B$26)</f>
        <v>169.71157169121497</v>
      </c>
      <c r="C6" s="133">
        <f>IF(SER_hh_fech!C6=0,0,SER_hh_fech!C6/SER_summary!C$26)</f>
        <v>172.25576077617575</v>
      </c>
      <c r="D6" s="133">
        <f>IF(SER_hh_fech!D6=0,0,SER_hh_fech!D6/SER_summary!D$26)</f>
        <v>164.29014676354416</v>
      </c>
      <c r="E6" s="133">
        <f>IF(SER_hh_fech!E6=0,0,SER_hh_fech!E6/SER_summary!E$26)</f>
        <v>199.54267575796294</v>
      </c>
      <c r="F6" s="133">
        <f>IF(SER_hh_fech!F6=0,0,SER_hh_fech!F6/SER_summary!F$26)</f>
        <v>205.31908955921199</v>
      </c>
      <c r="G6" s="133">
        <f>IF(SER_hh_fech!G6=0,0,SER_hh_fech!G6/SER_summary!G$26)</f>
        <v>239.25564270674724</v>
      </c>
      <c r="H6" s="133">
        <f>IF(SER_hh_fech!H6=0,0,SER_hh_fech!H6/SER_summary!H$26)</f>
        <v>243.1675441717492</v>
      </c>
      <c r="I6" s="133">
        <f>IF(SER_hh_fech!I6=0,0,SER_hh_fech!I6/SER_summary!I$26)</f>
        <v>229.69733197836439</v>
      </c>
      <c r="J6" s="133">
        <f>IF(SER_hh_fech!J6=0,0,SER_hh_fech!J6/SER_summary!J$26)</f>
        <v>268.19351493240504</v>
      </c>
      <c r="K6" s="133">
        <f>IF(SER_hh_fech!K6=0,0,SER_hh_fech!K6/SER_summary!K$26)</f>
        <v>268.8361393166042</v>
      </c>
      <c r="L6" s="133">
        <f>IF(SER_hh_fech!L6=0,0,SER_hh_fech!L6/SER_summary!L$26)</f>
        <v>279.50354571770407</v>
      </c>
      <c r="M6" s="133">
        <f>IF(SER_hh_fech!M6=0,0,SER_hh_fech!M6/SER_summary!M$26)</f>
        <v>250.42089758292886</v>
      </c>
      <c r="N6" s="133">
        <f>IF(SER_hh_fech!N6=0,0,SER_hh_fech!N6/SER_summary!N$26)</f>
        <v>230.85596308358043</v>
      </c>
      <c r="O6" s="133">
        <f>IF(SER_hh_fech!O6=0,0,SER_hh_fech!O6/SER_summary!O$26)</f>
        <v>253.4644881989687</v>
      </c>
      <c r="P6" s="133">
        <f>IF(SER_hh_fech!P6=0,0,SER_hh_fech!P6/SER_summary!P$26)</f>
        <v>234.93845881148002</v>
      </c>
      <c r="Q6" s="133">
        <f>IF(SER_hh_fech!Q6=0,0,SER_hh_fech!Q6/SER_summary!Q$26)</f>
        <v>245.53462014533153</v>
      </c>
      <c r="R6" s="133">
        <f>IF(SER_hh_fech!R6=0,0,SER_hh_fech!R6/SER_summary!R$26)</f>
        <v>284.99051029551072</v>
      </c>
      <c r="S6" s="133">
        <f>IF(SER_hh_fech!S6=0,0,SER_hh_fech!S6/SER_summary!S$26)</f>
        <v>303.15064160846731</v>
      </c>
      <c r="T6" s="133">
        <f>IF(SER_hh_fech!T6=0,0,SER_hh_fech!T6/SER_summary!T$26)</f>
        <v>287.97138651412502</v>
      </c>
      <c r="U6" s="133">
        <f>IF(SER_hh_fech!U6=0,0,SER_hh_fech!U6/SER_summary!U$26)</f>
        <v>292.10838415038324</v>
      </c>
      <c r="V6" s="133">
        <f>IF(SER_hh_fech!V6=0,0,SER_hh_fech!V6/SER_summary!V$26)</f>
        <v>267.07763946533737</v>
      </c>
      <c r="W6" s="133">
        <f>IF(SER_hh_fech!W6=0,0,SER_hh_fech!W6/SER_summary!W$26)</f>
        <v>314.82700470408003</v>
      </c>
      <c r="DA6" s="157" t="s">
        <v>479</v>
      </c>
    </row>
    <row r="7" spans="1:105" ht="12" customHeight="1" x14ac:dyDescent="0.25">
      <c r="A7" s="132" t="s">
        <v>169</v>
      </c>
      <c r="B7" s="133">
        <f>IF(SER_hh_fech!B7=0,0,SER_hh_fech!B7/SER_summary!B$26)</f>
        <v>73.478327494765693</v>
      </c>
      <c r="C7" s="133">
        <f>IF(SER_hh_fech!C7=0,0,SER_hh_fech!C7/SER_summary!C$26)</f>
        <v>80.867246144157605</v>
      </c>
      <c r="D7" s="133">
        <f>IF(SER_hh_fech!D7=0,0,SER_hh_fech!D7/SER_summary!D$26)</f>
        <v>67.182957349852643</v>
      </c>
      <c r="E7" s="133">
        <f>IF(SER_hh_fech!E7=0,0,SER_hh_fech!E7/SER_summary!E$26)</f>
        <v>74.694478123751125</v>
      </c>
      <c r="F7" s="133">
        <f>IF(SER_hh_fech!F7=0,0,SER_hh_fech!F7/SER_summary!F$26)</f>
        <v>73.593443609621019</v>
      </c>
      <c r="G7" s="133">
        <f>IF(SER_hh_fech!G7=0,0,SER_hh_fech!G7/SER_summary!G$26)</f>
        <v>76.539823973456379</v>
      </c>
      <c r="H7" s="133">
        <f>IF(SER_hh_fech!H7=0,0,SER_hh_fech!H7/SER_summary!H$26)</f>
        <v>85.848859058173517</v>
      </c>
      <c r="I7" s="133">
        <f>IF(SER_hh_fech!I7=0,0,SER_hh_fech!I7/SER_summary!I$26)</f>
        <v>71.988507840285635</v>
      </c>
      <c r="J7" s="133">
        <f>IF(SER_hh_fech!J7=0,0,SER_hh_fech!J7/SER_summary!J$26)</f>
        <v>88.412973061158311</v>
      </c>
      <c r="K7" s="133">
        <f>IF(SER_hh_fech!K7=0,0,SER_hh_fech!K7/SER_summary!K$26)</f>
        <v>83.732534799191939</v>
      </c>
      <c r="L7" s="133">
        <f>IF(SER_hh_fech!L7=0,0,SER_hh_fech!L7/SER_summary!L$26)</f>
        <v>83.430134023478615</v>
      </c>
      <c r="M7" s="133">
        <f>IF(SER_hh_fech!M7=0,0,SER_hh_fech!M7/SER_summary!M$26)</f>
        <v>70.789106564619289</v>
      </c>
      <c r="N7" s="133">
        <f>IF(SER_hh_fech!N7=0,0,SER_hh_fech!N7/SER_summary!N$26)</f>
        <v>68.508496193586794</v>
      </c>
      <c r="O7" s="133">
        <f>IF(SER_hh_fech!O7=0,0,SER_hh_fech!O7/SER_summary!O$26)</f>
        <v>67.255267455159768</v>
      </c>
      <c r="P7" s="133">
        <f>IF(SER_hh_fech!P7=0,0,SER_hh_fech!P7/SER_summary!P$26)</f>
        <v>58.743425252422206</v>
      </c>
      <c r="Q7" s="133">
        <f>IF(SER_hh_fech!Q7=0,0,SER_hh_fech!Q7/SER_summary!Q$26)</f>
        <v>59.409459908885829</v>
      </c>
      <c r="R7" s="133">
        <f>IF(SER_hh_fech!R7=0,0,SER_hh_fech!R7/SER_summary!R$26)</f>
        <v>60.575757550631266</v>
      </c>
      <c r="S7" s="133">
        <f>IF(SER_hh_fech!S7=0,0,SER_hh_fech!S7/SER_summary!S$26)</f>
        <v>66.096615324291534</v>
      </c>
      <c r="T7" s="133">
        <f>IF(SER_hh_fech!T7=0,0,SER_hh_fech!T7/SER_summary!T$26)</f>
        <v>54.103746859849899</v>
      </c>
      <c r="U7" s="133">
        <f>IF(SER_hh_fech!U7=0,0,SER_hh_fech!U7/SER_summary!U$26)</f>
        <v>57.433388558033144</v>
      </c>
      <c r="V7" s="133">
        <f>IF(SER_hh_fech!V7=0,0,SER_hh_fech!V7/SER_summary!V$26)</f>
        <v>57.972515610486354</v>
      </c>
      <c r="W7" s="133">
        <f>IF(SER_hh_fech!W7=0,0,SER_hh_fech!W7/SER_summary!W$26)</f>
        <v>69.318651916853028</v>
      </c>
      <c r="DA7" s="157" t="s">
        <v>480</v>
      </c>
    </row>
    <row r="8" spans="1:105" ht="12" customHeight="1" x14ac:dyDescent="0.25">
      <c r="A8" s="132" t="s">
        <v>73</v>
      </c>
      <c r="B8" s="133">
        <f>IF(SER_hh_fech!B8=0,0,SER_hh_fech!B8/SER_summary!B$26)</f>
        <v>62.465496530269398</v>
      </c>
      <c r="C8" s="133">
        <f>IF(SER_hh_fech!C8=0,0,SER_hh_fech!C8/SER_summary!C$26)</f>
        <v>69.963718760087886</v>
      </c>
      <c r="D8" s="133">
        <f>IF(SER_hh_fech!D8=0,0,SER_hh_fech!D8/SER_summary!D$26)</f>
        <v>63.243645747956336</v>
      </c>
      <c r="E8" s="133">
        <f>IF(SER_hh_fech!E8=0,0,SER_hh_fech!E8/SER_summary!E$26)</f>
        <v>69.034593924876262</v>
      </c>
      <c r="F8" s="133">
        <f>IF(SER_hh_fech!F8=0,0,SER_hh_fech!F8/SER_summary!F$26)</f>
        <v>65.898873175028626</v>
      </c>
      <c r="G8" s="133">
        <f>IF(SER_hh_fech!G8=0,0,SER_hh_fech!G8/SER_summary!G$26)</f>
        <v>65.18614943407519</v>
      </c>
      <c r="H8" s="133">
        <f>IF(SER_hh_fech!H8=0,0,SER_hh_fech!H8/SER_summary!H$26)</f>
        <v>60.796848082717204</v>
      </c>
      <c r="I8" s="133">
        <f>IF(SER_hh_fech!I8=0,0,SER_hh_fech!I8/SER_summary!I$26)</f>
        <v>55.422953128237822</v>
      </c>
      <c r="J8" s="133">
        <f>IF(SER_hh_fech!J8=0,0,SER_hh_fech!J8/SER_summary!J$26)</f>
        <v>56.219335523024611</v>
      </c>
      <c r="K8" s="133">
        <f>IF(SER_hh_fech!K8=0,0,SER_hh_fech!K8/SER_summary!K$26)</f>
        <v>47.811664576632246</v>
      </c>
      <c r="L8" s="133">
        <f>IF(SER_hh_fech!L8=0,0,SER_hh_fech!L8/SER_summary!L$26)</f>
        <v>41.668817993903367</v>
      </c>
      <c r="M8" s="133">
        <f>IF(SER_hh_fech!M8=0,0,SER_hh_fech!M8/SER_summary!M$26)</f>
        <v>42.442976492105743</v>
      </c>
      <c r="N8" s="133">
        <f>IF(SER_hh_fech!N8=0,0,SER_hh_fech!N8/SER_summary!N$26)</f>
        <v>33.483291544761549</v>
      </c>
      <c r="O8" s="133">
        <f>IF(SER_hh_fech!O8=0,0,SER_hh_fech!O8/SER_summary!O$26)</f>
        <v>29.202507602210261</v>
      </c>
      <c r="P8" s="133">
        <f>IF(SER_hh_fech!P8=0,0,SER_hh_fech!P8/SER_summary!P$26)</f>
        <v>23.584444351990342</v>
      </c>
      <c r="Q8" s="133">
        <f>IF(SER_hh_fech!Q8=0,0,SER_hh_fech!Q8/SER_summary!Q$26)</f>
        <v>23.912761325280577</v>
      </c>
      <c r="R8" s="133">
        <f>IF(SER_hh_fech!R8=0,0,SER_hh_fech!R8/SER_summary!R$26)</f>
        <v>22.102362797689711</v>
      </c>
      <c r="S8" s="133">
        <f>IF(SER_hh_fech!S8=0,0,SER_hh_fech!S8/SER_summary!S$26)</f>
        <v>21.206788803008433</v>
      </c>
      <c r="T8" s="133">
        <f>IF(SER_hh_fech!T8=0,0,SER_hh_fech!T8/SER_summary!T$26)</f>
        <v>20.584163069562976</v>
      </c>
      <c r="U8" s="133">
        <f>IF(SER_hh_fech!U8=0,0,SER_hh_fech!U8/SER_summary!U$26)</f>
        <v>19.793366012640153</v>
      </c>
      <c r="V8" s="133">
        <f>IF(SER_hh_fech!V8=0,0,SER_hh_fech!V8/SER_summary!V$26)</f>
        <v>18.130140703381517</v>
      </c>
      <c r="W8" s="133">
        <f>IF(SER_hh_fech!W8=0,0,SER_hh_fech!W8/SER_summary!W$26)</f>
        <v>19.806176016457631</v>
      </c>
      <c r="DA8" s="157" t="s">
        <v>481</v>
      </c>
    </row>
    <row r="9" spans="1:105" ht="12" customHeight="1" x14ac:dyDescent="0.25">
      <c r="A9" s="132" t="s">
        <v>78</v>
      </c>
      <c r="B9" s="133">
        <f>IF(SER_hh_fech!B9=0,0,SER_hh_fech!B9/SER_summary!B$26)</f>
        <v>105.92221070667976</v>
      </c>
      <c r="C9" s="133">
        <f>IF(SER_hh_fech!C9=0,0,SER_hh_fech!C9/SER_summary!C$26)</f>
        <v>106.71258871524003</v>
      </c>
      <c r="D9" s="133">
        <f>IF(SER_hh_fech!D9=0,0,SER_hh_fech!D9/SER_summary!D$26)</f>
        <v>106.25179501898616</v>
      </c>
      <c r="E9" s="133">
        <f>IF(SER_hh_fech!E9=0,0,SER_hh_fech!E9/SER_summary!E$26)</f>
        <v>120.69630652139438</v>
      </c>
      <c r="F9" s="133">
        <f>IF(SER_hh_fech!F9=0,0,SER_hh_fech!F9/SER_summary!F$26)</f>
        <v>125.51935362934502</v>
      </c>
      <c r="G9" s="133">
        <f>IF(SER_hh_fech!G9=0,0,SER_hh_fech!G9/SER_summary!G$26)</f>
        <v>121.87499786752622</v>
      </c>
      <c r="H9" s="133">
        <f>IF(SER_hh_fech!H9=0,0,SER_hh_fech!H9/SER_summary!H$26)</f>
        <v>118.1781084693669</v>
      </c>
      <c r="I9" s="133">
        <f>IF(SER_hh_fech!I9=0,0,SER_hh_fech!I9/SER_summary!I$26)</f>
        <v>95.054006804176026</v>
      </c>
      <c r="J9" s="133">
        <f>IF(SER_hh_fech!J9=0,0,SER_hh_fech!J9/SER_summary!J$26)</f>
        <v>99.462148411063652</v>
      </c>
      <c r="K9" s="133">
        <f>IF(SER_hh_fech!K9=0,0,SER_hh_fech!K9/SER_summary!K$26)</f>
        <v>99.861068699217242</v>
      </c>
      <c r="L9" s="133">
        <f>IF(SER_hh_fech!L9=0,0,SER_hh_fech!L9/SER_summary!L$26)</f>
        <v>107.24995736679239</v>
      </c>
      <c r="M9" s="133">
        <f>IF(SER_hh_fech!M9=0,0,SER_hh_fech!M9/SER_summary!M$26)</f>
        <v>86.208112154904995</v>
      </c>
      <c r="N9" s="133">
        <f>IF(SER_hh_fech!N9=0,0,SER_hh_fech!N9/SER_summary!N$26)</f>
        <v>88.56158830530245</v>
      </c>
      <c r="O9" s="133">
        <f>IF(SER_hh_fech!O9=0,0,SER_hh_fech!O9/SER_summary!O$26)</f>
        <v>94.812712942741399</v>
      </c>
      <c r="P9" s="133">
        <f>IF(SER_hh_fech!P9=0,0,SER_hh_fech!P9/SER_summary!P$26)</f>
        <v>74.984745360955429</v>
      </c>
      <c r="Q9" s="133">
        <f>IF(SER_hh_fech!Q9=0,0,SER_hh_fech!Q9/SER_summary!Q$26)</f>
        <v>83.559699876290225</v>
      </c>
      <c r="R9" s="133">
        <f>IF(SER_hh_fech!R9=0,0,SER_hh_fech!R9/SER_summary!R$26)</f>
        <v>84.585740664527506</v>
      </c>
      <c r="S9" s="133">
        <f>IF(SER_hh_fech!S9=0,0,SER_hh_fech!S9/SER_summary!S$26)</f>
        <v>82.14866030385565</v>
      </c>
      <c r="T9" s="133">
        <f>IF(SER_hh_fech!T9=0,0,SER_hh_fech!T9/SER_summary!T$26)</f>
        <v>81.602565604860999</v>
      </c>
      <c r="U9" s="133">
        <f>IF(SER_hh_fech!U9=0,0,SER_hh_fech!U9/SER_summary!U$26)</f>
        <v>76.111373598852424</v>
      </c>
      <c r="V9" s="133">
        <f>IF(SER_hh_fech!V9=0,0,SER_hh_fech!V9/SER_summary!V$26)</f>
        <v>72.996888210915017</v>
      </c>
      <c r="W9" s="133">
        <f>IF(SER_hh_fech!W9=0,0,SER_hh_fech!W9/SER_summary!W$26)</f>
        <v>78.226163250036436</v>
      </c>
      <c r="DA9" s="157" t="s">
        <v>482</v>
      </c>
    </row>
    <row r="10" spans="1:105" ht="12" customHeight="1" x14ac:dyDescent="0.25">
      <c r="A10" s="132" t="s">
        <v>128</v>
      </c>
      <c r="B10" s="133">
        <f>IF(SER_hh_fech!B10=0,0,SER_hh_fech!B10/SER_summary!B$26)</f>
        <v>132.149387802408</v>
      </c>
      <c r="C10" s="133">
        <f>IF(SER_hh_fech!C10=0,0,SER_hh_fech!C10/SER_summary!C$26)</f>
        <v>146.29073774950541</v>
      </c>
      <c r="D10" s="133">
        <f>IF(SER_hh_fech!D10=0,0,SER_hh_fech!D10/SER_summary!D$26)</f>
        <v>141.0210456190905</v>
      </c>
      <c r="E10" s="133">
        <f>IF(SER_hh_fech!E10=0,0,SER_hh_fech!E10/SER_summary!E$26)</f>
        <v>117.72742722114798</v>
      </c>
      <c r="F10" s="133">
        <f>IF(SER_hh_fech!F10=0,0,SER_hh_fech!F10/SER_summary!F$26)</f>
        <v>112.85692720579006</v>
      </c>
      <c r="G10" s="133">
        <f>IF(SER_hh_fech!G10=0,0,SER_hh_fech!G10/SER_summary!G$26)</f>
        <v>93.123091987650866</v>
      </c>
      <c r="H10" s="133">
        <f>IF(SER_hh_fech!H10=0,0,SER_hh_fech!H10/SER_summary!H$26)</f>
        <v>85.237633745437407</v>
      </c>
      <c r="I10" s="133">
        <f>IF(SER_hh_fech!I10=0,0,SER_hh_fech!I10/SER_summary!I$26)</f>
        <v>78.99074724403809</v>
      </c>
      <c r="J10" s="133">
        <f>IF(SER_hh_fech!J10=0,0,SER_hh_fech!J10/SER_summary!J$26)</f>
        <v>81.387697206603619</v>
      </c>
      <c r="K10" s="133">
        <f>IF(SER_hh_fech!K10=0,0,SER_hh_fech!K10/SER_summary!K$26)</f>
        <v>79.719949377251979</v>
      </c>
      <c r="L10" s="133">
        <f>IF(SER_hh_fech!L10=0,0,SER_hh_fech!L10/SER_summary!L$26)</f>
        <v>88.093146970093045</v>
      </c>
      <c r="M10" s="133">
        <f>IF(SER_hh_fech!M10=0,0,SER_hh_fech!M10/SER_summary!M$26)</f>
        <v>67.254323393076348</v>
      </c>
      <c r="N10" s="133">
        <f>IF(SER_hh_fech!N10=0,0,SER_hh_fech!N10/SER_summary!N$26)</f>
        <v>72.538597929166144</v>
      </c>
      <c r="O10" s="133">
        <f>IF(SER_hh_fech!O10=0,0,SER_hh_fech!O10/SER_summary!O$26)</f>
        <v>76.320352362850784</v>
      </c>
      <c r="P10" s="133">
        <f>IF(SER_hh_fech!P10=0,0,SER_hh_fech!P10/SER_summary!P$26)</f>
        <v>63.34248942627724</v>
      </c>
      <c r="Q10" s="133">
        <f>IF(SER_hh_fech!Q10=0,0,SER_hh_fech!Q10/SER_summary!Q$26)</f>
        <v>66.072451273357188</v>
      </c>
      <c r="R10" s="133">
        <f>IF(SER_hh_fech!R10=0,0,SER_hh_fech!R10/SER_summary!R$26)</f>
        <v>64.301290337907787</v>
      </c>
      <c r="S10" s="133">
        <f>IF(SER_hh_fech!S10=0,0,SER_hh_fech!S10/SER_summary!S$26)</f>
        <v>63.049367833987361</v>
      </c>
      <c r="T10" s="133">
        <f>IF(SER_hh_fech!T10=0,0,SER_hh_fech!T10/SER_summary!T$26)</f>
        <v>59.501723411582667</v>
      </c>
      <c r="U10" s="133">
        <f>IF(SER_hh_fech!U10=0,0,SER_hh_fech!U10/SER_summary!U$26)</f>
        <v>57.134101260728428</v>
      </c>
      <c r="V10" s="133">
        <f>IF(SER_hh_fech!V10=0,0,SER_hh_fech!V10/SER_summary!V$26)</f>
        <v>53.287416747464562</v>
      </c>
      <c r="W10" s="133">
        <f>IF(SER_hh_fech!W10=0,0,SER_hh_fech!W10/SER_summary!W$26)</f>
        <v>62.082912011536905</v>
      </c>
      <c r="DA10" s="157" t="s">
        <v>483</v>
      </c>
    </row>
    <row r="11" spans="1:105" ht="12" customHeight="1" x14ac:dyDescent="0.25">
      <c r="A11" s="132" t="s">
        <v>25</v>
      </c>
      <c r="B11" s="133">
        <f>IF(SER_hh_fech!B11=0,0,SER_hh_fech!B11/SER_summary!B$26)</f>
        <v>127.4382894880558</v>
      </c>
      <c r="C11" s="133">
        <f>IF(SER_hh_fech!C11=0,0,SER_hh_fech!C11/SER_summary!C$26)</f>
        <v>127.91346772755246</v>
      </c>
      <c r="D11" s="133">
        <f>IF(SER_hh_fech!D11=0,0,SER_hh_fech!D11/SER_summary!D$26)</f>
        <v>149.43523096444031</v>
      </c>
      <c r="E11" s="133">
        <f>IF(SER_hh_fech!E11=0,0,SER_hh_fech!E11/SER_summary!E$26)</f>
        <v>140.91975463080095</v>
      </c>
      <c r="F11" s="133">
        <f>IF(SER_hh_fech!F11=0,0,SER_hh_fech!F11/SER_summary!F$26)</f>
        <v>130.86860316690058</v>
      </c>
      <c r="G11" s="133">
        <f>IF(SER_hh_fech!G11=0,0,SER_hh_fech!G11/SER_summary!G$26)</f>
        <v>115.17409317483556</v>
      </c>
      <c r="H11" s="133">
        <f>IF(SER_hh_fech!H11=0,0,SER_hh_fech!H11/SER_summary!H$26)</f>
        <v>111.35218222034058</v>
      </c>
      <c r="I11" s="133">
        <f>IF(SER_hh_fech!I11=0,0,SER_hh_fech!I11/SER_summary!I$26)</f>
        <v>105.74265773958561</v>
      </c>
      <c r="J11" s="133">
        <f>IF(SER_hh_fech!J11=0,0,SER_hh_fech!J11/SER_summary!J$26)</f>
        <v>113.1160573103659</v>
      </c>
      <c r="K11" s="133">
        <f>IF(SER_hh_fech!K11=0,0,SER_hh_fech!K11/SER_summary!K$26)</f>
        <v>115.22692630391633</v>
      </c>
      <c r="L11" s="133">
        <f>IF(SER_hh_fech!L11=0,0,SER_hh_fech!L11/SER_summary!L$26)</f>
        <v>99.156301710425367</v>
      </c>
      <c r="M11" s="133">
        <f>IF(SER_hh_fech!M11=0,0,SER_hh_fech!M11/SER_summary!M$26)</f>
        <v>99.774786931908679</v>
      </c>
      <c r="N11" s="133">
        <f>IF(SER_hh_fech!N11=0,0,SER_hh_fech!N11/SER_summary!N$26)</f>
        <v>95.908256319405695</v>
      </c>
      <c r="O11" s="133">
        <f>IF(SER_hh_fech!O11=0,0,SER_hh_fech!O11/SER_summary!O$26)</f>
        <v>98.233325905512842</v>
      </c>
      <c r="P11" s="133">
        <f>IF(SER_hh_fech!P11=0,0,SER_hh_fech!P11/SER_summary!P$26)</f>
        <v>79.046793573115096</v>
      </c>
      <c r="Q11" s="133">
        <f>IF(SER_hh_fech!Q11=0,0,SER_hh_fech!Q11/SER_summary!Q$26)</f>
        <v>77.680279387806422</v>
      </c>
      <c r="R11" s="133">
        <f>IF(SER_hh_fech!R11=0,0,SER_hh_fech!R11/SER_summary!R$26)</f>
        <v>79.608367145200191</v>
      </c>
      <c r="S11" s="133">
        <f>IF(SER_hh_fech!S11=0,0,SER_hh_fech!S11/SER_summary!S$26)</f>
        <v>85.110386825734935</v>
      </c>
      <c r="T11" s="133">
        <f>IF(SER_hh_fech!T11=0,0,SER_hh_fech!T11/SER_summary!T$26)</f>
        <v>80.293830019986956</v>
      </c>
      <c r="U11" s="133">
        <f>IF(SER_hh_fech!U11=0,0,SER_hh_fech!U11/SER_summary!U$26)</f>
        <v>78.171204413194587</v>
      </c>
      <c r="V11" s="133">
        <f>IF(SER_hh_fech!V11=0,0,SER_hh_fech!V11/SER_summary!V$26)</f>
        <v>68.03509729306063</v>
      </c>
      <c r="W11" s="133">
        <f>IF(SER_hh_fech!W11=0,0,SER_hh_fech!W11/SER_summary!W$26)</f>
        <v>72.402236954793935</v>
      </c>
      <c r="DA11" s="157" t="s">
        <v>484</v>
      </c>
    </row>
    <row r="12" spans="1:105" ht="12" customHeight="1" x14ac:dyDescent="0.25">
      <c r="A12" s="132" t="s">
        <v>170</v>
      </c>
      <c r="B12" s="133">
        <f>IF(SER_hh_fech!B12=0,0,SER_hh_fech!B12/SER_summary!B$26)</f>
        <v>133.70732645660277</v>
      </c>
      <c r="C12" s="133">
        <f>IF(SER_hh_fech!C12=0,0,SER_hh_fech!C12/SER_summary!C$26)</f>
        <v>139.60473528474068</v>
      </c>
      <c r="D12" s="133">
        <f>IF(SER_hh_fech!D12=0,0,SER_hh_fech!D12/SER_summary!D$26)</f>
        <v>138.71121783494914</v>
      </c>
      <c r="E12" s="133">
        <f>IF(SER_hh_fech!E12=0,0,SER_hh_fech!E12/SER_summary!E$26)</f>
        <v>112.17576698084063</v>
      </c>
      <c r="F12" s="133">
        <f>IF(SER_hh_fech!F12=0,0,SER_hh_fech!F12/SER_summary!F$26)</f>
        <v>106.05326278403606</v>
      </c>
      <c r="G12" s="133">
        <f>IF(SER_hh_fech!G12=0,0,SER_hh_fech!G12/SER_summary!G$26)</f>
        <v>97.918419841650191</v>
      </c>
      <c r="H12" s="133">
        <f>IF(SER_hh_fech!H12=0,0,SER_hh_fech!H12/SER_summary!H$26)</f>
        <v>98.345654753981378</v>
      </c>
      <c r="I12" s="133">
        <f>IF(SER_hh_fech!I12=0,0,SER_hh_fech!I12/SER_summary!I$26)</f>
        <v>85.184486614974546</v>
      </c>
      <c r="J12" s="133">
        <f>IF(SER_hh_fech!J12=0,0,SER_hh_fech!J12/SER_summary!J$26)</f>
        <v>91.141700946500549</v>
      </c>
      <c r="K12" s="133">
        <f>IF(SER_hh_fech!K12=0,0,SER_hh_fech!K12/SER_summary!K$26)</f>
        <v>90.824659037164395</v>
      </c>
      <c r="L12" s="133">
        <f>IF(SER_hh_fech!L12=0,0,SER_hh_fech!L12/SER_summary!L$26)</f>
        <v>102.12139818936276</v>
      </c>
      <c r="M12" s="133">
        <f>IF(SER_hh_fech!M12=0,0,SER_hh_fech!M12/SER_summary!M$26)</f>
        <v>85.10790023348666</v>
      </c>
      <c r="N12" s="133">
        <f>IF(SER_hh_fech!N12=0,0,SER_hh_fech!N12/SER_summary!N$26)</f>
        <v>91.610925405604618</v>
      </c>
      <c r="O12" s="133">
        <f>IF(SER_hh_fech!O12=0,0,SER_hh_fech!O12/SER_summary!O$26)</f>
        <v>90.151877218527687</v>
      </c>
      <c r="P12" s="133">
        <f>IF(SER_hh_fech!P12=0,0,SER_hh_fech!P12/SER_summary!P$26)</f>
        <v>87.544404144898763</v>
      </c>
      <c r="Q12" s="133">
        <f>IF(SER_hh_fech!Q12=0,0,SER_hh_fech!Q12/SER_summary!Q$26)</f>
        <v>88.722299375390278</v>
      </c>
      <c r="R12" s="133">
        <f>IF(SER_hh_fech!R12=0,0,SER_hh_fech!R12/SER_summary!R$26)</f>
        <v>92.407653398421843</v>
      </c>
      <c r="S12" s="133">
        <f>IF(SER_hh_fech!S12=0,0,SER_hh_fech!S12/SER_summary!S$26)</f>
        <v>91.861800678196289</v>
      </c>
      <c r="T12" s="133">
        <f>IF(SER_hh_fech!T12=0,0,SER_hh_fech!T12/SER_summary!T$26)</f>
        <v>88.449108665359887</v>
      </c>
      <c r="U12" s="133">
        <f>IF(SER_hh_fech!U12=0,0,SER_hh_fech!U12/SER_summary!U$26)</f>
        <v>82.814379134157761</v>
      </c>
      <c r="V12" s="133">
        <f>IF(SER_hh_fech!V12=0,0,SER_hh_fech!V12/SER_summary!V$26)</f>
        <v>78.592919312694804</v>
      </c>
      <c r="W12" s="133">
        <f>IF(SER_hh_fech!W12=0,0,SER_hh_fech!W12/SER_summary!W$26)</f>
        <v>90.730768499879574</v>
      </c>
      <c r="DA12" s="157" t="s">
        <v>485</v>
      </c>
    </row>
    <row r="13" spans="1:105" ht="12" customHeight="1" x14ac:dyDescent="0.25">
      <c r="A13" s="132" t="s">
        <v>77</v>
      </c>
      <c r="B13" s="133">
        <f>IF(SER_hh_fech!B13=0,0,SER_hh_fech!B13/SER_summary!B$26)</f>
        <v>36.394318747925823</v>
      </c>
      <c r="C13" s="133">
        <f>IF(SER_hh_fech!C13=0,0,SER_hh_fech!C13/SER_summary!C$26)</f>
        <v>36.645739675678058</v>
      </c>
      <c r="D13" s="133">
        <f>IF(SER_hh_fech!D13=0,0,SER_hh_fech!D13/SER_summary!D$26)</f>
        <v>34.686514914796156</v>
      </c>
      <c r="E13" s="133">
        <f>IF(SER_hh_fech!E13=0,0,SER_hh_fech!E13/SER_summary!E$26)</f>
        <v>33.778969385393665</v>
      </c>
      <c r="F13" s="133">
        <f>IF(SER_hh_fech!F13=0,0,SER_hh_fech!F13/SER_summary!F$26)</f>
        <v>33.664200892264589</v>
      </c>
      <c r="G13" s="133">
        <f>IF(SER_hh_fech!G13=0,0,SER_hh_fech!G13/SER_summary!G$26)</f>
        <v>34.724854919579926</v>
      </c>
      <c r="H13" s="133">
        <f>IF(SER_hh_fech!H13=0,0,SER_hh_fech!H13/SER_summary!H$26)</f>
        <v>33.736480375127869</v>
      </c>
      <c r="I13" s="133">
        <f>IF(SER_hh_fech!I13=0,0,SER_hh_fech!I13/SER_summary!I$26)</f>
        <v>30.130205479974812</v>
      </c>
      <c r="J13" s="133">
        <f>IF(SER_hh_fech!J13=0,0,SER_hh_fech!J13/SER_summary!J$26)</f>
        <v>28.98299358610506</v>
      </c>
      <c r="K13" s="133">
        <f>IF(SER_hh_fech!K13=0,0,SER_hh_fech!K13/SER_summary!K$26)</f>
        <v>27.138787058572394</v>
      </c>
      <c r="L13" s="133">
        <f>IF(SER_hh_fech!L13=0,0,SER_hh_fech!L13/SER_summary!L$26)</f>
        <v>25.358014040670426</v>
      </c>
      <c r="M13" s="133">
        <f>IF(SER_hh_fech!M13=0,0,SER_hh_fech!M13/SER_summary!M$26)</f>
        <v>24.981034439858963</v>
      </c>
      <c r="N13" s="133">
        <f>IF(SER_hh_fech!N13=0,0,SER_hh_fech!N13/SER_summary!N$26)</f>
        <v>23.876515034283418</v>
      </c>
      <c r="O13" s="133">
        <f>IF(SER_hh_fech!O13=0,0,SER_hh_fech!O13/SER_summary!O$26)</f>
        <v>20.734696738374947</v>
      </c>
      <c r="P13" s="133">
        <f>IF(SER_hh_fech!P13=0,0,SER_hh_fech!P13/SER_summary!P$26)</f>
        <v>18.954627189315229</v>
      </c>
      <c r="Q13" s="133">
        <f>IF(SER_hh_fech!Q13=0,0,SER_hh_fech!Q13/SER_summary!Q$26)</f>
        <v>20.584410079865791</v>
      </c>
      <c r="R13" s="133">
        <f>IF(SER_hh_fech!R13=0,0,SER_hh_fech!R13/SER_summary!R$26)</f>
        <v>19.031487291291377</v>
      </c>
      <c r="S13" s="133">
        <f>IF(SER_hh_fech!S13=0,0,SER_hh_fech!S13/SER_summary!S$26)</f>
        <v>18.787511480596248</v>
      </c>
      <c r="T13" s="133">
        <f>IF(SER_hh_fech!T13=0,0,SER_hh_fech!T13/SER_summary!T$26)</f>
        <v>17.567624596419819</v>
      </c>
      <c r="U13" s="133">
        <f>IF(SER_hh_fech!U13=0,0,SER_hh_fech!U13/SER_summary!U$26)</f>
        <v>16.414920661637421</v>
      </c>
      <c r="V13" s="133">
        <f>IF(SER_hh_fech!V13=0,0,SER_hh_fech!V13/SER_summary!V$26)</f>
        <v>14.996493792948547</v>
      </c>
      <c r="W13" s="133">
        <f>IF(SER_hh_fech!W13=0,0,SER_hh_fech!W13/SER_summary!W$26)</f>
        <v>13.799250727858553</v>
      </c>
      <c r="DA13" s="157" t="s">
        <v>486</v>
      </c>
    </row>
    <row r="14" spans="1:105" ht="12" customHeight="1" x14ac:dyDescent="0.25">
      <c r="A14" s="60" t="s">
        <v>76</v>
      </c>
      <c r="B14" s="65">
        <f>IF(SER_hh_fech!B14=0,0,SER_hh_fech!B14/SER_summary!B$26)</f>
        <v>88.442771279758347</v>
      </c>
      <c r="C14" s="65">
        <f>IF(SER_hh_fech!C14=0,0,SER_hh_fech!C14/SER_summary!C$26)</f>
        <v>98.360524850221751</v>
      </c>
      <c r="D14" s="65">
        <f>IF(SER_hh_fech!D14=0,0,SER_hh_fech!D14/SER_summary!D$26)</f>
        <v>101.60877476996885</v>
      </c>
      <c r="E14" s="65">
        <f>IF(SER_hh_fech!E14=0,0,SER_hh_fech!E14/SER_summary!E$26)</f>
        <v>108.39429369373599</v>
      </c>
      <c r="F14" s="65">
        <f>IF(SER_hh_fech!F14=0,0,SER_hh_fech!F14/SER_summary!F$26)</f>
        <v>108.26095603573847</v>
      </c>
      <c r="G14" s="65">
        <f>IF(SER_hh_fech!G14=0,0,SER_hh_fech!G14/SER_summary!G$26)</f>
        <v>103.19668542533985</v>
      </c>
      <c r="H14" s="65">
        <f>IF(SER_hh_fech!H14=0,0,SER_hh_fech!H14/SER_summary!H$26)</f>
        <v>102.74509822975367</v>
      </c>
      <c r="I14" s="65">
        <f>IF(SER_hh_fech!I14=0,0,SER_hh_fech!I14/SER_summary!I$26)</f>
        <v>93.859351933055592</v>
      </c>
      <c r="J14" s="65">
        <f>IF(SER_hh_fech!J14=0,0,SER_hh_fech!J14/SER_summary!J$26)</f>
        <v>94.237273858739002</v>
      </c>
      <c r="K14" s="65">
        <f>IF(SER_hh_fech!K14=0,0,SER_hh_fech!K14/SER_summary!K$26)</f>
        <v>94.056827067220851</v>
      </c>
      <c r="L14" s="65">
        <f>IF(SER_hh_fech!L14=0,0,SER_hh_fech!L14/SER_summary!L$26)</f>
        <v>106.14972419724825</v>
      </c>
      <c r="M14" s="65">
        <f>IF(SER_hh_fech!M14=0,0,SER_hh_fech!M14/SER_summary!M$26)</f>
        <v>98.838741831879773</v>
      </c>
      <c r="N14" s="65">
        <f>IF(SER_hh_fech!N14=0,0,SER_hh_fech!N14/SER_summary!N$26)</f>
        <v>108.11608281750667</v>
      </c>
      <c r="O14" s="65">
        <f>IF(SER_hh_fech!O14=0,0,SER_hh_fech!O14/SER_summary!O$26)</f>
        <v>114.47748872327929</v>
      </c>
      <c r="P14" s="65">
        <f>IF(SER_hh_fech!P14=0,0,SER_hh_fech!P14/SER_summary!P$26)</f>
        <v>107.63507865477948</v>
      </c>
      <c r="Q14" s="65">
        <f>IF(SER_hh_fech!Q14=0,0,SER_hh_fech!Q14/SER_summary!Q$26)</f>
        <v>116.80871304275139</v>
      </c>
      <c r="R14" s="65">
        <f>IF(SER_hh_fech!R14=0,0,SER_hh_fech!R14/SER_summary!R$26)</f>
        <v>123.11171016345186</v>
      </c>
      <c r="S14" s="65">
        <f>IF(SER_hh_fech!S14=0,0,SER_hh_fech!S14/SER_summary!S$26)</f>
        <v>118.25548701883355</v>
      </c>
      <c r="T14" s="65">
        <f>IF(SER_hh_fech!T14=0,0,SER_hh_fech!T14/SER_summary!T$26)</f>
        <v>122.50749627507275</v>
      </c>
      <c r="U14" s="65">
        <f>IF(SER_hh_fech!U14=0,0,SER_hh_fech!U14/SER_summary!U$26)</f>
        <v>116.45160880197406</v>
      </c>
      <c r="V14" s="65">
        <f>IF(SER_hh_fech!V14=0,0,SER_hh_fech!V14/SER_summary!V$26)</f>
        <v>98.968230200102695</v>
      </c>
      <c r="W14" s="65">
        <f>IF(SER_hh_fech!W14=0,0,SER_hh_fech!W14/SER_summary!W$26)</f>
        <v>118.87285509515159</v>
      </c>
      <c r="DA14" s="109" t="s">
        <v>487</v>
      </c>
    </row>
    <row r="15" spans="1:105" ht="12" customHeight="1" x14ac:dyDescent="0.25">
      <c r="A15" s="134" t="s">
        <v>80</v>
      </c>
      <c r="B15" s="135">
        <f>IF(SER_hh_fech!B15=0,0,SER_hh_fech!B15/SER_summary!B$26)</f>
        <v>0.86903335683854366</v>
      </c>
      <c r="C15" s="135">
        <f>IF(SER_hh_fech!C15=0,0,SER_hh_fech!C15/SER_summary!C$26)</f>
        <v>0.89992810327863282</v>
      </c>
      <c r="D15" s="135">
        <f>IF(SER_hh_fech!D15=0,0,SER_hh_fech!D15/SER_summary!D$26)</f>
        <v>0.82194388605833579</v>
      </c>
      <c r="E15" s="135">
        <f>IF(SER_hh_fech!E15=0,0,SER_hh_fech!E15/SER_summary!E$26)</f>
        <v>0.86987768607293237</v>
      </c>
      <c r="F15" s="135">
        <f>IF(SER_hh_fech!F15=0,0,SER_hh_fech!F15/SER_summary!F$26)</f>
        <v>0.86854748104882717</v>
      </c>
      <c r="G15" s="135">
        <f>IF(SER_hh_fech!G15=0,0,SER_hh_fech!G15/SER_summary!G$26)</f>
        <v>0.85736331994830073</v>
      </c>
      <c r="H15" s="135">
        <f>IF(SER_hh_fech!H15=0,0,SER_hh_fech!H15/SER_summary!H$26)</f>
        <v>0.90651113377606518</v>
      </c>
      <c r="I15" s="135">
        <f>IF(SER_hh_fech!I15=0,0,SER_hh_fech!I15/SER_summary!I$26)</f>
        <v>0.75078225392329923</v>
      </c>
      <c r="J15" s="135">
        <f>IF(SER_hh_fech!J15=0,0,SER_hh_fech!J15/SER_summary!J$26)</f>
        <v>0.82925566237304593</v>
      </c>
      <c r="K15" s="135">
        <f>IF(SER_hh_fech!K15=0,0,SER_hh_fech!K15/SER_summary!K$26)</f>
        <v>0.82250609874169711</v>
      </c>
      <c r="L15" s="135">
        <f>IF(SER_hh_fech!L15=0,0,SER_hh_fech!L15/SER_summary!L$26)</f>
        <v>0.87314589090874273</v>
      </c>
      <c r="M15" s="135">
        <f>IF(SER_hh_fech!M15=0,0,SER_hh_fech!M15/SER_summary!M$26)</f>
        <v>0.72419745231372912</v>
      </c>
      <c r="N15" s="135">
        <f>IF(SER_hh_fech!N15=0,0,SER_hh_fech!N15/SER_summary!N$26)</f>
        <v>0.75111588174838984</v>
      </c>
      <c r="O15" s="135">
        <f>IF(SER_hh_fech!O15=0,0,SER_hh_fech!O15/SER_summary!O$26)</f>
        <v>0.79824437741081078</v>
      </c>
      <c r="P15" s="135">
        <f>IF(SER_hh_fech!P15=0,0,SER_hh_fech!P15/SER_summary!P$26)</f>
        <v>0.65616372528592115</v>
      </c>
      <c r="Q15" s="135">
        <f>IF(SER_hh_fech!Q15=0,0,SER_hh_fech!Q15/SER_summary!Q$26)</f>
        <v>0.70649478171388536</v>
      </c>
      <c r="R15" s="135">
        <f>IF(SER_hh_fech!R15=0,0,SER_hh_fech!R15/SER_summary!R$26)</f>
        <v>0.71857896474162075</v>
      </c>
      <c r="S15" s="135">
        <f>IF(SER_hh_fech!S15=0,0,SER_hh_fech!S15/SER_summary!S$26)</f>
        <v>0.72606101134307222</v>
      </c>
      <c r="T15" s="135">
        <f>IF(SER_hh_fech!T15=0,0,SER_hh_fech!T15/SER_summary!T$26)</f>
        <v>0.69789015793960141</v>
      </c>
      <c r="U15" s="135">
        <f>IF(SER_hh_fech!U15=0,0,SER_hh_fech!U15/SER_summary!U$26)</f>
        <v>0.67225945011067467</v>
      </c>
      <c r="V15" s="135">
        <f>IF(SER_hh_fech!V15=0,0,SER_hh_fech!V15/SER_summary!V$26)</f>
        <v>0.66233465705417782</v>
      </c>
      <c r="W15" s="135">
        <f>IF(SER_hh_fech!W15=0,0,SER_hh_fech!W15/SER_summary!W$26)</f>
        <v>0.74205407294526027</v>
      </c>
      <c r="DA15" s="158" t="s">
        <v>488</v>
      </c>
    </row>
    <row r="16" spans="1:105" ht="12.95" customHeight="1" x14ac:dyDescent="0.25">
      <c r="A16" s="130" t="s">
        <v>74</v>
      </c>
      <c r="B16" s="131">
        <f>IF(SER_hh_fech!B16=0,0,SER_hh_fech!B16/SER_summary!B$26)</f>
        <v>13.582303208380138</v>
      </c>
      <c r="C16" s="131">
        <f>IF(SER_hh_fech!C16=0,0,SER_hh_fech!C16/SER_summary!C$26)</f>
        <v>13.455064316570132</v>
      </c>
      <c r="D16" s="131">
        <f>IF(SER_hh_fech!D16=0,0,SER_hh_fech!D16/SER_summary!D$26)</f>
        <v>12.091066249658489</v>
      </c>
      <c r="E16" s="131">
        <f>IF(SER_hh_fech!E16=0,0,SER_hh_fech!E16/SER_summary!E$26)</f>
        <v>17.445244777147998</v>
      </c>
      <c r="F16" s="131">
        <f>IF(SER_hh_fech!F16=0,0,SER_hh_fech!F16/SER_summary!F$26)</f>
        <v>11.408465445394809</v>
      </c>
      <c r="G16" s="131">
        <f>IF(SER_hh_fech!G16=0,0,SER_hh_fech!G16/SER_summary!G$26)</f>
        <v>11.2345364546407</v>
      </c>
      <c r="H16" s="131">
        <f>IF(SER_hh_fech!H16=0,0,SER_hh_fech!H16/SER_summary!H$26)</f>
        <v>12.022513507592775</v>
      </c>
      <c r="I16" s="131">
        <f>IF(SER_hh_fech!I16=0,0,SER_hh_fech!I16/SER_summary!I$26)</f>
        <v>9.7462566959377899</v>
      </c>
      <c r="J16" s="131">
        <f>IF(SER_hh_fech!J16=0,0,SER_hh_fech!J16/SER_summary!J$26)</f>
        <v>9.498878206692897</v>
      </c>
      <c r="K16" s="131">
        <f>IF(SER_hh_fech!K16=0,0,SER_hh_fech!K16/SER_summary!K$26)</f>
        <v>10.103131851609238</v>
      </c>
      <c r="L16" s="131">
        <f>IF(SER_hh_fech!L16=0,0,SER_hh_fech!L16/SER_summary!L$26)</f>
        <v>9.9252435864741315</v>
      </c>
      <c r="M16" s="131">
        <f>IF(SER_hh_fech!M16=0,0,SER_hh_fech!M16/SER_summary!M$26)</f>
        <v>9.0304109748393291</v>
      </c>
      <c r="N16" s="131">
        <f>IF(SER_hh_fech!N16=0,0,SER_hh_fech!N16/SER_summary!N$26)</f>
        <v>10.291870320212361</v>
      </c>
      <c r="O16" s="131">
        <f>IF(SER_hh_fech!O16=0,0,SER_hh_fech!O16/SER_summary!O$26)</f>
        <v>8.8303367202706227</v>
      </c>
      <c r="P16" s="131">
        <f>IF(SER_hh_fech!P16=0,0,SER_hh_fech!P16/SER_summary!P$26)</f>
        <v>7.9143453525885548</v>
      </c>
      <c r="Q16" s="131">
        <f>IF(SER_hh_fech!Q16=0,0,SER_hh_fech!Q16/SER_summary!Q$26)</f>
        <v>10.048381162341801</v>
      </c>
      <c r="R16" s="131">
        <f>IF(SER_hh_fech!R16=0,0,SER_hh_fech!R16/SER_summary!R$26)</f>
        <v>8.9406521273416697</v>
      </c>
      <c r="S16" s="131">
        <f>IF(SER_hh_fech!S16=0,0,SER_hh_fech!S16/SER_summary!S$26)</f>
        <v>9.6492228109948623</v>
      </c>
      <c r="T16" s="131">
        <f>IF(SER_hh_fech!T16=0,0,SER_hh_fech!T16/SER_summary!T$26)</f>
        <v>8.5469221988131849</v>
      </c>
      <c r="U16" s="131">
        <f>IF(SER_hh_fech!U16=0,0,SER_hh_fech!U16/SER_summary!U$26)</f>
        <v>8.6654811250994772</v>
      </c>
      <c r="V16" s="131">
        <f>IF(SER_hh_fech!V16=0,0,SER_hh_fech!V16/SER_summary!V$26)</f>
        <v>8.5513450635149919</v>
      </c>
      <c r="W16" s="131">
        <f>IF(SER_hh_fech!W16=0,0,SER_hh_fech!W16/SER_summary!W$26)</f>
        <v>7.695101950188481</v>
      </c>
      <c r="DA16" s="156" t="s">
        <v>489</v>
      </c>
    </row>
    <row r="17" spans="1:105" ht="12.95" customHeight="1" x14ac:dyDescent="0.25">
      <c r="A17" s="132" t="s">
        <v>73</v>
      </c>
      <c r="B17" s="133">
        <f>IF(SER_hh_fech!B17=0,0,SER_hh_fech!B17/SER_summary!B$26)</f>
        <v>19.999254485603782</v>
      </c>
      <c r="C17" s="133">
        <f>IF(SER_hh_fech!C17=0,0,SER_hh_fech!C17/SER_summary!C$26)</f>
        <v>20.894872710619726</v>
      </c>
      <c r="D17" s="133">
        <f>IF(SER_hh_fech!D17=0,0,SER_hh_fech!D17/SER_summary!D$26)</f>
        <v>19.662744468498005</v>
      </c>
      <c r="E17" s="133">
        <f>IF(SER_hh_fech!E17=0,0,SER_hh_fech!E17/SER_summary!E$26)</f>
        <v>35.412595788991041</v>
      </c>
      <c r="F17" s="133">
        <f>IF(SER_hh_fech!F17=0,0,SER_hh_fech!F17/SER_summary!F$26)</f>
        <v>20.144097206125824</v>
      </c>
      <c r="G17" s="133">
        <f>IF(SER_hh_fech!G17=0,0,SER_hh_fech!G17/SER_summary!G$26)</f>
        <v>20.976732623573394</v>
      </c>
      <c r="H17" s="133">
        <f>IF(SER_hh_fech!H17=0,0,SER_hh_fech!H17/SER_summary!H$26)</f>
        <v>24.184198732576409</v>
      </c>
      <c r="I17" s="133">
        <f>IF(SER_hh_fech!I17=0,0,SER_hh_fech!I17/SER_summary!I$26)</f>
        <v>20.113817210438864</v>
      </c>
      <c r="J17" s="133">
        <f>IF(SER_hh_fech!J17=0,0,SER_hh_fech!J17/SER_summary!J$26)</f>
        <v>20.929002789313554</v>
      </c>
      <c r="K17" s="133">
        <f>IF(SER_hh_fech!K17=0,0,SER_hh_fech!K17/SER_summary!K$26)</f>
        <v>22.411561103303534</v>
      </c>
      <c r="L17" s="133">
        <f>IF(SER_hh_fech!L17=0,0,SER_hh_fech!L17/SER_summary!L$26)</f>
        <v>21.733723785096814</v>
      </c>
      <c r="M17" s="133">
        <f>IF(SER_hh_fech!M17=0,0,SER_hh_fech!M17/SER_summary!M$26)</f>
        <v>21.051287627730474</v>
      </c>
      <c r="N17" s="133">
        <f>IF(SER_hh_fech!N17=0,0,SER_hh_fech!N17/SER_summary!N$26)</f>
        <v>24.708814748873106</v>
      </c>
      <c r="O17" s="133">
        <f>IF(SER_hh_fech!O17=0,0,SER_hh_fech!O17/SER_summary!O$26)</f>
        <v>21.544241401816954</v>
      </c>
      <c r="P17" s="133">
        <f>IF(SER_hh_fech!P17=0,0,SER_hh_fech!P17/SER_summary!P$26)</f>
        <v>19.765489700761339</v>
      </c>
      <c r="Q17" s="133">
        <f>IF(SER_hh_fech!Q17=0,0,SER_hh_fech!Q17/SER_summary!Q$26)</f>
        <v>25.441137242549459</v>
      </c>
      <c r="R17" s="133">
        <f>IF(SER_hh_fech!R17=0,0,SER_hh_fech!R17/SER_summary!R$26)</f>
        <v>22.314711988658214</v>
      </c>
      <c r="S17" s="133">
        <f>IF(SER_hh_fech!S17=0,0,SER_hh_fech!S17/SER_summary!S$26)</f>
        <v>24.630090642439225</v>
      </c>
      <c r="T17" s="133">
        <f>IF(SER_hh_fech!T17=0,0,SER_hh_fech!T17/SER_summary!T$26)</f>
        <v>22.678189292927648</v>
      </c>
      <c r="U17" s="133">
        <f>IF(SER_hh_fech!U17=0,0,SER_hh_fech!U17/SER_summary!U$26)</f>
        <v>23.418234973474267</v>
      </c>
      <c r="V17" s="133">
        <f>IF(SER_hh_fech!V17=0,0,SER_hh_fech!V17/SER_summary!V$26)</f>
        <v>21.305128437814336</v>
      </c>
      <c r="W17" s="133">
        <f>IF(SER_hh_fech!W17=0,0,SER_hh_fech!W17/SER_summary!W$26)</f>
        <v>19.424605456577716</v>
      </c>
      <c r="DA17" s="157" t="s">
        <v>490</v>
      </c>
    </row>
    <row r="18" spans="1:105" ht="12" customHeight="1" x14ac:dyDescent="0.25">
      <c r="A18" s="132" t="s">
        <v>72</v>
      </c>
      <c r="B18" s="133">
        <f>IF(SER_hh_fech!B18=0,0,SER_hh_fech!B18/SER_summary!B$26)</f>
        <v>13.573030108719253</v>
      </c>
      <c r="C18" s="133">
        <f>IF(SER_hh_fech!C18=0,0,SER_hh_fech!C18/SER_summary!C$26)</f>
        <v>13.443046753389922</v>
      </c>
      <c r="D18" s="133">
        <f>IF(SER_hh_fech!D18=0,0,SER_hh_fech!D18/SER_summary!D$26)</f>
        <v>12.07869338982672</v>
      </c>
      <c r="E18" s="133">
        <f>IF(SER_hh_fech!E18=0,0,SER_hh_fech!E18/SER_summary!E$26)</f>
        <v>17.40945524725511</v>
      </c>
      <c r="F18" s="133">
        <f>IF(SER_hh_fech!F18=0,0,SER_hh_fech!F18/SER_summary!F$26)</f>
        <v>11.389992451816868</v>
      </c>
      <c r="G18" s="133">
        <f>IF(SER_hh_fech!G18=0,0,SER_hh_fech!G18/SER_summary!G$26)</f>
        <v>11.213772521766924</v>
      </c>
      <c r="H18" s="133">
        <f>IF(SER_hh_fech!H18=0,0,SER_hh_fech!H18/SER_summary!H$26)</f>
        <v>11.991509231958391</v>
      </c>
      <c r="I18" s="133">
        <f>IF(SER_hh_fech!I18=0,0,SER_hh_fech!I18/SER_summary!I$26)</f>
        <v>9.7172544381053179</v>
      </c>
      <c r="J18" s="133">
        <f>IF(SER_hh_fech!J18=0,0,SER_hh_fech!J18/SER_summary!J$26)</f>
        <v>9.46288194262271</v>
      </c>
      <c r="K18" s="133">
        <f>IF(SER_hh_fech!K18=0,0,SER_hh_fech!K18/SER_summary!K$26)</f>
        <v>10.061668636247864</v>
      </c>
      <c r="L18" s="133">
        <f>IF(SER_hh_fech!L18=0,0,SER_hh_fech!L18/SER_summary!L$26)</f>
        <v>9.8816758964309717</v>
      </c>
      <c r="M18" s="133">
        <f>IF(SER_hh_fech!M18=0,0,SER_hh_fech!M18/SER_summary!M$26)</f>
        <v>8.9776113877501551</v>
      </c>
      <c r="N18" s="133">
        <f>IF(SER_hh_fech!N18=0,0,SER_hh_fech!N18/SER_summary!N$26)</f>
        <v>10.214301831164651</v>
      </c>
      <c r="O18" s="133">
        <f>IF(SER_hh_fech!O18=0,0,SER_hh_fech!O18/SER_summary!O$26)</f>
        <v>8.7481966529082289</v>
      </c>
      <c r="P18" s="133">
        <f>IF(SER_hh_fech!P18=0,0,SER_hh_fech!P18/SER_summary!P$26)</f>
        <v>7.8277022018604443</v>
      </c>
      <c r="Q18" s="133">
        <f>IF(SER_hh_fech!Q18=0,0,SER_hh_fech!Q18/SER_summary!Q$26)</f>
        <v>9.9108920781152747</v>
      </c>
      <c r="R18" s="133">
        <f>IF(SER_hh_fech!R18=0,0,SER_hh_fech!R18/SER_summary!R$26)</f>
        <v>8.8044615797194528</v>
      </c>
      <c r="S18" s="133">
        <f>IF(SER_hh_fech!S18=0,0,SER_hh_fech!S18/SER_summary!S$26)</f>
        <v>9.47751979734835</v>
      </c>
      <c r="T18" s="133">
        <f>IF(SER_hh_fech!T18=0,0,SER_hh_fech!T18/SER_summary!T$26)</f>
        <v>8.3653812191314358</v>
      </c>
      <c r="U18" s="133">
        <f>IF(SER_hh_fech!U18=0,0,SER_hh_fech!U18/SER_summary!U$26)</f>
        <v>8.4610415139454194</v>
      </c>
      <c r="V18" s="133">
        <f>IF(SER_hh_fech!V18=0,0,SER_hh_fech!V18/SER_summary!V$26)</f>
        <v>8.3581041269406491</v>
      </c>
      <c r="W18" s="133">
        <f>IF(SER_hh_fech!W18=0,0,SER_hh_fech!W18/SER_summary!W$26)</f>
        <v>7.5195618406000566</v>
      </c>
      <c r="DA18" s="157" t="s">
        <v>491</v>
      </c>
    </row>
    <row r="19" spans="1:105" ht="12.95" customHeight="1" x14ac:dyDescent="0.25">
      <c r="A19" s="130" t="s">
        <v>35</v>
      </c>
      <c r="B19" s="131">
        <f>IF(SER_hh_fech!B19=0,0,SER_hh_fech!B19/SER_summary!B$26)</f>
        <v>16.86026839104785</v>
      </c>
      <c r="C19" s="131">
        <f>IF(SER_hh_fech!C19=0,0,SER_hh_fech!C19/SER_summary!C$26)</f>
        <v>16.786584768363113</v>
      </c>
      <c r="D19" s="131">
        <f>IF(SER_hh_fech!D19=0,0,SER_hh_fech!D19/SER_summary!D$26)</f>
        <v>16.819413712028609</v>
      </c>
      <c r="E19" s="131">
        <f>IF(SER_hh_fech!E19=0,0,SER_hh_fech!E19/SER_summary!E$26)</f>
        <v>16.74128857017379</v>
      </c>
      <c r="F19" s="131">
        <f>IF(SER_hh_fech!F19=0,0,SER_hh_fech!F19/SER_summary!F$26)</f>
        <v>16.828154480698529</v>
      </c>
      <c r="G19" s="131">
        <f>IF(SER_hh_fech!G19=0,0,SER_hh_fech!G19/SER_summary!G$26)</f>
        <v>16.64678768100806</v>
      </c>
      <c r="H19" s="131">
        <f>IF(SER_hh_fech!H19=0,0,SER_hh_fech!H19/SER_summary!H$26)</f>
        <v>16.59715149582933</v>
      </c>
      <c r="I19" s="131">
        <f>IF(SER_hh_fech!I19=0,0,SER_hh_fech!I19/SER_summary!I$26)</f>
        <v>16.41513689312136</v>
      </c>
      <c r="J19" s="131">
        <f>IF(SER_hh_fech!J19=0,0,SER_hh_fech!J19/SER_summary!J$26)</f>
        <v>16.382477689878314</v>
      </c>
      <c r="K19" s="131">
        <f>IF(SER_hh_fech!K19=0,0,SER_hh_fech!K19/SER_summary!K$26)</f>
        <v>16.504561228556362</v>
      </c>
      <c r="L19" s="131">
        <f>IF(SER_hh_fech!L19=0,0,SER_hh_fech!L19/SER_summary!L$26)</f>
        <v>16.316440671174572</v>
      </c>
      <c r="M19" s="131">
        <f>IF(SER_hh_fech!M19=0,0,SER_hh_fech!M19/SER_summary!M$26)</f>
        <v>16.271064550327164</v>
      </c>
      <c r="N19" s="131">
        <f>IF(SER_hh_fech!N19=0,0,SER_hh_fech!N19/SER_summary!N$26)</f>
        <v>16.134276224245703</v>
      </c>
      <c r="O19" s="131">
        <f>IF(SER_hh_fech!O19=0,0,SER_hh_fech!O19/SER_summary!O$26)</f>
        <v>16.13544049409024</v>
      </c>
      <c r="P19" s="131">
        <f>IF(SER_hh_fech!P19=0,0,SER_hh_fech!P19/SER_summary!P$26)</f>
        <v>16.170651864396195</v>
      </c>
      <c r="Q19" s="131">
        <f>IF(SER_hh_fech!Q19=0,0,SER_hh_fech!Q19/SER_summary!Q$26)</f>
        <v>15.989663462313517</v>
      </c>
      <c r="R19" s="131">
        <f>IF(SER_hh_fech!R19=0,0,SER_hh_fech!R19/SER_summary!R$26)</f>
        <v>15.783490841384646</v>
      </c>
      <c r="S19" s="131">
        <f>IF(SER_hh_fech!S19=0,0,SER_hh_fech!S19/SER_summary!S$26)</f>
        <v>15.490767526559113</v>
      </c>
      <c r="T19" s="131">
        <f>IF(SER_hh_fech!T19=0,0,SER_hh_fech!T19/SER_summary!T$26)</f>
        <v>15.145289061157888</v>
      </c>
      <c r="U19" s="131">
        <f>IF(SER_hh_fech!U19=0,0,SER_hh_fech!U19/SER_summary!U$26)</f>
        <v>14.628818817487067</v>
      </c>
      <c r="V19" s="131">
        <f>IF(SER_hh_fech!V19=0,0,SER_hh_fech!V19/SER_summary!V$26)</f>
        <v>13.177370470842723</v>
      </c>
      <c r="W19" s="131">
        <f>IF(SER_hh_fech!W19=0,0,SER_hh_fech!W19/SER_summary!W$26)</f>
        <v>13.687075873401605</v>
      </c>
      <c r="DA19" s="156" t="s">
        <v>492</v>
      </c>
    </row>
    <row r="20" spans="1:105" ht="12" customHeight="1" x14ac:dyDescent="0.25">
      <c r="A20" s="132" t="s">
        <v>29</v>
      </c>
      <c r="B20" s="133">
        <f>IF(SER_hh_fech!B20=0,0,SER_hh_fech!B20/SER_summary!B$26)</f>
        <v>17.785557004689156</v>
      </c>
      <c r="C20" s="133">
        <f>IF(SER_hh_fech!C20=0,0,SER_hh_fech!C20/SER_summary!C$26)</f>
        <v>21.475044057189244</v>
      </c>
      <c r="D20" s="133">
        <f>IF(SER_hh_fech!D20=0,0,SER_hh_fech!D20/SER_summary!D$26)</f>
        <v>24.239166792831391</v>
      </c>
      <c r="E20" s="133">
        <f>IF(SER_hh_fech!E20=0,0,SER_hh_fech!E20/SER_summary!E$26)</f>
        <v>22.953298928637775</v>
      </c>
      <c r="F20" s="133">
        <f>IF(SER_hh_fech!F20=0,0,SER_hh_fech!F20/SER_summary!F$26)</f>
        <v>23.931134508858605</v>
      </c>
      <c r="G20" s="133">
        <f>IF(SER_hh_fech!G20=0,0,SER_hh_fech!G20/SER_summary!G$26)</f>
        <v>23.064357591263519</v>
      </c>
      <c r="H20" s="133">
        <f>IF(SER_hh_fech!H20=0,0,SER_hh_fech!H20/SER_summary!H$26)</f>
        <v>22.655380374487819</v>
      </c>
      <c r="I20" s="133">
        <f>IF(SER_hh_fech!I20=0,0,SER_hh_fech!I20/SER_summary!I$26)</f>
        <v>28.103577359568725</v>
      </c>
      <c r="J20" s="133">
        <f>IF(SER_hh_fech!J20=0,0,SER_hh_fech!J20/SER_summary!J$26)</f>
        <v>28.339084176832937</v>
      </c>
      <c r="K20" s="133">
        <f>IF(SER_hh_fech!K20=0,0,SER_hh_fech!K20/SER_summary!K$26)</f>
        <v>28.030301348980316</v>
      </c>
      <c r="L20" s="133">
        <f>IF(SER_hh_fech!L20=0,0,SER_hh_fech!L20/SER_summary!L$26)</f>
        <v>28.027492951537468</v>
      </c>
      <c r="M20" s="133">
        <f>IF(SER_hh_fech!M20=0,0,SER_hh_fech!M20/SER_summary!M$26)</f>
        <v>27.421099682143307</v>
      </c>
      <c r="N20" s="133">
        <f>IF(SER_hh_fech!N20=0,0,SER_hh_fech!N20/SER_summary!N$26)</f>
        <v>27.34158104638156</v>
      </c>
      <c r="O20" s="133">
        <f>IF(SER_hh_fech!O20=0,0,SER_hh_fech!O20/SER_summary!O$26)</f>
        <v>27.492131757425962</v>
      </c>
      <c r="P20" s="133">
        <f>IF(SER_hh_fech!P20=0,0,SER_hh_fech!P20/SER_summary!P$26)</f>
        <v>27.466098339925914</v>
      </c>
      <c r="Q20" s="133">
        <f>IF(SER_hh_fech!Q20=0,0,SER_hh_fech!Q20/SER_summary!Q$26)</f>
        <v>28.083208583420966</v>
      </c>
      <c r="R20" s="133">
        <f>IF(SER_hh_fech!R20=0,0,SER_hh_fech!R20/SER_summary!R$26)</f>
        <v>28.357948405204851</v>
      </c>
      <c r="S20" s="133">
        <f>IF(SER_hh_fech!S20=0,0,SER_hh_fech!S20/SER_summary!S$26)</f>
        <v>27.623051439891032</v>
      </c>
      <c r="T20" s="133">
        <f>IF(SER_hh_fech!T20=0,0,SER_hh_fech!T20/SER_summary!T$26)</f>
        <v>24.618116233436186</v>
      </c>
      <c r="U20" s="133">
        <f>IF(SER_hh_fech!U20=0,0,SER_hh_fech!U20/SER_summary!U$26)</f>
        <v>24.156816482847123</v>
      </c>
      <c r="V20" s="133">
        <f>IF(SER_hh_fech!V20=0,0,SER_hh_fech!V20/SER_summary!V$26)</f>
        <v>22.276142592238109</v>
      </c>
      <c r="W20" s="133">
        <f>IF(SER_hh_fech!W20=0,0,SER_hh_fech!W20/SER_summary!W$26)</f>
        <v>31.406563892718964</v>
      </c>
      <c r="DA20" s="157" t="s">
        <v>493</v>
      </c>
    </row>
    <row r="21" spans="1:105" s="2" customFormat="1" ht="12" customHeight="1" x14ac:dyDescent="0.25">
      <c r="A21" s="132" t="s">
        <v>52</v>
      </c>
      <c r="B21" s="133">
        <f>IF(SER_hh_fech!B21=0,0,SER_hh_fech!B21/SER_summary!B$26)</f>
        <v>16.735822674480161</v>
      </c>
      <c r="C21" s="133">
        <f>IF(SER_hh_fech!C21=0,0,SER_hh_fech!C21/SER_summary!C$26)</f>
        <v>17.230467164292211</v>
      </c>
      <c r="D21" s="133">
        <f>IF(SER_hh_fech!D21=0,0,SER_hh_fech!D21/SER_summary!D$26)</f>
        <v>17.342628246680423</v>
      </c>
      <c r="E21" s="133">
        <f>IF(SER_hh_fech!E21=0,0,SER_hh_fech!E21/SER_summary!E$26)</f>
        <v>18.28184773249016</v>
      </c>
      <c r="F21" s="133">
        <f>IF(SER_hh_fech!F21=0,0,SER_hh_fech!F21/SER_summary!F$26)</f>
        <v>17.868552287124732</v>
      </c>
      <c r="G21" s="133">
        <f>IF(SER_hh_fech!G21=0,0,SER_hh_fech!G21/SER_summary!G$26)</f>
        <v>17.228105795809256</v>
      </c>
      <c r="H21" s="133">
        <f>IF(SER_hh_fech!H21=0,0,SER_hh_fech!H21/SER_summary!H$26)</f>
        <v>17.831144824444582</v>
      </c>
      <c r="I21" s="133">
        <f>IF(SER_hh_fech!I21=0,0,SER_hh_fech!I21/SER_summary!I$26)</f>
        <v>17.425482093864787</v>
      </c>
      <c r="J21" s="133">
        <f>IF(SER_hh_fech!J21=0,0,SER_hh_fech!J21/SER_summary!J$26)</f>
        <v>17.377953441995967</v>
      </c>
      <c r="K21" s="133">
        <f>IF(SER_hh_fech!K21=0,0,SER_hh_fech!K21/SER_summary!K$26)</f>
        <v>17.174959079104692</v>
      </c>
      <c r="L21" s="133">
        <f>IF(SER_hh_fech!L21=0,0,SER_hh_fech!L21/SER_summary!L$26)</f>
        <v>16.697086349622964</v>
      </c>
      <c r="M21" s="133">
        <f>IF(SER_hh_fech!M21=0,0,SER_hh_fech!M21/SER_summary!M$26)</f>
        <v>16.76142142847603</v>
      </c>
      <c r="N21" s="133">
        <f>IF(SER_hh_fech!N21=0,0,SER_hh_fech!N21/SER_summary!N$26)</f>
        <v>17.054018346526146</v>
      </c>
      <c r="O21" s="133">
        <f>IF(SER_hh_fech!O21=0,0,SER_hh_fech!O21/SER_summary!O$26)</f>
        <v>15.535338002067036</v>
      </c>
      <c r="P21" s="133">
        <f>IF(SER_hh_fech!P21=0,0,SER_hh_fech!P21/SER_summary!P$26)</f>
        <v>15.641266110447543</v>
      </c>
      <c r="Q21" s="133">
        <f>IF(SER_hh_fech!Q21=0,0,SER_hh_fech!Q21/SER_summary!Q$26)</f>
        <v>15.192193628040927</v>
      </c>
      <c r="R21" s="133">
        <f>IF(SER_hh_fech!R21=0,0,SER_hh_fech!R21/SER_summary!R$26)</f>
        <v>15.586757391618253</v>
      </c>
      <c r="S21" s="133">
        <f>IF(SER_hh_fech!S21=0,0,SER_hh_fech!S21/SER_summary!S$26)</f>
        <v>15.594564153579045</v>
      </c>
      <c r="T21" s="133">
        <f>IF(SER_hh_fech!T21=0,0,SER_hh_fech!T21/SER_summary!T$26)</f>
        <v>14.313641068498242</v>
      </c>
      <c r="U21" s="133">
        <f>IF(SER_hh_fech!U21=0,0,SER_hh_fech!U21/SER_summary!U$26)</f>
        <v>15.798593078340057</v>
      </c>
      <c r="V21" s="133">
        <f>IF(SER_hh_fech!V21=0,0,SER_hh_fech!V21/SER_summary!V$26)</f>
        <v>13.738036470073189</v>
      </c>
      <c r="W21" s="133">
        <f>IF(SER_hh_fech!W21=0,0,SER_hh_fech!W21/SER_summary!W$26)</f>
        <v>14.542424561669559</v>
      </c>
      <c r="DA21" s="157" t="s">
        <v>494</v>
      </c>
    </row>
    <row r="22" spans="1:105" ht="12" customHeight="1" x14ac:dyDescent="0.25">
      <c r="A22" s="132" t="s">
        <v>169</v>
      </c>
      <c r="B22" s="133">
        <f>IF(SER_hh_fech!B22=0,0,SER_hh_fech!B22/SER_summary!B$26)</f>
        <v>15.530541272742497</v>
      </c>
      <c r="C22" s="133">
        <f>IF(SER_hh_fech!C22=0,0,SER_hh_fech!C22/SER_summary!C$26)</f>
        <v>15.445590789700299</v>
      </c>
      <c r="D22" s="133">
        <f>IF(SER_hh_fech!D22=0,0,SER_hh_fech!D22/SER_summary!D$26)</f>
        <v>15.163547566124159</v>
      </c>
      <c r="E22" s="133">
        <f>IF(SER_hh_fech!E22=0,0,SER_hh_fech!E22/SER_summary!E$26)</f>
        <v>15.425565049335601</v>
      </c>
      <c r="F22" s="133">
        <f>IF(SER_hh_fech!F22=0,0,SER_hh_fech!F22/SER_summary!F$26)</f>
        <v>15.473347125351106</v>
      </c>
      <c r="G22" s="133">
        <f>IF(SER_hh_fech!G22=0,0,SER_hh_fech!G22/SER_summary!G$26)</f>
        <v>15.36490929107957</v>
      </c>
      <c r="H22" s="133">
        <f>IF(SER_hh_fech!H22=0,0,SER_hh_fech!H22/SER_summary!H$26)</f>
        <v>15.332988692870298</v>
      </c>
      <c r="I22" s="133">
        <f>IF(SER_hh_fech!I22=0,0,SER_hh_fech!I22/SER_summary!I$26)</f>
        <v>14.986993938238047</v>
      </c>
      <c r="J22" s="133">
        <f>IF(SER_hh_fech!J22=0,0,SER_hh_fech!J22/SER_summary!J$26)</f>
        <v>15.07846952631327</v>
      </c>
      <c r="K22" s="133">
        <f>IF(SER_hh_fech!K22=0,0,SER_hh_fech!K22/SER_summary!K$26)</f>
        <v>15.188385940778057</v>
      </c>
      <c r="L22" s="133">
        <f>IF(SER_hh_fech!L22=0,0,SER_hh_fech!L22/SER_summary!L$26)</f>
        <v>14.70961657251879</v>
      </c>
      <c r="M22" s="133">
        <f>IF(SER_hh_fech!M22=0,0,SER_hh_fech!M22/SER_summary!M$26)</f>
        <v>14.662951088798099</v>
      </c>
      <c r="N22" s="133">
        <f>IF(SER_hh_fech!N22=0,0,SER_hh_fech!N22/SER_summary!N$26)</f>
        <v>14.676151729961003</v>
      </c>
      <c r="O22" s="133">
        <f>IF(SER_hh_fech!O22=0,0,SER_hh_fech!O22/SER_summary!O$26)</f>
        <v>14.464908540643531</v>
      </c>
      <c r="P22" s="133">
        <f>IF(SER_hh_fech!P22=0,0,SER_hh_fech!P22/SER_summary!P$26)</f>
        <v>14.127781723233662</v>
      </c>
      <c r="Q22" s="133">
        <f>IF(SER_hh_fech!Q22=0,0,SER_hh_fech!Q22/SER_summary!Q$26)</f>
        <v>14.041103681667062</v>
      </c>
      <c r="R22" s="133">
        <f>IF(SER_hh_fech!R22=0,0,SER_hh_fech!R22/SER_summary!R$26)</f>
        <v>13.719685165195116</v>
      </c>
      <c r="S22" s="133">
        <f>IF(SER_hh_fech!S22=0,0,SER_hh_fech!S22/SER_summary!S$26)</f>
        <v>14.38776841927708</v>
      </c>
      <c r="T22" s="133">
        <f>IF(SER_hh_fech!T22=0,0,SER_hh_fech!T22/SER_summary!T$26)</f>
        <v>12.043394079598771</v>
      </c>
      <c r="U22" s="133">
        <f>IF(SER_hh_fech!U22=0,0,SER_hh_fech!U22/SER_summary!U$26)</f>
        <v>12.280966968823199</v>
      </c>
      <c r="V22" s="133">
        <f>IF(SER_hh_fech!V22=0,0,SER_hh_fech!V22/SER_summary!V$26)</f>
        <v>11.417400378583798</v>
      </c>
      <c r="W22" s="133">
        <f>IF(SER_hh_fech!W22=0,0,SER_hh_fech!W22/SER_summary!W$26)</f>
        <v>11.713210785735997</v>
      </c>
      <c r="DA22" s="157" t="s">
        <v>495</v>
      </c>
    </row>
    <row r="23" spans="1:105" ht="12" customHeight="1" x14ac:dyDescent="0.25">
      <c r="A23" s="132" t="s">
        <v>154</v>
      </c>
      <c r="B23" s="133">
        <f>IF(SER_hh_fech!B23=0,0,SER_hh_fech!B23/SER_summary!B$26)</f>
        <v>19.009665262403331</v>
      </c>
      <c r="C23" s="133">
        <f>IF(SER_hh_fech!C23=0,0,SER_hh_fech!C23/SER_summary!C$26)</f>
        <v>18.993132324795265</v>
      </c>
      <c r="D23" s="133">
        <f>IF(SER_hh_fech!D23=0,0,SER_hh_fech!D23/SER_summary!D$26)</f>
        <v>19.505537198577446</v>
      </c>
      <c r="E23" s="133">
        <f>IF(SER_hh_fech!E23=0,0,SER_hh_fech!E23/SER_summary!E$26)</f>
        <v>19.571378199650901</v>
      </c>
      <c r="F23" s="133">
        <f>IF(SER_hh_fech!F23=0,0,SER_hh_fech!F23/SER_summary!F$26)</f>
        <v>19.407481192668666</v>
      </c>
      <c r="G23" s="133">
        <f>IF(SER_hh_fech!G23=0,0,SER_hh_fech!G23/SER_summary!G$26)</f>
        <v>18.761276669142614</v>
      </c>
      <c r="H23" s="133">
        <f>IF(SER_hh_fech!H23=0,0,SER_hh_fech!H23/SER_summary!H$26)</f>
        <v>18.737111260653219</v>
      </c>
      <c r="I23" s="133">
        <f>IF(SER_hh_fech!I23=0,0,SER_hh_fech!I23/SER_summary!I$26)</f>
        <v>17.96975877235047</v>
      </c>
      <c r="J23" s="133">
        <f>IF(SER_hh_fech!J23=0,0,SER_hh_fech!J23/SER_summary!J$26)</f>
        <v>17.572971357544276</v>
      </c>
      <c r="K23" s="133">
        <f>IF(SER_hh_fech!K23=0,0,SER_hh_fech!K23/SER_summary!K$26)</f>
        <v>17.832564256223428</v>
      </c>
      <c r="L23" s="133">
        <f>IF(SER_hh_fech!L23=0,0,SER_hh_fech!L23/SER_summary!L$26)</f>
        <v>17.505972092248033</v>
      </c>
      <c r="M23" s="133">
        <f>IF(SER_hh_fech!M23=0,0,SER_hh_fech!M23/SER_summary!M$26)</f>
        <v>17.187472768698353</v>
      </c>
      <c r="N23" s="133">
        <f>IF(SER_hh_fech!N23=0,0,SER_hh_fech!N23/SER_summary!N$26)</f>
        <v>16.362615959398397</v>
      </c>
      <c r="O23" s="133">
        <f>IF(SER_hh_fech!O23=0,0,SER_hh_fech!O23/SER_summary!O$26)</f>
        <v>16.292229743872721</v>
      </c>
      <c r="P23" s="133">
        <f>IF(SER_hh_fech!P23=0,0,SER_hh_fech!P23/SER_summary!P$26)</f>
        <v>16.322575957860959</v>
      </c>
      <c r="Q23" s="133">
        <f>IF(SER_hh_fech!Q23=0,0,SER_hh_fech!Q23/SER_summary!Q$26)</f>
        <v>15.676604683627721</v>
      </c>
      <c r="R23" s="133">
        <f>IF(SER_hh_fech!R23=0,0,SER_hh_fech!R23/SER_summary!R$26)</f>
        <v>15.098384423701448</v>
      </c>
      <c r="S23" s="133">
        <f>IF(SER_hh_fech!S23=0,0,SER_hh_fech!S23/SER_summary!S$26)</f>
        <v>14.372605900342283</v>
      </c>
      <c r="T23" s="133">
        <f>IF(SER_hh_fech!T23=0,0,SER_hh_fech!T23/SER_summary!T$26)</f>
        <v>14.577393075030255</v>
      </c>
      <c r="U23" s="133">
        <f>IF(SER_hh_fech!U23=0,0,SER_hh_fech!U23/SER_summary!U$26)</f>
        <v>13.219547759660117</v>
      </c>
      <c r="V23" s="133">
        <f>IF(SER_hh_fech!V23=0,0,SER_hh_fech!V23/SER_summary!V$26)</f>
        <v>11.644925189853934</v>
      </c>
      <c r="W23" s="133">
        <f>IF(SER_hh_fech!W23=0,0,SER_hh_fech!W23/SER_summary!W$26)</f>
        <v>12.103341578532216</v>
      </c>
      <c r="DA23" s="157" t="s">
        <v>496</v>
      </c>
    </row>
    <row r="24" spans="1:105" ht="12" customHeight="1" x14ac:dyDescent="0.25">
      <c r="A24" s="132" t="s">
        <v>128</v>
      </c>
      <c r="B24" s="133">
        <f>IF(SER_hh_fech!B24=0,0,SER_hh_fech!B24/SER_summary!B$26)</f>
        <v>34.317004027823131</v>
      </c>
      <c r="C24" s="133">
        <f>IF(SER_hh_fech!C24=0,0,SER_hh_fech!C24/SER_summary!C$26)</f>
        <v>30.389720991534254</v>
      </c>
      <c r="D24" s="133">
        <f>IF(SER_hh_fech!D24=0,0,SER_hh_fech!D24/SER_summary!D$26)</f>
        <v>33.30490598826055</v>
      </c>
      <c r="E24" s="133">
        <f>IF(SER_hh_fech!E24=0,0,SER_hh_fech!E24/SER_summary!E$26)</f>
        <v>32.921164871917718</v>
      </c>
      <c r="F24" s="133">
        <f>IF(SER_hh_fech!F24=0,0,SER_hh_fech!F24/SER_summary!F$26)</f>
        <v>32.416370351414926</v>
      </c>
      <c r="G24" s="133">
        <f>IF(SER_hh_fech!G24=0,0,SER_hh_fech!G24/SER_summary!G$26)</f>
        <v>31.347102283418838</v>
      </c>
      <c r="H24" s="133">
        <f>IF(SER_hh_fech!H24=0,0,SER_hh_fech!H24/SER_summary!H$26)</f>
        <v>30.350542157859408</v>
      </c>
      <c r="I24" s="133">
        <f>IF(SER_hh_fech!I24=0,0,SER_hh_fech!I24/SER_summary!I$26)</f>
        <v>30.569649529172427</v>
      </c>
      <c r="J24" s="133">
        <f>IF(SER_hh_fech!J24=0,0,SER_hh_fech!J24/SER_summary!J$26)</f>
        <v>29.369185674519656</v>
      </c>
      <c r="K24" s="133">
        <f>IF(SER_hh_fech!K24=0,0,SER_hh_fech!K24/SER_summary!K$26)</f>
        <v>29.286117133244222</v>
      </c>
      <c r="L24" s="133">
        <f>IF(SER_hh_fech!L24=0,0,SER_hh_fech!L24/SER_summary!L$26)</f>
        <v>29.701423651329453</v>
      </c>
      <c r="M24" s="133">
        <f>IF(SER_hh_fech!M24=0,0,SER_hh_fech!M24/SER_summary!M$26)</f>
        <v>26.318442266764148</v>
      </c>
      <c r="N24" s="133">
        <f>IF(SER_hh_fech!N24=0,0,SER_hh_fech!N24/SER_summary!N$26)</f>
        <v>27.130269512022497</v>
      </c>
      <c r="O24" s="133">
        <f>IF(SER_hh_fech!O24=0,0,SER_hh_fech!O24/SER_summary!O$26)</f>
        <v>28.193622473415154</v>
      </c>
      <c r="P24" s="133">
        <f>IF(SER_hh_fech!P24=0,0,SER_hh_fech!P24/SER_summary!P$26)</f>
        <v>26.698126821300189</v>
      </c>
      <c r="Q24" s="133">
        <f>IF(SER_hh_fech!Q24=0,0,SER_hh_fech!Q24/SER_summary!Q$26)</f>
        <v>26.106501960245392</v>
      </c>
      <c r="R24" s="133">
        <f>IF(SER_hh_fech!R24=0,0,SER_hh_fech!R24/SER_summary!R$26)</f>
        <v>26.637269123540339</v>
      </c>
      <c r="S24" s="133">
        <f>IF(SER_hh_fech!S24=0,0,SER_hh_fech!S24/SER_summary!S$26)</f>
        <v>26.092979487500394</v>
      </c>
      <c r="T24" s="133">
        <f>IF(SER_hh_fech!T24=0,0,SER_hh_fech!T24/SER_summary!T$26)</f>
        <v>24.615186121814915</v>
      </c>
      <c r="U24" s="133">
        <f>IF(SER_hh_fech!U24=0,0,SER_hh_fech!U24/SER_summary!U$26)</f>
        <v>22.813763794643197</v>
      </c>
      <c r="V24" s="133">
        <f>IF(SER_hh_fech!V24=0,0,SER_hh_fech!V24/SER_summary!V$26)</f>
        <v>21.670345804926217</v>
      </c>
      <c r="W24" s="133">
        <f>IF(SER_hh_fech!W24=0,0,SER_hh_fech!W24/SER_summary!W$26)</f>
        <v>22.966457546733942</v>
      </c>
      <c r="DA24" s="157" t="s">
        <v>497</v>
      </c>
    </row>
    <row r="25" spans="1:105" ht="12" customHeight="1" x14ac:dyDescent="0.25">
      <c r="A25" s="132" t="s">
        <v>170</v>
      </c>
      <c r="B25" s="133">
        <f>IF(SER_hh_fech!B25=0,0,SER_hh_fech!B25/SER_summary!B$26)</f>
        <v>18.161659318945812</v>
      </c>
      <c r="C25" s="133">
        <f>IF(SER_hh_fech!C25=0,0,SER_hh_fech!C25/SER_summary!C$26)</f>
        <v>17.91386631423175</v>
      </c>
      <c r="D25" s="133">
        <f>IF(SER_hh_fech!D25=0,0,SER_hh_fech!D25/SER_summary!D$26)</f>
        <v>17.721118594891099</v>
      </c>
      <c r="E25" s="133">
        <f>IF(SER_hh_fech!E25=0,0,SER_hh_fech!E25/SER_summary!E$26)</f>
        <v>15.732856830949022</v>
      </c>
      <c r="F25" s="133">
        <f>IF(SER_hh_fech!F25=0,0,SER_hh_fech!F25/SER_summary!F$26)</f>
        <v>14.523301815451527</v>
      </c>
      <c r="G25" s="133">
        <f>IF(SER_hh_fech!G25=0,0,SER_hh_fech!G25/SER_summary!G$26)</f>
        <v>13.974193936347746</v>
      </c>
      <c r="H25" s="133">
        <f>IF(SER_hh_fech!H25=0,0,SER_hh_fech!H25/SER_summary!H$26)</f>
        <v>14.145966632859967</v>
      </c>
      <c r="I25" s="133">
        <f>IF(SER_hh_fech!I25=0,0,SER_hh_fech!I25/SER_summary!I$26)</f>
        <v>13.628146468997709</v>
      </c>
      <c r="J25" s="133">
        <f>IF(SER_hh_fech!J25=0,0,SER_hh_fech!J25/SER_summary!J$26)</f>
        <v>13.974440233114144</v>
      </c>
      <c r="K25" s="133">
        <f>IF(SER_hh_fech!K25=0,0,SER_hh_fech!K25/SER_summary!K$26)</f>
        <v>14.28572828701895</v>
      </c>
      <c r="L25" s="133">
        <f>IF(SER_hh_fech!L25=0,0,SER_hh_fech!L25/SER_summary!L$26)</f>
        <v>14.193661204913017</v>
      </c>
      <c r="M25" s="133">
        <f>IF(SER_hh_fech!M25=0,0,SER_hh_fech!M25/SER_summary!M$26)</f>
        <v>14.412890058316361</v>
      </c>
      <c r="N25" s="133">
        <f>IF(SER_hh_fech!N25=0,0,SER_hh_fech!N25/SER_summary!N$26)</f>
        <v>15.098890741694994</v>
      </c>
      <c r="O25" s="133">
        <f>IF(SER_hh_fech!O25=0,0,SER_hh_fech!O25/SER_summary!O$26)</f>
        <v>14.816559290002415</v>
      </c>
      <c r="P25" s="133">
        <f>IF(SER_hh_fech!P25=0,0,SER_hh_fech!P25/SER_summary!P$26)</f>
        <v>15.310256349452301</v>
      </c>
      <c r="Q25" s="133">
        <f>IF(SER_hh_fech!Q25=0,0,SER_hh_fech!Q25/SER_summary!Q$26)</f>
        <v>15.707993658801373</v>
      </c>
      <c r="R25" s="133">
        <f>IF(SER_hh_fech!R25=0,0,SER_hh_fech!R25/SER_summary!R$26)</f>
        <v>15.959570243502851</v>
      </c>
      <c r="S25" s="133">
        <f>IF(SER_hh_fech!S25=0,0,SER_hh_fech!S25/SER_summary!S$26)</f>
        <v>16.102484369517075</v>
      </c>
      <c r="T25" s="133">
        <f>IF(SER_hh_fech!T25=0,0,SER_hh_fech!T25/SER_summary!T$26)</f>
        <v>15.954278235270388</v>
      </c>
      <c r="U25" s="133">
        <f>IF(SER_hh_fech!U25=0,0,SER_hh_fech!U25/SER_summary!U$26)</f>
        <v>15.452209290570744</v>
      </c>
      <c r="V25" s="133">
        <f>IF(SER_hh_fech!V25=0,0,SER_hh_fech!V25/SER_summary!V$26)</f>
        <v>14.197101429624706</v>
      </c>
      <c r="W25" s="133">
        <f>IF(SER_hh_fech!W25=0,0,SER_hh_fech!W25/SER_summary!W$26)</f>
        <v>14.926632404635956</v>
      </c>
      <c r="DA25" s="157" t="s">
        <v>498</v>
      </c>
    </row>
    <row r="26" spans="1:105" ht="12" customHeight="1" x14ac:dyDescent="0.25">
      <c r="A26" s="132" t="s">
        <v>24</v>
      </c>
      <c r="B26" s="65">
        <f>IF(SER_hh_fech!B26=0,0,SER_hh_fech!B26/SER_summary!B$26)</f>
        <v>15.852036165795216</v>
      </c>
      <c r="C26" s="65">
        <f>IF(SER_hh_fech!C26=0,0,SER_hh_fech!C26/SER_summary!C$26)</f>
        <v>15.773072844986631</v>
      </c>
      <c r="D26" s="65">
        <f>IF(SER_hh_fech!D26=0,0,SER_hh_fech!D26/SER_summary!D$26)</f>
        <v>15.746748755932517</v>
      </c>
      <c r="E26" s="65">
        <f>IF(SER_hh_fech!E26=0,0,SER_hh_fech!E26/SER_summary!E$26)</f>
        <v>15.608985698288402</v>
      </c>
      <c r="F26" s="65">
        <f>IF(SER_hh_fech!F26=0,0,SER_hh_fech!F26/SER_summary!F$26)</f>
        <v>16.221675545924775</v>
      </c>
      <c r="G26" s="65">
        <f>IF(SER_hh_fech!G26=0,0,SER_hh_fech!G26/SER_summary!G$26)</f>
        <v>16.359077753209192</v>
      </c>
      <c r="H26" s="65">
        <f>IF(SER_hh_fech!H26=0,0,SER_hh_fech!H26/SER_summary!H$26)</f>
        <v>16.08798004209071</v>
      </c>
      <c r="I26" s="65">
        <f>IF(SER_hh_fech!I26=0,0,SER_hh_fech!I26/SER_summary!I$26)</f>
        <v>16.318199788689757</v>
      </c>
      <c r="J26" s="65">
        <f>IF(SER_hh_fech!J26=0,0,SER_hh_fech!J26/SER_summary!J$26)</f>
        <v>16.23955391389962</v>
      </c>
      <c r="K26" s="65">
        <f>IF(SER_hh_fech!K26=0,0,SER_hh_fech!K26/SER_summary!K$26)</f>
        <v>16.23065086888354</v>
      </c>
      <c r="L26" s="65">
        <f>IF(SER_hh_fech!L26=0,0,SER_hh_fech!L26/SER_summary!L$26)</f>
        <v>16.085132280968715</v>
      </c>
      <c r="M26" s="65">
        <f>IF(SER_hh_fech!M26=0,0,SER_hh_fech!M26/SER_summary!M$26)</f>
        <v>16.071655030385379</v>
      </c>
      <c r="N26" s="65">
        <f>IF(SER_hh_fech!N26=0,0,SER_hh_fech!N26/SER_summary!N$26)</f>
        <v>15.987896468730559</v>
      </c>
      <c r="O26" s="65">
        <f>IF(SER_hh_fech!O26=0,0,SER_hh_fech!O26/SER_summary!O$26)</f>
        <v>16.287940336091587</v>
      </c>
      <c r="P26" s="65">
        <f>IF(SER_hh_fech!P26=0,0,SER_hh_fech!P26/SER_summary!P$26)</f>
        <v>16.346192270913075</v>
      </c>
      <c r="Q26" s="65">
        <f>IF(SER_hh_fech!Q26=0,0,SER_hh_fech!Q26/SER_summary!Q$26)</f>
        <v>16.367241267131639</v>
      </c>
      <c r="R26" s="65">
        <f>IF(SER_hh_fech!R26=0,0,SER_hh_fech!R26/SER_summary!R$26)</f>
        <v>16.363364539836233</v>
      </c>
      <c r="S26" s="65">
        <f>IF(SER_hh_fech!S26=0,0,SER_hh_fech!S26/SER_summary!S$26)</f>
        <v>15.815012862768427</v>
      </c>
      <c r="T26" s="65">
        <f>IF(SER_hh_fech!T26=0,0,SER_hh_fech!T26/SER_summary!T$26)</f>
        <v>15.785937482975646</v>
      </c>
      <c r="U26" s="65">
        <f>IF(SER_hh_fech!U26=0,0,SER_hh_fech!U26/SER_summary!U$26)</f>
        <v>15.694454835381555</v>
      </c>
      <c r="V26" s="65">
        <f>IF(SER_hh_fech!V26=0,0,SER_hh_fech!V26/SER_summary!V$26)</f>
        <v>14.167847611698862</v>
      </c>
      <c r="W26" s="65">
        <f>IF(SER_hh_fech!W26=0,0,SER_hh_fech!W26/SER_summary!W$26)</f>
        <v>14.76222637930057</v>
      </c>
      <c r="DA26" s="109" t="s">
        <v>499</v>
      </c>
    </row>
    <row r="27" spans="1:105" ht="12" customHeight="1" x14ac:dyDescent="0.25">
      <c r="A27" s="145" t="s">
        <v>86</v>
      </c>
      <c r="B27" s="146">
        <f>IF(SER_hh_fech!B27=0,0,SER_hh_fech!B27/SER_summary!B$26)</f>
        <v>0.10478275568056382</v>
      </c>
      <c r="C27" s="146">
        <f>IF(SER_hh_fech!C27=0,0,SER_hh_fech!C27/SER_summary!C$26)</f>
        <v>0.10708060048686868</v>
      </c>
      <c r="D27" s="146">
        <f>IF(SER_hh_fech!D27=0,0,SER_hh_fech!D27/SER_summary!D$26)</f>
        <v>0.11263047474550522</v>
      </c>
      <c r="E27" s="146">
        <f>IF(SER_hh_fech!E27=0,0,SER_hh_fech!E27/SER_summary!E$26)</f>
        <v>0.12645604893275902</v>
      </c>
      <c r="F27" s="146">
        <f>IF(SER_hh_fech!F27=0,0,SER_hh_fech!F27/SER_summary!F$26)</f>
        <v>0.13080454495092173</v>
      </c>
      <c r="G27" s="146">
        <f>IF(SER_hh_fech!G27=0,0,SER_hh_fech!G27/SER_summary!G$26)</f>
        <v>0.13831360513689081</v>
      </c>
      <c r="H27" s="146">
        <f>IF(SER_hh_fech!H27=0,0,SER_hh_fech!H27/SER_summary!H$26)</f>
        <v>0.135309404531544</v>
      </c>
      <c r="I27" s="146">
        <f>IF(SER_hh_fech!I27=0,0,SER_hh_fech!I27/SER_summary!I$26)</f>
        <v>0.15194467850730667</v>
      </c>
      <c r="J27" s="146">
        <f>IF(SER_hh_fech!J27=0,0,SER_hh_fech!J27/SER_summary!J$26)</f>
        <v>0.18040769871345899</v>
      </c>
      <c r="K27" s="146">
        <f>IF(SER_hh_fech!K27=0,0,SER_hh_fech!K27/SER_summary!K$26)</f>
        <v>0.18040603998458254</v>
      </c>
      <c r="L27" s="146">
        <f>IF(SER_hh_fech!L27=0,0,SER_hh_fech!L27/SER_summary!L$26)</f>
        <v>0.24462080197654074</v>
      </c>
      <c r="M27" s="146">
        <f>IF(SER_hh_fech!M27=0,0,SER_hh_fech!M27/SER_summary!M$26)</f>
        <v>0.27421246380887399</v>
      </c>
      <c r="N27" s="146">
        <f>IF(SER_hh_fech!N27=0,0,SER_hh_fech!N27/SER_summary!N$26)</f>
        <v>0.29550319591528917</v>
      </c>
      <c r="O27" s="146">
        <f>IF(SER_hh_fech!O27=0,0,SER_hh_fech!O27/SER_summary!O$26)</f>
        <v>0.29729795259466002</v>
      </c>
      <c r="P27" s="146">
        <f>IF(SER_hh_fech!P27=0,0,SER_hh_fech!P27/SER_summary!P$26)</f>
        <v>0.31711687119234577</v>
      </c>
      <c r="Q27" s="146">
        <f>IF(SER_hh_fech!Q27=0,0,SER_hh_fech!Q27/SER_summary!Q$26)</f>
        <v>0.31806019792950863</v>
      </c>
      <c r="R27" s="146">
        <f>IF(SER_hh_fech!R27=0,0,SER_hh_fech!R27/SER_summary!R$26)</f>
        <v>0.31726960924898551</v>
      </c>
      <c r="S27" s="146">
        <f>IF(SER_hh_fech!S27=0,0,SER_hh_fech!S27/SER_summary!S$26)</f>
        <v>0.33186270711265153</v>
      </c>
      <c r="T27" s="146">
        <f>IF(SER_hh_fech!T27=0,0,SER_hh_fech!T27/SER_summary!T$26)</f>
        <v>0.35214231987479427</v>
      </c>
      <c r="U27" s="146">
        <f>IF(SER_hh_fech!U27=0,0,SER_hh_fech!U27/SER_summary!U$26)</f>
        <v>0.34956206436665399</v>
      </c>
      <c r="V27" s="146">
        <f>IF(SER_hh_fech!V27=0,0,SER_hh_fech!V27/SER_summary!V$26)</f>
        <v>0.35606547986402892</v>
      </c>
      <c r="W27" s="146">
        <f>IF(SER_hh_fech!W27=0,0,SER_hh_fech!W27/SER_summary!W$26)</f>
        <v>0.33842026246674312</v>
      </c>
      <c r="DA27" s="159" t="s">
        <v>500</v>
      </c>
    </row>
    <row r="28" spans="1:105" ht="12" customHeight="1" x14ac:dyDescent="0.25">
      <c r="A28" s="78" t="s">
        <v>85</v>
      </c>
      <c r="B28" s="147">
        <f>IF(SER_hh_fech!B28=0,0,SER_hh_fech!B28/SER_summary!B$26)</f>
        <v>6.7995599598754612</v>
      </c>
      <c r="C28" s="147">
        <f>IF(SER_hh_fech!C28=0,0,SER_hh_fech!C28/SER_summary!C$26)</f>
        <v>6.6215885087409267</v>
      </c>
      <c r="D28" s="147">
        <f>IF(SER_hh_fech!D28=0,0,SER_hh_fech!D28/SER_summary!D$26)</f>
        <v>6.6787770390090309</v>
      </c>
      <c r="E28" s="147">
        <f>IF(SER_hh_fech!E28=0,0,SER_hh_fech!E28/SER_summary!E$26)</f>
        <v>6.758834594397495</v>
      </c>
      <c r="F28" s="147">
        <f>IF(SER_hh_fech!F28=0,0,SER_hh_fech!F28/SER_summary!F$26)</f>
        <v>6.6893792870386566</v>
      </c>
      <c r="G28" s="147">
        <f>IF(SER_hh_fech!G28=0,0,SER_hh_fech!G28/SER_summary!G$26)</f>
        <v>6.5335864202556202</v>
      </c>
      <c r="H28" s="147">
        <f>IF(SER_hh_fech!H28=0,0,SER_hh_fech!H28/SER_summary!H$26)</f>
        <v>6.3970919075071917</v>
      </c>
      <c r="I28" s="147">
        <f>IF(SER_hh_fech!I28=0,0,SER_hh_fech!I28/SER_summary!I$26)</f>
        <v>6.4323960317800299</v>
      </c>
      <c r="J28" s="147">
        <f>IF(SER_hh_fech!J28=0,0,SER_hh_fech!J28/SER_summary!J$26)</f>
        <v>6.8323556961315788</v>
      </c>
      <c r="K28" s="147">
        <f>IF(SER_hh_fech!K28=0,0,SER_hh_fech!K28/SER_summary!K$26)</f>
        <v>6.5062811455088534</v>
      </c>
      <c r="L28" s="147">
        <f>IF(SER_hh_fech!L28=0,0,SER_hh_fech!L28/SER_summary!L$26)</f>
        <v>7.6146901519174124</v>
      </c>
      <c r="M28" s="147">
        <f>IF(SER_hh_fech!M28=0,0,SER_hh_fech!M28/SER_summary!M$26)</f>
        <v>7.4733945656424714</v>
      </c>
      <c r="N28" s="147">
        <f>IF(SER_hh_fech!N28=0,0,SER_hh_fech!N28/SER_summary!N$26)</f>
        <v>7.4443325982802335</v>
      </c>
      <c r="O28" s="147">
        <f>IF(SER_hh_fech!O28=0,0,SER_hh_fech!O28/SER_summary!O$26)</f>
        <v>7.5765165465947542</v>
      </c>
      <c r="P28" s="147">
        <f>IF(SER_hh_fech!P28=0,0,SER_hh_fech!P28/SER_summary!P$26)</f>
        <v>7.6546108769839236</v>
      </c>
      <c r="Q28" s="147">
        <f>IF(SER_hh_fech!Q28=0,0,SER_hh_fech!Q28/SER_summary!Q$26)</f>
        <v>7.7003001000431572</v>
      </c>
      <c r="R28" s="147">
        <f>IF(SER_hh_fech!R28=0,0,SER_hh_fech!R28/SER_summary!R$26)</f>
        <v>7.6240784522432516</v>
      </c>
      <c r="S28" s="147">
        <f>IF(SER_hh_fech!S28=0,0,SER_hh_fech!S28/SER_summary!S$26)</f>
        <v>7.4633713284679786</v>
      </c>
      <c r="T28" s="147">
        <f>IF(SER_hh_fech!T28=0,0,SER_hh_fech!T28/SER_summary!T$26)</f>
        <v>7.7553549251751299</v>
      </c>
      <c r="U28" s="147">
        <f>IF(SER_hh_fech!U28=0,0,SER_hh_fech!U28/SER_summary!U$26)</f>
        <v>7.6176878614096371</v>
      </c>
      <c r="V28" s="147">
        <f>IF(SER_hh_fech!V28=0,0,SER_hh_fech!V28/SER_summary!V$26)</f>
        <v>7.0337422440359392</v>
      </c>
      <c r="W28" s="147">
        <f>IF(SER_hh_fech!W28=0,0,SER_hh_fech!W28/SER_summary!W$26)</f>
        <v>7.310451924090426</v>
      </c>
      <c r="DA28" s="160"/>
    </row>
    <row r="29" spans="1:105" ht="12.95" customHeight="1" x14ac:dyDescent="0.25">
      <c r="A29" s="130" t="s">
        <v>34</v>
      </c>
      <c r="B29" s="131">
        <f>IF(SER_hh_fech!B29=0,0,SER_hh_fech!B29/SER_summary!B$26)</f>
        <v>15.901636627062487</v>
      </c>
      <c r="C29" s="131">
        <f>IF(SER_hh_fech!C29=0,0,SER_hh_fech!C29/SER_summary!C$26)</f>
        <v>15.982295074430352</v>
      </c>
      <c r="D29" s="131">
        <f>IF(SER_hh_fech!D29=0,0,SER_hh_fech!D29/SER_summary!D$26)</f>
        <v>16.083649010702327</v>
      </c>
      <c r="E29" s="131">
        <f>IF(SER_hh_fech!E29=0,0,SER_hh_fech!E29/SER_summary!E$26)</f>
        <v>16.13672933605374</v>
      </c>
      <c r="F29" s="131">
        <f>IF(SER_hh_fech!F29=0,0,SER_hh_fech!F29/SER_summary!F$26)</f>
        <v>16.353798202013078</v>
      </c>
      <c r="G29" s="131">
        <f>IF(SER_hh_fech!G29=0,0,SER_hh_fech!G29/SER_summary!G$26)</f>
        <v>16.351347592953442</v>
      </c>
      <c r="H29" s="131">
        <f>IF(SER_hh_fech!H29=0,0,SER_hh_fech!H29/SER_summary!H$26)</f>
        <v>16.234380549931274</v>
      </c>
      <c r="I29" s="131">
        <f>IF(SER_hh_fech!I29=0,0,SER_hh_fech!I29/SER_summary!I$26)</f>
        <v>16.253561322139063</v>
      </c>
      <c r="J29" s="131">
        <f>IF(SER_hh_fech!J29=0,0,SER_hh_fech!J29/SER_summary!J$26)</f>
        <v>16.341387090706544</v>
      </c>
      <c r="K29" s="131">
        <f>IF(SER_hh_fech!K29=0,0,SER_hh_fech!K29/SER_summary!K$26)</f>
        <v>16.585556219766467</v>
      </c>
      <c r="L29" s="131">
        <f>IF(SER_hh_fech!L29=0,0,SER_hh_fech!L29/SER_summary!L$26)</f>
        <v>16.651640871918371</v>
      </c>
      <c r="M29" s="131">
        <f>IF(SER_hh_fech!M29=0,0,SER_hh_fech!M29/SER_summary!M$26)</f>
        <v>16.688200622332413</v>
      </c>
      <c r="N29" s="131">
        <f>IF(SER_hh_fech!N29=0,0,SER_hh_fech!N29/SER_summary!N$26)</f>
        <v>16.670517387970587</v>
      </c>
      <c r="O29" s="131">
        <f>IF(SER_hh_fech!O29=0,0,SER_hh_fech!O29/SER_summary!O$26)</f>
        <v>16.86719764465775</v>
      </c>
      <c r="P29" s="131">
        <f>IF(SER_hh_fech!P29=0,0,SER_hh_fech!P29/SER_summary!P$26)</f>
        <v>17.215519981166722</v>
      </c>
      <c r="Q29" s="131">
        <f>IF(SER_hh_fech!Q29=0,0,SER_hh_fech!Q29/SER_summary!Q$26)</f>
        <v>17.130634223718317</v>
      </c>
      <c r="R29" s="131">
        <f>IF(SER_hh_fech!R29=0,0,SER_hh_fech!R29/SER_summary!R$26)</f>
        <v>17.107222737725689</v>
      </c>
      <c r="S29" s="131">
        <f>IF(SER_hh_fech!S29=0,0,SER_hh_fech!S29/SER_summary!S$26)</f>
        <v>17.147863287915808</v>
      </c>
      <c r="T29" s="131">
        <f>IF(SER_hh_fech!T29=0,0,SER_hh_fech!T29/SER_summary!T$26)</f>
        <v>17.054720816992312</v>
      </c>
      <c r="U29" s="131">
        <f>IF(SER_hh_fech!U29=0,0,SER_hh_fech!U29/SER_summary!U$26)</f>
        <v>17.108054777619667</v>
      </c>
      <c r="V29" s="131">
        <f>IF(SER_hh_fech!V29=0,0,SER_hh_fech!V29/SER_summary!V$26)</f>
        <v>15.49953339961244</v>
      </c>
      <c r="W29" s="131">
        <f>IF(SER_hh_fech!W29=0,0,SER_hh_fech!W29/SER_summary!W$26)</f>
        <v>16.422972539460687</v>
      </c>
      <c r="DA29" s="156" t="s">
        <v>501</v>
      </c>
    </row>
    <row r="30" spans="1:105" ht="12" customHeight="1" x14ac:dyDescent="0.25">
      <c r="A30" s="132" t="s">
        <v>52</v>
      </c>
      <c r="B30" s="133">
        <f>IF(SER_hh_fech!B30=0,0,SER_hh_fech!B30/SER_summary!B$26)</f>
        <v>20.011911531672816</v>
      </c>
      <c r="C30" s="133">
        <f>IF(SER_hh_fech!C30=0,0,SER_hh_fech!C30/SER_summary!C$26)</f>
        <v>17.192581806358231</v>
      </c>
      <c r="D30" s="133">
        <f>IF(SER_hh_fech!D30=0,0,SER_hh_fech!D30/SER_summary!D$26)</f>
        <v>19.089163229833677</v>
      </c>
      <c r="E30" s="133">
        <f>IF(SER_hh_fech!E30=0,0,SER_hh_fech!E30/SER_summary!E$26)</f>
        <v>20.414803256062864</v>
      </c>
      <c r="F30" s="133">
        <f>IF(SER_hh_fech!F30=0,0,SER_hh_fech!F30/SER_summary!F$26)</f>
        <v>21.147172060976235</v>
      </c>
      <c r="G30" s="133">
        <f>IF(SER_hh_fech!G30=0,0,SER_hh_fech!G30/SER_summary!G$26)</f>
        <v>21.464712935593582</v>
      </c>
      <c r="H30" s="133">
        <f>IF(SER_hh_fech!H30=0,0,SER_hh_fech!H30/SER_summary!H$26)</f>
        <v>18.99137052169262</v>
      </c>
      <c r="I30" s="133">
        <f>IF(SER_hh_fech!I30=0,0,SER_hh_fech!I30/SER_summary!I$26)</f>
        <v>20.599323893258163</v>
      </c>
      <c r="J30" s="133">
        <f>IF(SER_hh_fech!J30=0,0,SER_hh_fech!J30/SER_summary!J$26)</f>
        <v>20.270603000503208</v>
      </c>
      <c r="K30" s="133">
        <f>IF(SER_hh_fech!K30=0,0,SER_hh_fech!K30/SER_summary!K$26)</f>
        <v>20.153934120866538</v>
      </c>
      <c r="L30" s="133">
        <f>IF(SER_hh_fech!L30=0,0,SER_hh_fech!L30/SER_summary!L$26)</f>
        <v>21.495170460524811</v>
      </c>
      <c r="M30" s="133">
        <f>IF(SER_hh_fech!M30=0,0,SER_hh_fech!M30/SER_summary!M$26)</f>
        <v>20.777901154721189</v>
      </c>
      <c r="N30" s="133">
        <f>IF(SER_hh_fech!N30=0,0,SER_hh_fech!N30/SER_summary!N$26)</f>
        <v>20.517234157716423</v>
      </c>
      <c r="O30" s="133">
        <f>IF(SER_hh_fech!O30=0,0,SER_hh_fech!O30/SER_summary!O$26)</f>
        <v>21.540426498929683</v>
      </c>
      <c r="P30" s="133">
        <f>IF(SER_hh_fech!P30=0,0,SER_hh_fech!P30/SER_summary!P$26)</f>
        <v>19.767608812814029</v>
      </c>
      <c r="Q30" s="133">
        <f>IF(SER_hh_fech!Q30=0,0,SER_hh_fech!Q30/SER_summary!Q$26)</f>
        <v>20.906179104462737</v>
      </c>
      <c r="R30" s="133">
        <f>IF(SER_hh_fech!R30=0,0,SER_hh_fech!R30/SER_summary!R$26)</f>
        <v>22.224142883139933</v>
      </c>
      <c r="S30" s="133">
        <f>IF(SER_hh_fech!S30=0,0,SER_hh_fech!S30/SER_summary!S$26)</f>
        <v>21.308691177129319</v>
      </c>
      <c r="T30" s="133">
        <f>IF(SER_hh_fech!T30=0,0,SER_hh_fech!T30/SER_summary!T$26)</f>
        <v>21.524488331273133</v>
      </c>
      <c r="U30" s="133">
        <f>IF(SER_hh_fech!U30=0,0,SER_hh_fech!U30/SER_summary!U$26)</f>
        <v>23.954220007150514</v>
      </c>
      <c r="V30" s="133">
        <f>IF(SER_hh_fech!V30=0,0,SER_hh_fech!V30/SER_summary!V$26)</f>
        <v>21.320641201370464</v>
      </c>
      <c r="W30" s="133">
        <f>IF(SER_hh_fech!W30=0,0,SER_hh_fech!W30/SER_summary!W$26)</f>
        <v>22.810877315321651</v>
      </c>
      <c r="DA30" s="157" t="s">
        <v>502</v>
      </c>
    </row>
    <row r="31" spans="1:105" ht="12" customHeight="1" x14ac:dyDescent="0.25">
      <c r="A31" s="132" t="s">
        <v>154</v>
      </c>
      <c r="B31" s="133">
        <f>IF(SER_hh_fech!B31=0,0,SER_hh_fech!B31/SER_summary!B$26)</f>
        <v>17.88700377544864</v>
      </c>
      <c r="C31" s="133">
        <f>IF(SER_hh_fech!C31=0,0,SER_hh_fech!C31/SER_summary!C$26)</f>
        <v>17.96119579100932</v>
      </c>
      <c r="D31" s="133">
        <f>IF(SER_hh_fech!D31=0,0,SER_hh_fech!D31/SER_summary!D$26)</f>
        <v>17.985528294224654</v>
      </c>
      <c r="E31" s="133">
        <f>IF(SER_hh_fech!E31=0,0,SER_hh_fech!E31/SER_summary!E$26)</f>
        <v>17.574969514994969</v>
      </c>
      <c r="F31" s="133">
        <f>IF(SER_hh_fech!F31=0,0,SER_hh_fech!F31/SER_summary!F$26)</f>
        <v>18.010127299233559</v>
      </c>
      <c r="G31" s="133">
        <f>IF(SER_hh_fech!G31=0,0,SER_hh_fech!G31/SER_summary!G$26)</f>
        <v>17.386035778558334</v>
      </c>
      <c r="H31" s="133">
        <f>IF(SER_hh_fech!H31=0,0,SER_hh_fech!H31/SER_summary!H$26)</f>
        <v>17.508107100452989</v>
      </c>
      <c r="I31" s="133">
        <f>IF(SER_hh_fech!I31=0,0,SER_hh_fech!I31/SER_summary!I$26)</f>
        <v>17.626922679906979</v>
      </c>
      <c r="J31" s="133">
        <f>IF(SER_hh_fech!J31=0,0,SER_hh_fech!J31/SER_summary!J$26)</f>
        <v>17.69191379034384</v>
      </c>
      <c r="K31" s="133">
        <f>IF(SER_hh_fech!K31=0,0,SER_hh_fech!K31/SER_summary!K$26)</f>
        <v>18.565032814316929</v>
      </c>
      <c r="L31" s="133">
        <f>IF(SER_hh_fech!L31=0,0,SER_hh_fech!L31/SER_summary!L$26)</f>
        <v>18.372479709127028</v>
      </c>
      <c r="M31" s="133">
        <f>IF(SER_hh_fech!M31=0,0,SER_hh_fech!M31/SER_summary!M$26)</f>
        <v>18.525211953837136</v>
      </c>
      <c r="N31" s="133">
        <f>IF(SER_hh_fech!N31=0,0,SER_hh_fech!N31/SER_summary!N$26)</f>
        <v>17.890634758700973</v>
      </c>
      <c r="O31" s="133">
        <f>IF(SER_hh_fech!O31=0,0,SER_hh_fech!O31/SER_summary!O$26)</f>
        <v>17.297315981009749</v>
      </c>
      <c r="P31" s="133">
        <f>IF(SER_hh_fech!P31=0,0,SER_hh_fech!P31/SER_summary!P$26)</f>
        <v>18.823618010763091</v>
      </c>
      <c r="Q31" s="133">
        <f>IF(SER_hh_fech!Q31=0,0,SER_hh_fech!Q31/SER_summary!Q$26)</f>
        <v>17.714460064599436</v>
      </c>
      <c r="R31" s="133">
        <f>IF(SER_hh_fech!R31=0,0,SER_hh_fech!R31/SER_summary!R$26)</f>
        <v>17.140122167852496</v>
      </c>
      <c r="S31" s="133">
        <f>IF(SER_hh_fech!S31=0,0,SER_hh_fech!S31/SER_summary!S$26)</f>
        <v>17.169838342326248</v>
      </c>
      <c r="T31" s="133">
        <f>IF(SER_hh_fech!T31=0,0,SER_hh_fech!T31/SER_summary!T$26)</f>
        <v>16.924199264267379</v>
      </c>
      <c r="U31" s="133">
        <f>IF(SER_hh_fech!U31=0,0,SER_hh_fech!U31/SER_summary!U$26)</f>
        <v>17.388648044728225</v>
      </c>
      <c r="V31" s="133">
        <f>IF(SER_hh_fech!V31=0,0,SER_hh_fech!V31/SER_summary!V$26)</f>
        <v>15.360210366257093</v>
      </c>
      <c r="W31" s="133">
        <f>IF(SER_hh_fech!W31=0,0,SER_hh_fech!W31/SER_summary!W$26)</f>
        <v>16.199697162064957</v>
      </c>
      <c r="DA31" s="157" t="s">
        <v>503</v>
      </c>
    </row>
    <row r="32" spans="1:105" ht="12" customHeight="1" x14ac:dyDescent="0.25">
      <c r="A32" s="132" t="s">
        <v>128</v>
      </c>
      <c r="B32" s="133">
        <f>IF(SER_hh_fech!B32=0,0,SER_hh_fech!B32/SER_summary!B$26)</f>
        <v>22.085238985874131</v>
      </c>
      <c r="C32" s="133">
        <f>IF(SER_hh_fech!C32=0,0,SER_hh_fech!C32/SER_summary!C$26)</f>
        <v>21.509212526261912</v>
      </c>
      <c r="D32" s="133">
        <f>IF(SER_hh_fech!D32=0,0,SER_hh_fech!D32/SER_summary!D$26)</f>
        <v>23.809974294022478</v>
      </c>
      <c r="E32" s="133">
        <f>IF(SER_hh_fech!E32=0,0,SER_hh_fech!E32/SER_summary!E$26)</f>
        <v>21.18582278227705</v>
      </c>
      <c r="F32" s="133">
        <f>IF(SER_hh_fech!F32=0,0,SER_hh_fech!F32/SER_summary!F$26)</f>
        <v>18.61066645399049</v>
      </c>
      <c r="G32" s="133">
        <f>IF(SER_hh_fech!G32=0,0,SER_hh_fech!G32/SER_summary!G$26)</f>
        <v>18.498139522363513</v>
      </c>
      <c r="H32" s="133">
        <f>IF(SER_hh_fech!H32=0,0,SER_hh_fech!H32/SER_summary!H$26)</f>
        <v>17.437393827637937</v>
      </c>
      <c r="I32" s="133">
        <f>IF(SER_hh_fech!I32=0,0,SER_hh_fech!I32/SER_summary!I$26)</f>
        <v>17.933723191383994</v>
      </c>
      <c r="J32" s="133">
        <f>IF(SER_hh_fech!J32=0,0,SER_hh_fech!J32/SER_summary!J$26)</f>
        <v>19.620617899844387</v>
      </c>
      <c r="K32" s="133">
        <f>IF(SER_hh_fech!K32=0,0,SER_hh_fech!K32/SER_summary!K$26)</f>
        <v>18.767843868439392</v>
      </c>
      <c r="L32" s="133">
        <f>IF(SER_hh_fech!L32=0,0,SER_hh_fech!L32/SER_summary!L$26)</f>
        <v>19.191362701872023</v>
      </c>
      <c r="M32" s="133">
        <f>IF(SER_hh_fech!M32=0,0,SER_hh_fech!M32/SER_summary!M$26)</f>
        <v>18.569443277803334</v>
      </c>
      <c r="N32" s="133">
        <f>IF(SER_hh_fech!N32=0,0,SER_hh_fech!N32/SER_summary!N$26)</f>
        <v>23.873033692248278</v>
      </c>
      <c r="O32" s="133">
        <f>IF(SER_hh_fech!O32=0,0,SER_hh_fech!O32/SER_summary!O$26)</f>
        <v>17.425936686548649</v>
      </c>
      <c r="P32" s="133">
        <f>IF(SER_hh_fech!P32=0,0,SER_hh_fech!P32/SER_summary!P$26)</f>
        <v>17.467918226398922</v>
      </c>
      <c r="Q32" s="133">
        <f>IF(SER_hh_fech!Q32=0,0,SER_hh_fech!Q32/SER_summary!Q$26)</f>
        <v>18.705590039055611</v>
      </c>
      <c r="R32" s="133">
        <f>IF(SER_hh_fech!R32=0,0,SER_hh_fech!R32/SER_summary!R$26)</f>
        <v>17.194970570823106</v>
      </c>
      <c r="S32" s="133">
        <f>IF(SER_hh_fech!S32=0,0,SER_hh_fech!S32/SER_summary!S$26)</f>
        <v>18.710235249991811</v>
      </c>
      <c r="T32" s="133">
        <f>IF(SER_hh_fech!T32=0,0,SER_hh_fech!T32/SER_summary!T$26)</f>
        <v>20.525710657432064</v>
      </c>
      <c r="U32" s="133">
        <f>IF(SER_hh_fech!U32=0,0,SER_hh_fech!U32/SER_summary!U$26)</f>
        <v>21.433762537503522</v>
      </c>
      <c r="V32" s="133">
        <f>IF(SER_hh_fech!V32=0,0,SER_hh_fech!V32/SER_summary!V$26)</f>
        <v>18.281363037106146</v>
      </c>
      <c r="W32" s="133">
        <f>IF(SER_hh_fech!W32=0,0,SER_hh_fech!W32/SER_summary!W$26)</f>
        <v>19.537603303291192</v>
      </c>
      <c r="DA32" s="157" t="s">
        <v>504</v>
      </c>
    </row>
    <row r="33" spans="1:105" ht="12" customHeight="1" x14ac:dyDescent="0.25">
      <c r="A33" s="62" t="s">
        <v>24</v>
      </c>
      <c r="B33" s="68">
        <f>IF(SER_hh_fech!B33=0,0,SER_hh_fech!B33/SER_summary!B$26)</f>
        <v>13.577217628930271</v>
      </c>
      <c r="C33" s="68">
        <f>IF(SER_hh_fech!C33=0,0,SER_hh_fech!C33/SER_summary!C$26)</f>
        <v>14.211415367654958</v>
      </c>
      <c r="D33" s="68">
        <f>IF(SER_hh_fech!D33=0,0,SER_hh_fech!D33/SER_summary!D$26)</f>
        <v>13.987150550095873</v>
      </c>
      <c r="E33" s="68">
        <f>IF(SER_hh_fech!E33=0,0,SER_hh_fech!E33/SER_summary!E$26)</f>
        <v>14.073261390443427</v>
      </c>
      <c r="F33" s="68">
        <f>IF(SER_hh_fech!F33=0,0,SER_hh_fech!F33/SER_summary!F$26)</f>
        <v>14.015512297461513</v>
      </c>
      <c r="G33" s="68">
        <f>IF(SER_hh_fech!G33=0,0,SER_hh_fech!G33/SER_summary!G$26)</f>
        <v>14.486576637716931</v>
      </c>
      <c r="H33" s="68">
        <f>IF(SER_hh_fech!H33=0,0,SER_hh_fech!H33/SER_summary!H$26)</f>
        <v>14.795224770855361</v>
      </c>
      <c r="I33" s="68">
        <f>IF(SER_hh_fech!I33=0,0,SER_hh_fech!I33/SER_summary!I$26)</f>
        <v>14.515717300328811</v>
      </c>
      <c r="J33" s="68">
        <f>IF(SER_hh_fech!J33=0,0,SER_hh_fech!J33/SER_summary!J$26)</f>
        <v>14.755458713923456</v>
      </c>
      <c r="K33" s="68">
        <f>IF(SER_hh_fech!K33=0,0,SER_hh_fech!K33/SER_summary!K$26)</f>
        <v>14.714466859943176</v>
      </c>
      <c r="L33" s="68">
        <f>IF(SER_hh_fech!L33=0,0,SER_hh_fech!L33/SER_summary!L$26)</f>
        <v>14.801662487793807</v>
      </c>
      <c r="M33" s="68">
        <f>IF(SER_hh_fech!M33=0,0,SER_hh_fech!M33/SER_summary!M$26)</f>
        <v>14.955653437082802</v>
      </c>
      <c r="N33" s="68">
        <f>IF(SER_hh_fech!N33=0,0,SER_hh_fech!N33/SER_summary!N$26)</f>
        <v>15.297885935221361</v>
      </c>
      <c r="O33" s="68">
        <f>IF(SER_hh_fech!O33=0,0,SER_hh_fech!O33/SER_summary!O$26)</f>
        <v>15.880244049511354</v>
      </c>
      <c r="P33" s="68">
        <f>IF(SER_hh_fech!P33=0,0,SER_hh_fech!P33/SER_summary!P$26)</f>
        <v>15.409702964894192</v>
      </c>
      <c r="Q33" s="68">
        <f>IF(SER_hh_fech!Q33=0,0,SER_hh_fech!Q33/SER_summary!Q$26)</f>
        <v>15.94402451985005</v>
      </c>
      <c r="R33" s="68">
        <f>IF(SER_hh_fech!R33=0,0,SER_hh_fech!R33/SER_summary!R$26)</f>
        <v>16.218038904772527</v>
      </c>
      <c r="S33" s="68">
        <f>IF(SER_hh_fech!S33=0,0,SER_hh_fech!S33/SER_summary!S$26)</f>
        <v>16.434957585939106</v>
      </c>
      <c r="T33" s="68">
        <f>IF(SER_hh_fech!T33=0,0,SER_hh_fech!T33/SER_summary!T$26)</f>
        <v>16.474861548465764</v>
      </c>
      <c r="U33" s="68">
        <f>IF(SER_hh_fech!U33=0,0,SER_hh_fech!U33/SER_summary!U$26)</f>
        <v>15.775402932424381</v>
      </c>
      <c r="V33" s="68">
        <f>IF(SER_hh_fech!V33=0,0,SER_hh_fech!V33/SER_summary!V$26)</f>
        <v>14.843867789539923</v>
      </c>
      <c r="W33" s="68">
        <f>IF(SER_hh_fech!W33=0,0,SER_hh_fech!W33/SER_summary!W$26)</f>
        <v>15.831828827867017</v>
      </c>
      <c r="DA33" s="111" t="s">
        <v>505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506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91</v>
      </c>
      <c r="B3" s="126">
        <f>IF(SER_hh_tesh!B3=0,0,SER_hh_tesh!B3/SER_summary!B$26)</f>
        <v>79.185002583634045</v>
      </c>
      <c r="C3" s="126">
        <f>IF(SER_hh_tesh!C3=0,0,SER_hh_tesh!C3/SER_summary!C$26)</f>
        <v>83.031785686496818</v>
      </c>
      <c r="D3" s="126">
        <f>IF(SER_hh_tesh!D3=0,0,SER_hh_tesh!D3/SER_summary!D$26)</f>
        <v>81.125348572284835</v>
      </c>
      <c r="E3" s="126">
        <f>IF(SER_hh_tesh!E3=0,0,SER_hh_tesh!E3/SER_summary!E$26)</f>
        <v>89.442532494660298</v>
      </c>
      <c r="F3" s="126">
        <f>IF(SER_hh_tesh!F3=0,0,SER_hh_tesh!F3/SER_summary!F$26)</f>
        <v>89.478020946028195</v>
      </c>
      <c r="G3" s="126">
        <f>IF(SER_hh_tesh!G3=0,0,SER_hh_tesh!G3/SER_summary!G$26)</f>
        <v>89.364907949991562</v>
      </c>
      <c r="H3" s="126">
        <f>IF(SER_hh_tesh!H3=0,0,SER_hh_tesh!H3/SER_summary!H$26)</f>
        <v>93.52633195321161</v>
      </c>
      <c r="I3" s="126">
        <f>IF(SER_hh_tesh!I3=0,0,SER_hh_tesh!I3/SER_summary!I$26)</f>
        <v>84.471286116432296</v>
      </c>
      <c r="J3" s="126">
        <f>IF(SER_hh_tesh!J3=0,0,SER_hh_tesh!J3/SER_summary!J$26)</f>
        <v>90.240345294073975</v>
      </c>
      <c r="K3" s="126">
        <f>IF(SER_hh_tesh!K3=0,0,SER_hh_tesh!K3/SER_summary!K$26)</f>
        <v>92.162678725551018</v>
      </c>
      <c r="L3" s="126">
        <f>IF(SER_hh_tesh!L3=0,0,SER_hh_tesh!L3/SER_summary!L$26)</f>
        <v>98.334290188961006</v>
      </c>
      <c r="M3" s="126">
        <f>IF(SER_hh_tesh!M3=0,0,SER_hh_tesh!M3/SER_summary!M$26)</f>
        <v>88.410534867284156</v>
      </c>
      <c r="N3" s="126">
        <f>IF(SER_hh_tesh!N3=0,0,SER_hh_tesh!N3/SER_summary!N$26)</f>
        <v>92.765587300832792</v>
      </c>
      <c r="O3" s="126">
        <f>IF(SER_hh_tesh!O3=0,0,SER_hh_tesh!O3/SER_summary!O$26)</f>
        <v>94.129276596075542</v>
      </c>
      <c r="P3" s="126">
        <f>IF(SER_hh_tesh!P3=0,0,SER_hh_tesh!P3/SER_summary!P$26)</f>
        <v>85.143285536604253</v>
      </c>
      <c r="Q3" s="126">
        <f>IF(SER_hh_tesh!Q3=0,0,SER_hh_tesh!Q3/SER_summary!Q$26)</f>
        <v>92.321314789105998</v>
      </c>
      <c r="R3" s="126">
        <f>IF(SER_hh_tesh!R3=0,0,SER_hh_tesh!R3/SER_summary!R$26)</f>
        <v>92.705653629248573</v>
      </c>
      <c r="S3" s="126">
        <f>IF(SER_hh_tesh!S3=0,0,SER_hh_tesh!S3/SER_summary!S$26)</f>
        <v>94.688476429626562</v>
      </c>
      <c r="T3" s="126">
        <f>IF(SER_hh_tesh!T3=0,0,SER_hh_tesh!T3/SER_summary!T$26)</f>
        <v>92.780386160942868</v>
      </c>
      <c r="U3" s="126">
        <f>IF(SER_hh_tesh!U3=0,0,SER_hh_tesh!U3/SER_summary!U$26)</f>
        <v>91.294702560668199</v>
      </c>
      <c r="V3" s="126">
        <f>IF(SER_hh_tesh!V3=0,0,SER_hh_tesh!V3/SER_summary!V$26)</f>
        <v>86.519550328891114</v>
      </c>
      <c r="W3" s="126">
        <f>IF(SER_hh_tesh!W3=0,0,SER_hh_tesh!W3/SER_summary!W$26)</f>
        <v>93.380179302946829</v>
      </c>
      <c r="DA3" s="155" t="s">
        <v>507</v>
      </c>
    </row>
    <row r="4" spans="1:105" ht="12.95" customHeight="1" x14ac:dyDescent="0.25">
      <c r="A4" s="130" t="s">
        <v>32</v>
      </c>
      <c r="B4" s="131">
        <f>IF(SER_hh_tesh!B4=0,0,SER_hh_tesh!B4/SER_summary!B$26)</f>
        <v>54.501243285610954</v>
      </c>
      <c r="C4" s="131">
        <f>IF(SER_hh_tesh!C4=0,0,SER_hh_tesh!C4/SER_summary!C$26)</f>
        <v>57.817911623580301</v>
      </c>
      <c r="D4" s="131">
        <f>IF(SER_hh_tesh!D4=0,0,SER_hh_tesh!D4/SER_summary!D$26)</f>
        <v>55.680657415260526</v>
      </c>
      <c r="E4" s="131">
        <f>IF(SER_hh_tesh!E4=0,0,SER_hh_tesh!E4/SER_summary!E$26)</f>
        <v>61.550085771424065</v>
      </c>
      <c r="F4" s="131">
        <f>IF(SER_hh_tesh!F4=0,0,SER_hh_tesh!F4/SER_summary!F$26)</f>
        <v>62.870224519228238</v>
      </c>
      <c r="G4" s="131">
        <f>IF(SER_hh_tesh!G4=0,0,SER_hh_tesh!G4/SER_summary!G$26)</f>
        <v>62.140069884347142</v>
      </c>
      <c r="H4" s="131">
        <f>IF(SER_hh_tesh!H4=0,0,SER_hh_tesh!H4/SER_summary!H$26)</f>
        <v>64.98942995989826</v>
      </c>
      <c r="I4" s="131">
        <f>IF(SER_hh_tesh!I4=0,0,SER_hh_tesh!I4/SER_summary!I$26)</f>
        <v>56.316361827207544</v>
      </c>
      <c r="J4" s="131">
        <f>IF(SER_hh_tesh!J4=0,0,SER_hh_tesh!J4/SER_summary!J$26)</f>
        <v>61.278285929444934</v>
      </c>
      <c r="K4" s="131">
        <f>IF(SER_hh_tesh!K4=0,0,SER_hh_tesh!K4/SER_summary!K$26)</f>
        <v>61.661910852376558</v>
      </c>
      <c r="L4" s="131">
        <f>IF(SER_hh_tesh!L4=0,0,SER_hh_tesh!L4/SER_summary!L$26)</f>
        <v>67.271061187831876</v>
      </c>
      <c r="M4" s="131">
        <f>IF(SER_hh_tesh!M4=0,0,SER_hh_tesh!M4/SER_summary!M$26)</f>
        <v>57.412601956111239</v>
      </c>
      <c r="N4" s="131">
        <f>IF(SER_hh_tesh!N4=0,0,SER_hh_tesh!N4/SER_summary!N$26)</f>
        <v>60.034860694018789</v>
      </c>
      <c r="O4" s="131">
        <f>IF(SER_hh_tesh!O4=0,0,SER_hh_tesh!O4/SER_summary!O$26)</f>
        <v>62.149768662595669</v>
      </c>
      <c r="P4" s="131">
        <f>IF(SER_hh_tesh!P4=0,0,SER_hh_tesh!P4/SER_summary!P$26)</f>
        <v>53.550191487972448</v>
      </c>
      <c r="Q4" s="131">
        <f>IF(SER_hh_tesh!Q4=0,0,SER_hh_tesh!Q4/SER_summary!Q$26)</f>
        <v>58.022913281914519</v>
      </c>
      <c r="R4" s="131">
        <f>IF(SER_hh_tesh!R4=0,0,SER_hh_tesh!R4/SER_summary!R$26)</f>
        <v>59.256444704197079</v>
      </c>
      <c r="S4" s="131">
        <f>IF(SER_hh_tesh!S4=0,0,SER_hh_tesh!S4/SER_summary!S$26)</f>
        <v>59.967655325627931</v>
      </c>
      <c r="T4" s="131">
        <f>IF(SER_hh_tesh!T4=0,0,SER_hh_tesh!T4/SER_summary!T$26)</f>
        <v>58.867106494140501</v>
      </c>
      <c r="U4" s="131">
        <f>IF(SER_hh_tesh!U4=0,0,SER_hh_tesh!U4/SER_summary!U$26)</f>
        <v>56.988906676060608</v>
      </c>
      <c r="V4" s="131">
        <f>IF(SER_hh_tesh!V4=0,0,SER_hh_tesh!V4/SER_summary!V$26)</f>
        <v>54.395253529309322</v>
      </c>
      <c r="W4" s="131">
        <f>IF(SER_hh_tesh!W4=0,0,SER_hh_tesh!W4/SER_summary!W$26)</f>
        <v>60.497179171998248</v>
      </c>
      <c r="DA4" s="156" t="s">
        <v>508</v>
      </c>
    </row>
    <row r="5" spans="1:105" ht="12" customHeight="1" x14ac:dyDescent="0.25">
      <c r="A5" s="132" t="s">
        <v>29</v>
      </c>
      <c r="B5" s="133">
        <f>IF(SER_hh_tesh!B5=0,0,SER_hh_tesh!B5/SER_summary!B$26)</f>
        <v>76.851653550051822</v>
      </c>
      <c r="C5" s="133">
        <f>IF(SER_hh_tesh!C5=0,0,SER_hh_tesh!C5/SER_summary!C$26)</f>
        <v>63.88458827006864</v>
      </c>
      <c r="D5" s="133">
        <f>IF(SER_hh_tesh!D5=0,0,SER_hh_tesh!D5/SER_summary!D$26)</f>
        <v>78.712729386169698</v>
      </c>
      <c r="E5" s="133">
        <f>IF(SER_hh_tesh!E5=0,0,SER_hh_tesh!E5/SER_summary!E$26)</f>
        <v>81.453169474894167</v>
      </c>
      <c r="F5" s="133">
        <f>IF(SER_hh_tesh!F5=0,0,SER_hh_tesh!F5/SER_summary!F$26)</f>
        <v>90.318658968809672</v>
      </c>
      <c r="G5" s="133">
        <f>IF(SER_hh_tesh!G5=0,0,SER_hh_tesh!G5/SER_summary!G$26)</f>
        <v>72.269252991181105</v>
      </c>
      <c r="H5" s="133">
        <f>IF(SER_hh_tesh!H5=0,0,SER_hh_tesh!H5/SER_summary!H$26)</f>
        <v>92.76389241268447</v>
      </c>
      <c r="I5" s="133">
        <f>IF(SER_hh_tesh!I5=0,0,SER_hh_tesh!I5/SER_summary!I$26)</f>
        <v>84.535813500913633</v>
      </c>
      <c r="J5" s="133">
        <f>IF(SER_hh_tesh!J5=0,0,SER_hh_tesh!J5/SER_summary!J$26)</f>
        <v>91.700905160478271</v>
      </c>
      <c r="K5" s="133">
        <f>IF(SER_hh_tesh!K5=0,0,SER_hh_tesh!K5/SER_summary!K$26)</f>
        <v>109.58323675093993</v>
      </c>
      <c r="L5" s="133">
        <f>IF(SER_hh_tesh!L5=0,0,SER_hh_tesh!L5/SER_summary!L$26)</f>
        <v>109.58409647258705</v>
      </c>
      <c r="M5" s="133">
        <f>IF(SER_hh_tesh!M5=0,0,SER_hh_tesh!M5/SER_summary!M$26)</f>
        <v>100.57104389404716</v>
      </c>
      <c r="N5" s="133">
        <f>IF(SER_hh_tesh!N5=0,0,SER_hh_tesh!N5/SER_summary!N$26)</f>
        <v>88.346602511063907</v>
      </c>
      <c r="O5" s="133">
        <f>IF(SER_hh_tesh!O5=0,0,SER_hh_tesh!O5/SER_summary!O$26)</f>
        <v>88.79439492151802</v>
      </c>
      <c r="P5" s="133">
        <f>IF(SER_hh_tesh!P5=0,0,SER_hh_tesh!P5/SER_summary!P$26)</f>
        <v>79.230231049095764</v>
      </c>
      <c r="Q5" s="133">
        <f>IF(SER_hh_tesh!Q5=0,0,SER_hh_tesh!Q5/SER_summary!Q$26)</f>
        <v>83.858857288429817</v>
      </c>
      <c r="R5" s="133">
        <f>IF(SER_hh_tesh!R5=0,0,SER_hh_tesh!R5/SER_summary!R$26)</f>
        <v>78.029594143398171</v>
      </c>
      <c r="S5" s="133">
        <f>IF(SER_hh_tesh!S5=0,0,SER_hh_tesh!S5/SER_summary!S$26)</f>
        <v>83.456360225202246</v>
      </c>
      <c r="T5" s="133">
        <f>IF(SER_hh_tesh!T5=0,0,SER_hh_tesh!T5/SER_summary!T$26)</f>
        <v>86.474163874318492</v>
      </c>
      <c r="U5" s="133">
        <f>IF(SER_hh_tesh!U5=0,0,SER_hh_tesh!U5/SER_summary!U$26)</f>
        <v>81.091719842373919</v>
      </c>
      <c r="V5" s="133">
        <f>IF(SER_hh_tesh!V5=0,0,SER_hh_tesh!V5/SER_summary!V$26)</f>
        <v>76.751395281935885</v>
      </c>
      <c r="W5" s="133">
        <f>IF(SER_hh_tesh!W5=0,0,SER_hh_tesh!W5/SER_summary!W$26)</f>
        <v>97.833286374476586</v>
      </c>
      <c r="DA5" s="157" t="s">
        <v>509</v>
      </c>
    </row>
    <row r="6" spans="1:105" ht="12" customHeight="1" x14ac:dyDescent="0.25">
      <c r="A6" s="132" t="s">
        <v>52</v>
      </c>
      <c r="B6" s="133">
        <f>IF(SER_hh_tesh!B6=0,0,SER_hh_tesh!B6/SER_summary!B$26)</f>
        <v>82.091342090036804</v>
      </c>
      <c r="C6" s="133">
        <f>IF(SER_hh_tesh!C6=0,0,SER_hh_tesh!C6/SER_summary!C$26)</f>
        <v>83.859134675536268</v>
      </c>
      <c r="D6" s="133">
        <f>IF(SER_hh_tesh!D6=0,0,SER_hh_tesh!D6/SER_summary!D$26)</f>
        <v>80.651988051468194</v>
      </c>
      <c r="E6" s="133">
        <f>IF(SER_hh_tesh!E6=0,0,SER_hh_tesh!E6/SER_summary!E$26)</f>
        <v>98.89127931075997</v>
      </c>
      <c r="F6" s="133">
        <f>IF(SER_hh_tesh!F6=0,0,SER_hh_tesh!F6/SER_summary!F$26)</f>
        <v>102.46772289298973</v>
      </c>
      <c r="G6" s="133">
        <f>IF(SER_hh_tesh!G6=0,0,SER_hh_tesh!G6/SER_summary!G$26)</f>
        <v>120.15152350078372</v>
      </c>
      <c r="H6" s="133">
        <f>IF(SER_hh_tesh!H6=0,0,SER_hh_tesh!H6/SER_summary!H$26)</f>
        <v>123.04046348046685</v>
      </c>
      <c r="I6" s="133">
        <f>IF(SER_hh_tesh!I6=0,0,SER_hh_tesh!I6/SER_summary!I$26)</f>
        <v>117.67024578926315</v>
      </c>
      <c r="J6" s="133">
        <f>IF(SER_hh_tesh!J6=0,0,SER_hh_tesh!J6/SER_summary!J$26)</f>
        <v>139.65319006352294</v>
      </c>
      <c r="K6" s="133">
        <f>IF(SER_hh_tesh!K6=0,0,SER_hh_tesh!K6/SER_summary!K$26)</f>
        <v>142.93272776915668</v>
      </c>
      <c r="L6" s="133">
        <f>IF(SER_hh_tesh!L6=0,0,SER_hh_tesh!L6/SER_summary!L$26)</f>
        <v>152.06197236129671</v>
      </c>
      <c r="M6" s="133">
        <f>IF(SER_hh_tesh!M6=0,0,SER_hh_tesh!M6/SER_summary!M$26)</f>
        <v>139.40478078787399</v>
      </c>
      <c r="N6" s="133">
        <f>IF(SER_hh_tesh!N6=0,0,SER_hh_tesh!N6/SER_summary!N$26)</f>
        <v>131.93889617301562</v>
      </c>
      <c r="O6" s="133">
        <f>IF(SER_hh_tesh!O6=0,0,SER_hh_tesh!O6/SER_summary!O$26)</f>
        <v>149.10513521803631</v>
      </c>
      <c r="P6" s="133">
        <f>IF(SER_hh_tesh!P6=0,0,SER_hh_tesh!P6/SER_summary!P$26)</f>
        <v>138.56882763579415</v>
      </c>
      <c r="Q6" s="133">
        <f>IF(SER_hh_tesh!Q6=0,0,SER_hh_tesh!Q6/SER_summary!Q$26)</f>
        <v>145.16055499062807</v>
      </c>
      <c r="R6" s="133">
        <f>IF(SER_hh_tesh!R6=0,0,SER_hh_tesh!R6/SER_summary!R$26)</f>
        <v>168.88500346553113</v>
      </c>
      <c r="S6" s="133">
        <f>IF(SER_hh_tesh!S6=0,0,SER_hh_tesh!S6/SER_summary!S$26)</f>
        <v>182.77320027997021</v>
      </c>
      <c r="T6" s="133">
        <f>IF(SER_hh_tesh!T6=0,0,SER_hh_tesh!T6/SER_summary!T$26)</f>
        <v>177.7754630693081</v>
      </c>
      <c r="U6" s="133">
        <f>IF(SER_hh_tesh!U6=0,0,SER_hh_tesh!U6/SER_summary!U$26)</f>
        <v>185.01910029539738</v>
      </c>
      <c r="V6" s="133">
        <f>IF(SER_hh_tesh!V6=0,0,SER_hh_tesh!V6/SER_summary!V$26)</f>
        <v>173.79073013734541</v>
      </c>
      <c r="W6" s="133">
        <f>IF(SER_hh_tesh!W6=0,0,SER_hh_tesh!W6/SER_summary!W$26)</f>
        <v>210.28519545330289</v>
      </c>
      <c r="DA6" s="157" t="s">
        <v>510</v>
      </c>
    </row>
    <row r="7" spans="1:105" ht="12" customHeight="1" x14ac:dyDescent="0.25">
      <c r="A7" s="132" t="s">
        <v>169</v>
      </c>
      <c r="B7" s="133">
        <f>IF(SER_hh_tesh!B7=0,0,SER_hh_tesh!B7/SER_summary!B$26)</f>
        <v>35.301521969972747</v>
      </c>
      <c r="C7" s="133">
        <f>IF(SER_hh_tesh!C7=0,0,SER_hh_tesh!C7/SER_summary!C$26)</f>
        <v>39.218384016309223</v>
      </c>
      <c r="D7" s="133">
        <f>IF(SER_hh_tesh!D7=0,0,SER_hh_tesh!D7/SER_summary!D$26)</f>
        <v>33.097872153567437</v>
      </c>
      <c r="E7" s="133">
        <f>IF(SER_hh_tesh!E7=0,0,SER_hh_tesh!E7/SER_summary!E$26)</f>
        <v>37.050628794680321</v>
      </c>
      <c r="F7" s="133">
        <f>IF(SER_hh_tesh!F7=0,0,SER_hh_tesh!F7/SER_summary!F$26)</f>
        <v>36.584463942013301</v>
      </c>
      <c r="G7" s="133">
        <f>IF(SER_hh_tesh!G7=0,0,SER_hh_tesh!G7/SER_summary!G$26)</f>
        <v>38.277067978340931</v>
      </c>
      <c r="H7" s="133">
        <f>IF(SER_hh_tesh!H7=0,0,SER_hh_tesh!H7/SER_summary!H$26)</f>
        <v>43.642242077003509</v>
      </c>
      <c r="I7" s="133">
        <f>IF(SER_hh_tesh!I7=0,0,SER_hh_tesh!I7/SER_summary!I$26)</f>
        <v>36.778413915709933</v>
      </c>
      <c r="J7" s="133">
        <f>IF(SER_hh_tesh!J7=0,0,SER_hh_tesh!J7/SER_summary!J$26)</f>
        <v>46.382687687921063</v>
      </c>
      <c r="K7" s="133">
        <f>IF(SER_hh_tesh!K7=0,0,SER_hh_tesh!K7/SER_summary!K$26)</f>
        <v>44.648607673295153</v>
      </c>
      <c r="L7" s="133">
        <f>IF(SER_hh_tesh!L7=0,0,SER_hh_tesh!L7/SER_summary!L$26)</f>
        <v>45.556531298233445</v>
      </c>
      <c r="M7" s="133">
        <f>IF(SER_hh_tesh!M7=0,0,SER_hh_tesh!M7/SER_summary!M$26)</f>
        <v>39.701530511536923</v>
      </c>
      <c r="N7" s="133">
        <f>IF(SER_hh_tesh!N7=0,0,SER_hh_tesh!N7/SER_summary!N$26)</f>
        <v>39.846953771701756</v>
      </c>
      <c r="O7" s="133">
        <f>IF(SER_hh_tesh!O7=0,0,SER_hh_tesh!O7/SER_summary!O$26)</f>
        <v>40.478068488149972</v>
      </c>
      <c r="P7" s="133">
        <f>IF(SER_hh_tesh!P7=0,0,SER_hh_tesh!P7/SER_summary!P$26)</f>
        <v>35.748736870256991</v>
      </c>
      <c r="Q7" s="133">
        <f>IF(SER_hh_tesh!Q7=0,0,SER_hh_tesh!Q7/SER_summary!Q$26)</f>
        <v>36.543837091961137</v>
      </c>
      <c r="R7" s="133">
        <f>IF(SER_hh_tesh!R7=0,0,SER_hh_tesh!R7/SER_summary!R$26)</f>
        <v>37.589122268559855</v>
      </c>
      <c r="S7" s="133">
        <f>IF(SER_hh_tesh!S7=0,0,SER_hh_tesh!S7/SER_summary!S$26)</f>
        <v>41.667540887549805</v>
      </c>
      <c r="T7" s="133">
        <f>IF(SER_hh_tesh!T7=0,0,SER_hh_tesh!T7/SER_summary!T$26)</f>
        <v>34.156040986726502</v>
      </c>
      <c r="U7" s="133">
        <f>IF(SER_hh_tesh!U7=0,0,SER_hh_tesh!U7/SER_summary!U$26)</f>
        <v>36.787439264068034</v>
      </c>
      <c r="V7" s="133">
        <f>IF(SER_hh_tesh!V7=0,0,SER_hh_tesh!V7/SER_summary!V$26)</f>
        <v>37.576561117545054</v>
      </c>
      <c r="W7" s="133">
        <f>IF(SER_hh_tesh!W7=0,0,SER_hh_tesh!W7/SER_summary!W$26)</f>
        <v>45.662686963590886</v>
      </c>
      <c r="DA7" s="157" t="s">
        <v>511</v>
      </c>
    </row>
    <row r="8" spans="1:105" ht="12" customHeight="1" x14ac:dyDescent="0.25">
      <c r="A8" s="132" t="s">
        <v>73</v>
      </c>
      <c r="B8" s="133">
        <f>IF(SER_hh_tesh!B8=0,0,SER_hh_tesh!B8/SER_summary!B$26)</f>
        <v>63.941353648752298</v>
      </c>
      <c r="C8" s="133">
        <f>IF(SER_hh_tesh!C8=0,0,SER_hh_tesh!C8/SER_summary!C$26)</f>
        <v>75.345221070148938</v>
      </c>
      <c r="D8" s="133">
        <f>IF(SER_hh_tesh!D8=0,0,SER_hh_tesh!D8/SER_summary!D$26)</f>
        <v>72.743020146322735</v>
      </c>
      <c r="E8" s="133">
        <f>IF(SER_hh_tesh!E8=0,0,SER_hh_tesh!E8/SER_summary!E$26)</f>
        <v>83.951279445539498</v>
      </c>
      <c r="F8" s="133">
        <f>IF(SER_hh_tesh!F8=0,0,SER_hh_tesh!F8/SER_summary!F$26)</f>
        <v>84.245553353260377</v>
      </c>
      <c r="G8" s="133">
        <f>IF(SER_hh_tesh!G8=0,0,SER_hh_tesh!G8/SER_summary!G$26)</f>
        <v>87.840210732596461</v>
      </c>
      <c r="H8" s="133">
        <f>IF(SER_hh_tesh!H8=0,0,SER_hh_tesh!H8/SER_summary!H$26)</f>
        <v>86.085458417459336</v>
      </c>
      <c r="I8" s="133">
        <f>IF(SER_hh_tesh!I8=0,0,SER_hh_tesh!I8/SER_summary!I$26)</f>
        <v>83.011946966578122</v>
      </c>
      <c r="J8" s="133">
        <f>IF(SER_hh_tesh!J8=0,0,SER_hh_tesh!J8/SER_summary!J$26)</f>
        <v>87.184031181585596</v>
      </c>
      <c r="K8" s="133">
        <f>IF(SER_hh_tesh!K8=0,0,SER_hh_tesh!K8/SER_summary!K$26)</f>
        <v>78.98479824412415</v>
      </c>
      <c r="L8" s="133">
        <f>IF(SER_hh_tesh!L8=0,0,SER_hh_tesh!L8/SER_summary!L$26)</f>
        <v>73.51112908565176</v>
      </c>
      <c r="M8" s="133">
        <f>IF(SER_hh_tesh!M8=0,0,SER_hh_tesh!M8/SER_summary!M$26)</f>
        <v>79.325549394284465</v>
      </c>
      <c r="N8" s="133">
        <f>IF(SER_hh_tesh!N8=0,0,SER_hh_tesh!N8/SER_summary!N$26)</f>
        <v>67.607810797944268</v>
      </c>
      <c r="O8" s="133">
        <f>IF(SER_hh_tesh!O8=0,0,SER_hh_tesh!O8/SER_summary!O$26)</f>
        <v>63.186939527755385</v>
      </c>
      <c r="P8" s="133">
        <f>IF(SER_hh_tesh!P8=0,0,SER_hh_tesh!P8/SER_summary!P$26)</f>
        <v>54.963070005272051</v>
      </c>
      <c r="Q8" s="133">
        <f>IF(SER_hh_tesh!Q8=0,0,SER_hh_tesh!Q8/SER_summary!Q$26)</f>
        <v>58.506689660002252</v>
      </c>
      <c r="R8" s="133">
        <f>IF(SER_hh_tesh!R8=0,0,SER_hh_tesh!R8/SER_summary!R$26)</f>
        <v>55.034779471538869</v>
      </c>
      <c r="S8" s="133">
        <f>IF(SER_hh_tesh!S8=0,0,SER_hh_tesh!S8/SER_summary!S$26)</f>
        <v>53.870728208529002</v>
      </c>
      <c r="T8" s="133">
        <f>IF(SER_hh_tesh!T8=0,0,SER_hh_tesh!T8/SER_summary!T$26)</f>
        <v>53.507515276359058</v>
      </c>
      <c r="U8" s="133">
        <f>IF(SER_hh_tesh!U8=0,0,SER_hh_tesh!U8/SER_summary!U$26)</f>
        <v>52.831284810549775</v>
      </c>
      <c r="V8" s="133">
        <f>IF(SER_hh_tesh!V8=0,0,SER_hh_tesh!V8/SER_summary!V$26)</f>
        <v>50.515725016171736</v>
      </c>
      <c r="W8" s="133">
        <f>IF(SER_hh_tesh!W8=0,0,SER_hh_tesh!W8/SER_summary!W$26)</f>
        <v>56.137034850601012</v>
      </c>
      <c r="DA8" s="157" t="s">
        <v>512</v>
      </c>
    </row>
    <row r="9" spans="1:105" ht="12" customHeight="1" x14ac:dyDescent="0.25">
      <c r="A9" s="132" t="s">
        <v>78</v>
      </c>
      <c r="B9" s="133">
        <f>IF(SER_hh_tesh!B9=0,0,SER_hh_tesh!B9/SER_summary!B$26)</f>
        <v>55.991676330658258</v>
      </c>
      <c r="C9" s="133">
        <f>IF(SER_hh_tesh!C9=0,0,SER_hh_tesh!C9/SER_summary!C$26)</f>
        <v>57.501280042271809</v>
      </c>
      <c r="D9" s="133">
        <f>IF(SER_hh_tesh!D9=0,0,SER_hh_tesh!D9/SER_summary!D$26)</f>
        <v>58.166148871391293</v>
      </c>
      <c r="E9" s="133">
        <f>IF(SER_hh_tesh!E9=0,0,SER_hh_tesh!E9/SER_summary!E$26)</f>
        <v>66.895120012999527</v>
      </c>
      <c r="F9" s="133">
        <f>IF(SER_hh_tesh!F9=0,0,SER_hh_tesh!F9/SER_summary!F$26)</f>
        <v>70.446821791966414</v>
      </c>
      <c r="G9" s="133">
        <f>IF(SER_hh_tesh!G9=0,0,SER_hh_tesh!G9/SER_summary!G$26)</f>
        <v>69.203115936017838</v>
      </c>
      <c r="H9" s="133">
        <f>IF(SER_hh_tesh!H9=0,0,SER_hh_tesh!H9/SER_summary!H$26)</f>
        <v>68.690220279138273</v>
      </c>
      <c r="I9" s="133">
        <f>IF(SER_hh_tesh!I9=0,0,SER_hh_tesh!I9/SER_summary!I$26)</f>
        <v>56.43748845561403</v>
      </c>
      <c r="J9" s="133">
        <f>IF(SER_hh_tesh!J9=0,0,SER_hh_tesh!J9/SER_summary!J$26)</f>
        <v>60.273204861664176</v>
      </c>
      <c r="K9" s="133">
        <f>IF(SER_hh_tesh!K9=0,0,SER_hh_tesh!K9/SER_summary!K$26)</f>
        <v>61.59102007260789</v>
      </c>
      <c r="L9" s="133">
        <f>IF(SER_hh_tesh!L9=0,0,SER_hh_tesh!L9/SER_summary!L$26)</f>
        <v>67.471009694199452</v>
      </c>
      <c r="M9" s="133">
        <f>IF(SER_hh_tesh!M9=0,0,SER_hh_tesh!M9/SER_summary!M$26)</f>
        <v>55.410761275656284</v>
      </c>
      <c r="N9" s="133">
        <f>IF(SER_hh_tesh!N9=0,0,SER_hh_tesh!N9/SER_summary!N$26)</f>
        <v>58.650039614022575</v>
      </c>
      <c r="O9" s="133">
        <f>IF(SER_hh_tesh!O9=0,0,SER_hh_tesh!O9/SER_summary!O$26)</f>
        <v>64.660550511888758</v>
      </c>
      <c r="P9" s="133">
        <f>IF(SER_hh_tesh!P9=0,0,SER_hh_tesh!P9/SER_summary!P$26)</f>
        <v>51.565949125597704</v>
      </c>
      <c r="Q9" s="133">
        <f>IF(SER_hh_tesh!Q9=0,0,SER_hh_tesh!Q9/SER_summary!Q$26)</f>
        <v>58.006043424834708</v>
      </c>
      <c r="R9" s="133">
        <f>IF(SER_hh_tesh!R9=0,0,SER_hh_tesh!R9/SER_summary!R$26)</f>
        <v>59.427378296390373</v>
      </c>
      <c r="S9" s="133">
        <f>IF(SER_hh_tesh!S9=0,0,SER_hh_tesh!S9/SER_summary!S$26)</f>
        <v>58.685095701548313</v>
      </c>
      <c r="T9" s="133">
        <f>IF(SER_hh_tesh!T9=0,0,SER_hh_tesh!T9/SER_summary!T$26)</f>
        <v>59.189458936070402</v>
      </c>
      <c r="U9" s="133">
        <f>IF(SER_hh_tesh!U9=0,0,SER_hh_tesh!U9/SER_summary!U$26)</f>
        <v>55.854462199448548</v>
      </c>
      <c r="V9" s="133">
        <f>IF(SER_hh_tesh!V9=0,0,SER_hh_tesh!V9/SER_summary!V$26)</f>
        <v>54.700214700515701</v>
      </c>
      <c r="W9" s="133">
        <f>IF(SER_hh_tesh!W9=0,0,SER_hh_tesh!W9/SER_summary!W$26)</f>
        <v>59.526266749659165</v>
      </c>
      <c r="DA9" s="157" t="s">
        <v>513</v>
      </c>
    </row>
    <row r="10" spans="1:105" ht="12" customHeight="1" x14ac:dyDescent="0.25">
      <c r="A10" s="132" t="s">
        <v>128</v>
      </c>
      <c r="B10" s="133">
        <f>IF(SER_hh_tesh!B10=0,0,SER_hh_tesh!B10/SER_summary!B$26)</f>
        <v>60.147341639307825</v>
      </c>
      <c r="C10" s="133">
        <f>IF(SER_hh_tesh!C10=0,0,SER_hh_tesh!C10/SER_summary!C$26)</f>
        <v>69.357306395034243</v>
      </c>
      <c r="D10" s="133">
        <f>IF(SER_hh_tesh!D10=0,0,SER_hh_tesh!D10/SER_summary!D$26)</f>
        <v>68.366953663277599</v>
      </c>
      <c r="E10" s="133">
        <f>IF(SER_hh_tesh!E10=0,0,SER_hh_tesh!E10/SER_summary!E$26)</f>
        <v>64.417677474207892</v>
      </c>
      <c r="F10" s="133">
        <f>IF(SER_hh_tesh!F10=0,0,SER_hh_tesh!F10/SER_summary!F$26)</f>
        <v>63.857044927858773</v>
      </c>
      <c r="G10" s="133">
        <f>IF(SER_hh_tesh!G10=0,0,SER_hh_tesh!G10/SER_summary!G$26)</f>
        <v>53.956793423512686</v>
      </c>
      <c r="H10" s="133">
        <f>IF(SER_hh_tesh!H10=0,0,SER_hh_tesh!H10/SER_summary!H$26)</f>
        <v>50.671383512005654</v>
      </c>
      <c r="I10" s="133">
        <f>IF(SER_hh_tesh!I10=0,0,SER_hh_tesh!I10/SER_summary!I$26)</f>
        <v>47.093465373289909</v>
      </c>
      <c r="J10" s="133">
        <f>IF(SER_hh_tesh!J10=0,0,SER_hh_tesh!J10/SER_summary!J$26)</f>
        <v>50.600775910621564</v>
      </c>
      <c r="K10" s="133">
        <f>IF(SER_hh_tesh!K10=0,0,SER_hh_tesh!K10/SER_summary!K$26)</f>
        <v>49.876173469016265</v>
      </c>
      <c r="L10" s="133">
        <f>IF(SER_hh_tesh!L10=0,0,SER_hh_tesh!L10/SER_summary!L$26)</f>
        <v>56.67015611218212</v>
      </c>
      <c r="M10" s="133">
        <f>IF(SER_hh_tesh!M10=0,0,SER_hh_tesh!M10/SER_summary!M$26)</f>
        <v>42.985560527680079</v>
      </c>
      <c r="N10" s="133">
        <f>IF(SER_hh_tesh!N10=0,0,SER_hh_tesh!N10/SER_summary!N$26)</f>
        <v>46.507451263075488</v>
      </c>
      <c r="O10" s="133">
        <f>IF(SER_hh_tesh!O10=0,0,SER_hh_tesh!O10/SER_summary!O$26)</f>
        <v>49.242525999784263</v>
      </c>
      <c r="P10" s="133">
        <f>IF(SER_hh_tesh!P10=0,0,SER_hh_tesh!P10/SER_summary!P$26)</f>
        <v>40.504363879219142</v>
      </c>
      <c r="Q10" s="133">
        <f>IF(SER_hh_tesh!Q10=0,0,SER_hh_tesh!Q10/SER_summary!Q$26)</f>
        <v>42.715665162523607</v>
      </c>
      <c r="R10" s="133">
        <f>IF(SER_hh_tesh!R10=0,0,SER_hh_tesh!R10/SER_summary!R$26)</f>
        <v>41.613281539855706</v>
      </c>
      <c r="S10" s="133">
        <f>IF(SER_hh_tesh!S10=0,0,SER_hh_tesh!S10/SER_summary!S$26)</f>
        <v>41.207995673305319</v>
      </c>
      <c r="T10" s="133">
        <f>IF(SER_hh_tesh!T10=0,0,SER_hh_tesh!T10/SER_summary!T$26)</f>
        <v>39.940158215262549</v>
      </c>
      <c r="U10" s="133">
        <f>IF(SER_hh_tesh!U10=0,0,SER_hh_tesh!U10/SER_summary!U$26)</f>
        <v>39.086597034339981</v>
      </c>
      <c r="V10" s="133">
        <f>IF(SER_hh_tesh!V10=0,0,SER_hh_tesh!V10/SER_summary!V$26)</f>
        <v>36.992774920070666</v>
      </c>
      <c r="W10" s="133">
        <f>IF(SER_hh_tesh!W10=0,0,SER_hh_tesh!W10/SER_summary!W$26)</f>
        <v>43.357006454636107</v>
      </c>
      <c r="DA10" s="157" t="s">
        <v>514</v>
      </c>
    </row>
    <row r="11" spans="1:105" ht="12" customHeight="1" x14ac:dyDescent="0.25">
      <c r="A11" s="132" t="s">
        <v>25</v>
      </c>
      <c r="B11" s="133">
        <f>IF(SER_hh_tesh!B11=0,0,SER_hh_tesh!B11/SER_summary!B$26)</f>
        <v>96.923280020277261</v>
      </c>
      <c r="C11" s="133">
        <f>IF(SER_hh_tesh!C11=0,0,SER_hh_tesh!C11/SER_summary!C$26)</f>
        <v>97.851189992660281</v>
      </c>
      <c r="D11" s="133">
        <f>IF(SER_hh_tesh!D11=0,0,SER_hh_tesh!D11/SER_summary!D$26)</f>
        <v>115.99110284253338</v>
      </c>
      <c r="E11" s="133">
        <f>IF(SER_hh_tesh!E11=0,0,SER_hh_tesh!E11/SER_summary!E$26)</f>
        <v>111.07991672348008</v>
      </c>
      <c r="F11" s="133">
        <f>IF(SER_hh_tesh!F11=0,0,SER_hh_tesh!F11/SER_summary!F$26)</f>
        <v>103.61512361228789</v>
      </c>
      <c r="G11" s="133">
        <f>IF(SER_hh_tesh!G11=0,0,SER_hh_tesh!G11/SER_summary!G$26)</f>
        <v>91.22825657983401</v>
      </c>
      <c r="H11" s="133">
        <f>IF(SER_hh_tesh!H11=0,0,SER_hh_tesh!H11/SER_summary!H$26)</f>
        <v>88.556164671320602</v>
      </c>
      <c r="I11" s="133">
        <f>IF(SER_hh_tesh!I11=0,0,SER_hh_tesh!I11/SER_summary!I$26)</f>
        <v>84.536689699179163</v>
      </c>
      <c r="J11" s="133">
        <f>IF(SER_hh_tesh!J11=0,0,SER_hh_tesh!J11/SER_summary!J$26)</f>
        <v>90.58336511818591</v>
      </c>
      <c r="K11" s="133">
        <f>IF(SER_hh_tesh!K11=0,0,SER_hh_tesh!K11/SER_summary!K$26)</f>
        <v>92.772705374557589</v>
      </c>
      <c r="L11" s="133">
        <f>IF(SER_hh_tesh!L11=0,0,SER_hh_tesh!L11/SER_summary!L$26)</f>
        <v>80.93779254988263</v>
      </c>
      <c r="M11" s="133">
        <f>IF(SER_hh_tesh!M11=0,0,SER_hh_tesh!M11/SER_summary!M$26)</f>
        <v>81.88240777542859</v>
      </c>
      <c r="N11" s="133">
        <f>IF(SER_hh_tesh!N11=0,0,SER_hh_tesh!N11/SER_summary!N$26)</f>
        <v>79.171195660014675</v>
      </c>
      <c r="O11" s="133">
        <f>IF(SER_hh_tesh!O11=0,0,SER_hh_tesh!O11/SER_summary!O$26)</f>
        <v>81.49541407615925</v>
      </c>
      <c r="P11" s="133">
        <f>IF(SER_hh_tesh!P11=0,0,SER_hh_tesh!P11/SER_summary!P$26)</f>
        <v>66.564373757717775</v>
      </c>
      <c r="Q11" s="133">
        <f>IF(SER_hh_tesh!Q11=0,0,SER_hh_tesh!Q11/SER_summary!Q$26)</f>
        <v>65.200128247130365</v>
      </c>
      <c r="R11" s="133">
        <f>IF(SER_hh_tesh!R11=0,0,SER_hh_tesh!R11/SER_summary!R$26)</f>
        <v>67.109220284919203</v>
      </c>
      <c r="S11" s="133">
        <f>IF(SER_hh_tesh!S11=0,0,SER_hh_tesh!S11/SER_summary!S$26)</f>
        <v>72.178876475646462</v>
      </c>
      <c r="T11" s="133">
        <f>IF(SER_hh_tesh!T11=0,0,SER_hh_tesh!T11/SER_summary!T$26)</f>
        <v>68.539823866520607</v>
      </c>
      <c r="U11" s="133">
        <f>IF(SER_hh_tesh!U11=0,0,SER_hh_tesh!U11/SER_summary!U$26)</f>
        <v>66.870807390528483</v>
      </c>
      <c r="V11" s="133">
        <f>IF(SER_hh_tesh!V11=0,0,SER_hh_tesh!V11/SER_summary!V$26)</f>
        <v>58.567016330248151</v>
      </c>
      <c r="W11" s="133">
        <f>IF(SER_hh_tesh!W11=0,0,SER_hh_tesh!W11/SER_summary!W$26)</f>
        <v>62.412452251036356</v>
      </c>
      <c r="DA11" s="157" t="s">
        <v>515</v>
      </c>
    </row>
    <row r="12" spans="1:105" ht="12" customHeight="1" x14ac:dyDescent="0.25">
      <c r="A12" s="132" t="s">
        <v>170</v>
      </c>
      <c r="B12" s="133">
        <f>IF(SER_hh_tesh!B12=0,0,SER_hh_tesh!B12/SER_summary!B$26)</f>
        <v>103.94178937010858</v>
      </c>
      <c r="C12" s="133">
        <f>IF(SER_hh_tesh!C12=0,0,SER_hh_tesh!C12/SER_summary!C$26)</f>
        <v>109.00494755551203</v>
      </c>
      <c r="D12" s="133">
        <f>IF(SER_hh_tesh!D12=0,0,SER_hh_tesh!D12/SER_summary!D$26)</f>
        <v>109.07660010046342</v>
      </c>
      <c r="E12" s="133">
        <f>IF(SER_hh_tesh!E12=0,0,SER_hh_tesh!E12/SER_summary!E$26)</f>
        <v>90.904398975659532</v>
      </c>
      <c r="F12" s="133">
        <f>IF(SER_hh_tesh!F12=0,0,SER_hh_tesh!F12/SER_summary!F$26)</f>
        <v>86.21088106113443</v>
      </c>
      <c r="G12" s="133">
        <f>IF(SER_hh_tesh!G12=0,0,SER_hh_tesh!G12/SER_summary!G$26)</f>
        <v>79.526406527907142</v>
      </c>
      <c r="H12" s="133">
        <f>IF(SER_hh_tesh!H12=0,0,SER_hh_tesh!H12/SER_summary!H$26)</f>
        <v>79.973287166214121</v>
      </c>
      <c r="I12" s="133">
        <f>IF(SER_hh_tesh!I12=0,0,SER_hh_tesh!I12/SER_summary!I$26)</f>
        <v>69.541152261024507</v>
      </c>
      <c r="J12" s="133">
        <f>IF(SER_hh_tesh!J12=0,0,SER_hh_tesh!J12/SER_summary!J$26)</f>
        <v>74.702374120930543</v>
      </c>
      <c r="K12" s="133">
        <f>IF(SER_hh_tesh!K12=0,0,SER_hh_tesh!K12/SER_summary!K$26)</f>
        <v>74.640729289534818</v>
      </c>
      <c r="L12" s="133">
        <f>IF(SER_hh_tesh!L12=0,0,SER_hh_tesh!L12/SER_summary!L$26)</f>
        <v>84.520008876173605</v>
      </c>
      <c r="M12" s="133">
        <f>IF(SER_hh_tesh!M12=0,0,SER_hh_tesh!M12/SER_summary!M$26)</f>
        <v>70.253170212384077</v>
      </c>
      <c r="N12" s="133">
        <f>IF(SER_hh_tesh!N12=0,0,SER_hh_tesh!N12/SER_summary!N$26)</f>
        <v>76.031391857203545</v>
      </c>
      <c r="O12" s="133">
        <f>IF(SER_hh_tesh!O12=0,0,SER_hh_tesh!O12/SER_summary!O$26)</f>
        <v>74.745798849206381</v>
      </c>
      <c r="P12" s="133">
        <f>IF(SER_hh_tesh!P12=0,0,SER_hh_tesh!P12/SER_summary!P$26)</f>
        <v>72.654898618675801</v>
      </c>
      <c r="Q12" s="133">
        <f>IF(SER_hh_tesh!Q12=0,0,SER_hh_tesh!Q12/SER_summary!Q$26)</f>
        <v>73.927639999765745</v>
      </c>
      <c r="R12" s="133">
        <f>IF(SER_hh_tesh!R12=0,0,SER_hh_tesh!R12/SER_summary!R$26)</f>
        <v>77.035961387885919</v>
      </c>
      <c r="S12" s="133">
        <f>IF(SER_hh_tesh!S12=0,0,SER_hh_tesh!S12/SER_summary!S$26)</f>
        <v>77.321354168092213</v>
      </c>
      <c r="T12" s="133">
        <f>IF(SER_hh_tesh!T12=0,0,SER_hh_tesh!T12/SER_summary!T$26)</f>
        <v>74.952056599335677</v>
      </c>
      <c r="U12" s="133">
        <f>IF(SER_hh_tesh!U12=0,0,SER_hh_tesh!U12/SER_summary!U$26)</f>
        <v>70.878520465000804</v>
      </c>
      <c r="V12" s="133">
        <f>IF(SER_hh_tesh!V12=0,0,SER_hh_tesh!V12/SER_summary!V$26)</f>
        <v>67.525148770306018</v>
      </c>
      <c r="W12" s="133">
        <f>IF(SER_hh_tesh!W12=0,0,SER_hh_tesh!W12/SER_summary!W$26)</f>
        <v>78.678501922639342</v>
      </c>
      <c r="DA12" s="157" t="s">
        <v>516</v>
      </c>
    </row>
    <row r="13" spans="1:105" ht="12" customHeight="1" x14ac:dyDescent="0.25">
      <c r="A13" s="132" t="s">
        <v>77</v>
      </c>
      <c r="B13" s="133">
        <f>IF(SER_hh_tesh!B13=0,0,SER_hh_tesh!B13/SER_summary!B$26)</f>
        <v>49.342508603383223</v>
      </c>
      <c r="C13" s="133">
        <f>IF(SER_hh_tesh!C13=0,0,SER_hh_tesh!C13/SER_summary!C$26)</f>
        <v>50.74707160057001</v>
      </c>
      <c r="D13" s="133">
        <f>IF(SER_hh_tesh!D13=0,0,SER_hh_tesh!D13/SER_summary!D$26)</f>
        <v>50.529929410501509</v>
      </c>
      <c r="E13" s="133">
        <f>IF(SER_hh_tesh!E13=0,0,SER_hh_tesh!E13/SER_summary!E$26)</f>
        <v>51.587401769408721</v>
      </c>
      <c r="F13" s="133">
        <f>IF(SER_hh_tesh!F13=0,0,SER_hh_tesh!F13/SER_summary!F$26)</f>
        <v>53.848002782316009</v>
      </c>
      <c r="G13" s="133">
        <f>IF(SER_hh_tesh!G13=0,0,SER_hh_tesh!G13/SER_summary!G$26)</f>
        <v>58.632142593978401</v>
      </c>
      <c r="H13" s="133">
        <f>IF(SER_hh_tesh!H13=0,0,SER_hh_tesh!H13/SER_summary!H$26)</f>
        <v>59.725191745759084</v>
      </c>
      <c r="I13" s="133">
        <f>IF(SER_hh_tesh!I13=0,0,SER_hh_tesh!I13/SER_summary!I$26)</f>
        <v>55.88691217651094</v>
      </c>
      <c r="J13" s="133">
        <f>IF(SER_hh_tesh!J13=0,0,SER_hh_tesh!J13/SER_summary!J$26)</f>
        <v>56.077637054807447</v>
      </c>
      <c r="K13" s="133">
        <f>IF(SER_hh_tesh!K13=0,0,SER_hh_tesh!K13/SER_summary!K$26)</f>
        <v>54.832428473759229</v>
      </c>
      <c r="L13" s="133">
        <f>IF(SER_hh_tesh!L13=0,0,SER_hh_tesh!L13/SER_summary!L$26)</f>
        <v>53.840289379190082</v>
      </c>
      <c r="M13" s="133">
        <f>IF(SER_hh_tesh!M13=0,0,SER_hh_tesh!M13/SER_summary!M$26)</f>
        <v>56.333040008770425</v>
      </c>
      <c r="N13" s="133">
        <f>IF(SER_hh_tesh!N13=0,0,SER_hh_tesh!N13/SER_summary!N$26)</f>
        <v>57.242187175577897</v>
      </c>
      <c r="O13" s="133">
        <f>IF(SER_hh_tesh!O13=0,0,SER_hh_tesh!O13/SER_summary!O$26)</f>
        <v>52.433715283828271</v>
      </c>
      <c r="P13" s="133">
        <f>IF(SER_hh_tesh!P13=0,0,SER_hh_tesh!P13/SER_summary!P$26)</f>
        <v>50.758786974309594</v>
      </c>
      <c r="Q13" s="133">
        <f>IF(SER_hh_tesh!Q13=0,0,SER_hh_tesh!Q13/SER_summary!Q$26)</f>
        <v>58.680671585313569</v>
      </c>
      <c r="R13" s="133">
        <f>IF(SER_hh_tesh!R13=0,0,SER_hh_tesh!R13/SER_summary!R$26)</f>
        <v>55.74759681826734</v>
      </c>
      <c r="S13" s="133">
        <f>IF(SER_hh_tesh!S13=0,0,SER_hh_tesh!S13/SER_summary!S$26)</f>
        <v>56.550791992383587</v>
      </c>
      <c r="T13" s="133">
        <f>IF(SER_hh_tesh!T13=0,0,SER_hh_tesh!T13/SER_summary!T$26)</f>
        <v>54.044579541009021</v>
      </c>
      <c r="U13" s="133">
        <f>IF(SER_hh_tesh!U13=0,0,SER_hh_tesh!U13/SER_summary!U$26)</f>
        <v>51.554361623122411</v>
      </c>
      <c r="V13" s="133">
        <f>IF(SER_hh_tesh!V13=0,0,SER_hh_tesh!V13/SER_summary!V$26)</f>
        <v>48.241026788176974</v>
      </c>
      <c r="W13" s="133">
        <f>IF(SER_hh_tesh!W13=0,0,SER_hh_tesh!W13/SER_summary!W$26)</f>
        <v>45.083349157293881</v>
      </c>
      <c r="DA13" s="157" t="s">
        <v>517</v>
      </c>
    </row>
    <row r="14" spans="1:105" ht="12" customHeight="1" x14ac:dyDescent="0.25">
      <c r="A14" s="60" t="s">
        <v>76</v>
      </c>
      <c r="B14" s="65">
        <f>IF(SER_hh_tesh!B14=0,0,SER_hh_tesh!B14/SER_summary!B$26)</f>
        <v>62.526857160187888</v>
      </c>
      <c r="C14" s="65">
        <f>IF(SER_hh_tesh!C14=0,0,SER_hh_tesh!C14/SER_summary!C$26)</f>
        <v>69.657127381975826</v>
      </c>
      <c r="D14" s="65">
        <f>IF(SER_hh_tesh!D14=0,0,SER_hh_tesh!D14/SER_summary!D$26)</f>
        <v>72.765447149423068</v>
      </c>
      <c r="E14" s="65">
        <f>IF(SER_hh_tesh!E14=0,0,SER_hh_tesh!E14/SER_summary!E$26)</f>
        <v>78.200922690937048</v>
      </c>
      <c r="F14" s="65">
        <f>IF(SER_hh_tesh!F14=0,0,SER_hh_tesh!F14/SER_summary!F$26)</f>
        <v>78.695917154380808</v>
      </c>
      <c r="G14" s="65">
        <f>IF(SER_hh_tesh!G14=0,0,SER_hh_tesh!G14/SER_summary!G$26)</f>
        <v>75.187232148366576</v>
      </c>
      <c r="H14" s="65">
        <f>IF(SER_hh_tesh!H14=0,0,SER_hh_tesh!H14/SER_summary!H$26)</f>
        <v>74.947998909456302</v>
      </c>
      <c r="I14" s="65">
        <f>IF(SER_hh_tesh!I14=0,0,SER_hh_tesh!I14/SER_summary!I$26)</f>
        <v>68.628886778591323</v>
      </c>
      <c r="J14" s="65">
        <f>IF(SER_hh_tesh!J14=0,0,SER_hh_tesh!J14/SER_summary!J$26)</f>
        <v>69.188648484218234</v>
      </c>
      <c r="K14" s="65">
        <f>IF(SER_hh_tesh!K14=0,0,SER_hh_tesh!K14/SER_summary!K$26)</f>
        <v>69.559389114412753</v>
      </c>
      <c r="L14" s="65">
        <f>IF(SER_hh_tesh!L14=0,0,SER_hh_tesh!L14/SER_summary!L$26)</f>
        <v>79.070679539830252</v>
      </c>
      <c r="M14" s="65">
        <f>IF(SER_hh_tesh!M14=0,0,SER_hh_tesh!M14/SER_summary!M$26)</f>
        <v>74.04574712687274</v>
      </c>
      <c r="N14" s="65">
        <f>IF(SER_hh_tesh!N14=0,0,SER_hh_tesh!N14/SER_summary!N$26)</f>
        <v>81.875832687083616</v>
      </c>
      <c r="O14" s="65">
        <f>IF(SER_hh_tesh!O14=0,0,SER_hh_tesh!O14/SER_summary!O$26)</f>
        <v>87.928349448873448</v>
      </c>
      <c r="P14" s="65">
        <f>IF(SER_hh_tesh!P14=0,0,SER_hh_tesh!P14/SER_summary!P$26)</f>
        <v>82.477392513751994</v>
      </c>
      <c r="Q14" s="65">
        <f>IF(SER_hh_tesh!Q14=0,0,SER_hh_tesh!Q14/SER_summary!Q$26)</f>
        <v>90.081579395895446</v>
      </c>
      <c r="R14" s="65">
        <f>IF(SER_hh_tesh!R14=0,0,SER_hh_tesh!R14/SER_summary!R$26)</f>
        <v>95.301017544747808</v>
      </c>
      <c r="S14" s="65">
        <f>IF(SER_hh_tesh!S14=0,0,SER_hh_tesh!S14/SER_summary!S$26)</f>
        <v>92.051441669550897</v>
      </c>
      <c r="T14" s="65">
        <f>IF(SER_hh_tesh!T14=0,0,SER_hh_tesh!T14/SER_summary!T$26)</f>
        <v>96.353052794147587</v>
      </c>
      <c r="U14" s="65">
        <f>IF(SER_hh_tesh!U14=0,0,SER_hh_tesh!U14/SER_summary!U$26)</f>
        <v>92.575476143351281</v>
      </c>
      <c r="V14" s="65">
        <f>IF(SER_hh_tesh!V14=0,0,SER_hh_tesh!V14/SER_summary!V$26)</f>
        <v>79.984531917948559</v>
      </c>
      <c r="W14" s="65">
        <f>IF(SER_hh_tesh!W14=0,0,SER_hh_tesh!W14/SER_summary!W$26)</f>
        <v>97.02534762702507</v>
      </c>
      <c r="DA14" s="109" t="s">
        <v>518</v>
      </c>
    </row>
    <row r="15" spans="1:105" ht="12" customHeight="1" x14ac:dyDescent="0.25">
      <c r="A15" s="134" t="s">
        <v>80</v>
      </c>
      <c r="B15" s="135">
        <f>IF(SER_hh_tesh!B15=0,0,SER_hh_tesh!B15/SER_summary!B$26)</f>
        <v>0.86903335683854366</v>
      </c>
      <c r="C15" s="135">
        <f>IF(SER_hh_tesh!C15=0,0,SER_hh_tesh!C15/SER_summary!C$26)</f>
        <v>0.89992810327863282</v>
      </c>
      <c r="D15" s="135">
        <f>IF(SER_hh_tesh!D15=0,0,SER_hh_tesh!D15/SER_summary!D$26)</f>
        <v>0.82194388605833579</v>
      </c>
      <c r="E15" s="135">
        <f>IF(SER_hh_tesh!E15=0,0,SER_hh_tesh!E15/SER_summary!E$26)</f>
        <v>0.86987768607293237</v>
      </c>
      <c r="F15" s="135">
        <f>IF(SER_hh_tesh!F15=0,0,SER_hh_tesh!F15/SER_summary!F$26)</f>
        <v>0.86854748104882717</v>
      </c>
      <c r="G15" s="135">
        <f>IF(SER_hh_tesh!G15=0,0,SER_hh_tesh!G15/SER_summary!G$26)</f>
        <v>0.85736331994830073</v>
      </c>
      <c r="H15" s="135">
        <f>IF(SER_hh_tesh!H15=0,0,SER_hh_tesh!H15/SER_summary!H$26)</f>
        <v>0.90651113377606518</v>
      </c>
      <c r="I15" s="135">
        <f>IF(SER_hh_tesh!I15=0,0,SER_hh_tesh!I15/SER_summary!I$26)</f>
        <v>0.75078225392329923</v>
      </c>
      <c r="J15" s="135">
        <f>IF(SER_hh_tesh!J15=0,0,SER_hh_tesh!J15/SER_summary!J$26)</f>
        <v>0.82925566237304593</v>
      </c>
      <c r="K15" s="135">
        <f>IF(SER_hh_tesh!K15=0,0,SER_hh_tesh!K15/SER_summary!K$26)</f>
        <v>0.82250609874169711</v>
      </c>
      <c r="L15" s="135">
        <f>IF(SER_hh_tesh!L15=0,0,SER_hh_tesh!L15/SER_summary!L$26)</f>
        <v>0.87314589090874273</v>
      </c>
      <c r="M15" s="135">
        <f>IF(SER_hh_tesh!M15=0,0,SER_hh_tesh!M15/SER_summary!M$26)</f>
        <v>0.72419745231372912</v>
      </c>
      <c r="N15" s="135">
        <f>IF(SER_hh_tesh!N15=0,0,SER_hh_tesh!N15/SER_summary!N$26)</f>
        <v>0.75111588174838984</v>
      </c>
      <c r="O15" s="135">
        <f>IF(SER_hh_tesh!O15=0,0,SER_hh_tesh!O15/SER_summary!O$26)</f>
        <v>0.79824437741081078</v>
      </c>
      <c r="P15" s="135">
        <f>IF(SER_hh_tesh!P15=0,0,SER_hh_tesh!P15/SER_summary!P$26)</f>
        <v>0.65616372528592115</v>
      </c>
      <c r="Q15" s="135">
        <f>IF(SER_hh_tesh!Q15=0,0,SER_hh_tesh!Q15/SER_summary!Q$26)</f>
        <v>0.70649478171388536</v>
      </c>
      <c r="R15" s="135">
        <f>IF(SER_hh_tesh!R15=0,0,SER_hh_tesh!R15/SER_summary!R$26)</f>
        <v>0.71857896474162075</v>
      </c>
      <c r="S15" s="135">
        <f>IF(SER_hh_tesh!S15=0,0,SER_hh_tesh!S15/SER_summary!S$26)</f>
        <v>0.72606101134307222</v>
      </c>
      <c r="T15" s="135">
        <f>IF(SER_hh_tesh!T15=0,0,SER_hh_tesh!T15/SER_summary!T$26)</f>
        <v>0.69789015793960141</v>
      </c>
      <c r="U15" s="135">
        <f>IF(SER_hh_tesh!U15=0,0,SER_hh_tesh!U15/SER_summary!U$26)</f>
        <v>0.67225945011067467</v>
      </c>
      <c r="V15" s="135">
        <f>IF(SER_hh_tesh!V15=0,0,SER_hh_tesh!V15/SER_summary!V$26)</f>
        <v>0.66233465705417782</v>
      </c>
      <c r="W15" s="135">
        <f>IF(SER_hh_tesh!W15=0,0,SER_hh_tesh!W15/SER_summary!W$26)</f>
        <v>0.74205407294526027</v>
      </c>
      <c r="DA15" s="158" t="s">
        <v>519</v>
      </c>
    </row>
    <row r="16" spans="1:105" ht="12.95" customHeight="1" x14ac:dyDescent="0.25">
      <c r="A16" s="130" t="s">
        <v>74</v>
      </c>
      <c r="B16" s="131">
        <f>IF(SER_hh_tesh!B16=0,0,SER_hh_tesh!B16/SER_summary!B$26)</f>
        <v>24.842294433277008</v>
      </c>
      <c r="C16" s="131">
        <f>IF(SER_hh_tesh!C16=0,0,SER_hh_tesh!C16/SER_summary!C$26)</f>
        <v>25.682709431916372</v>
      </c>
      <c r="D16" s="131">
        <f>IF(SER_hh_tesh!D16=0,0,SER_hh_tesh!D16/SER_summary!D$26)</f>
        <v>24.22339652578588</v>
      </c>
      <c r="E16" s="131">
        <f>IF(SER_hh_tesh!E16=0,0,SER_hh_tesh!E16/SER_summary!E$26)</f>
        <v>36.194938569598015</v>
      </c>
      <c r="F16" s="131">
        <f>IF(SER_hh_tesh!F16=0,0,SER_hh_tesh!F16/SER_summary!F$26)</f>
        <v>24.904931349548065</v>
      </c>
      <c r="G16" s="131">
        <f>IF(SER_hh_tesh!G16=0,0,SER_hh_tesh!G16/SER_summary!G$26)</f>
        <v>25.650477152899615</v>
      </c>
      <c r="H16" s="131">
        <f>IF(SER_hh_tesh!H16=0,0,SER_hh_tesh!H16/SER_summary!H$26)</f>
        <v>28.790928341993176</v>
      </c>
      <c r="I16" s="131">
        <f>IF(SER_hh_tesh!I16=0,0,SER_hh_tesh!I16/SER_summary!I$26)</f>
        <v>24.565631486404694</v>
      </c>
      <c r="J16" s="131">
        <f>IF(SER_hh_tesh!J16=0,0,SER_hh_tesh!J16/SER_summary!J$26)</f>
        <v>25.085421378983593</v>
      </c>
      <c r="K16" s="131">
        <f>IF(SER_hh_tesh!K16=0,0,SER_hh_tesh!K16/SER_summary!K$26)</f>
        <v>27.020465869655062</v>
      </c>
      <c r="L16" s="131">
        <f>IF(SER_hh_tesh!L16=0,0,SER_hh_tesh!L16/SER_summary!L$26)</f>
        <v>27.1463773701457</v>
      </c>
      <c r="M16" s="131">
        <f>IF(SER_hh_tesh!M16=0,0,SER_hh_tesh!M16/SER_summary!M$26)</f>
        <v>25.416812203482145</v>
      </c>
      <c r="N16" s="131">
        <f>IF(SER_hh_tesh!N16=0,0,SER_hh_tesh!N16/SER_summary!N$26)</f>
        <v>29.59762119339371</v>
      </c>
      <c r="O16" s="131">
        <f>IF(SER_hh_tesh!O16=0,0,SER_hh_tesh!O16/SER_summary!O$26)</f>
        <v>26.258027963142414</v>
      </c>
      <c r="P16" s="131">
        <f>IF(SER_hh_tesh!P16=0,0,SER_hh_tesh!P16/SER_summary!P$26)</f>
        <v>24.358103892266676</v>
      </c>
      <c r="Q16" s="131">
        <f>IF(SER_hh_tesh!Q16=0,0,SER_hh_tesh!Q16/SER_summary!Q$26)</f>
        <v>31.713670280589572</v>
      </c>
      <c r="R16" s="131">
        <f>IF(SER_hh_tesh!R16=0,0,SER_hh_tesh!R16/SER_summary!R$26)</f>
        <v>29.169886724486055</v>
      </c>
      <c r="S16" s="131">
        <f>IF(SER_hh_tesh!S16=0,0,SER_hh_tesh!S16/SER_summary!S$26)</f>
        <v>32.392638222264168</v>
      </c>
      <c r="T16" s="131">
        <f>IF(SER_hh_tesh!T16=0,0,SER_hh_tesh!T16/SER_summary!T$26)</f>
        <v>29.877344122649603</v>
      </c>
      <c r="U16" s="131">
        <f>IF(SER_hh_tesh!U16=0,0,SER_hh_tesh!U16/SER_summary!U$26)</f>
        <v>30.999123970376584</v>
      </c>
      <c r="V16" s="131">
        <f>IF(SER_hh_tesh!V16=0,0,SER_hh_tesh!V16/SER_summary!V$26)</f>
        <v>31.154739010361908</v>
      </c>
      <c r="W16" s="131">
        <f>IF(SER_hh_tesh!W16=0,0,SER_hh_tesh!W16/SER_summary!W$26)</f>
        <v>28.783668878578958</v>
      </c>
      <c r="DA16" s="156" t="s">
        <v>520</v>
      </c>
    </row>
    <row r="17" spans="1:105" ht="12.95" customHeight="1" x14ac:dyDescent="0.25">
      <c r="A17" s="132" t="s">
        <v>73</v>
      </c>
      <c r="B17" s="133">
        <f>IF(SER_hh_tesh!B17=0,0,SER_hh_tesh!B17/SER_summary!B$26)</f>
        <v>25.083547128411421</v>
      </c>
      <c r="C17" s="133">
        <f>IF(SER_hh_tesh!C17=0,0,SER_hh_tesh!C17/SER_summary!C$26)</f>
        <v>26.381825431409755</v>
      </c>
      <c r="D17" s="133">
        <f>IF(SER_hh_tesh!D17=0,0,SER_hh_tesh!D17/SER_summary!D$26)</f>
        <v>24.967401870051198</v>
      </c>
      <c r="E17" s="133">
        <f>IF(SER_hh_tesh!E17=0,0,SER_hh_tesh!E17/SER_summary!E$26)</f>
        <v>45.126628107527459</v>
      </c>
      <c r="F17" s="133">
        <f>IF(SER_hh_tesh!F17=0,0,SER_hh_tesh!F17/SER_summary!F$26)</f>
        <v>25.806910261480297</v>
      </c>
      <c r="G17" s="133">
        <f>IF(SER_hh_tesh!G17=0,0,SER_hh_tesh!G17/SER_summary!G$26)</f>
        <v>26.946711155172089</v>
      </c>
      <c r="H17" s="133">
        <f>IF(SER_hh_tesh!H17=0,0,SER_hh_tesh!H17/SER_summary!H$26)</f>
        <v>31.174979170532183</v>
      </c>
      <c r="I17" s="133">
        <f>IF(SER_hh_tesh!I17=0,0,SER_hh_tesh!I17/SER_summary!I$26)</f>
        <v>26.03621007027872</v>
      </c>
      <c r="J17" s="133">
        <f>IF(SER_hh_tesh!J17=0,0,SER_hh_tesh!J17/SER_summary!J$26)</f>
        <v>27.14354099682749</v>
      </c>
      <c r="K17" s="133">
        <f>IF(SER_hh_tesh!K17=0,0,SER_hh_tesh!K17/SER_summary!K$26)</f>
        <v>29.059596835218656</v>
      </c>
      <c r="L17" s="133">
        <f>IF(SER_hh_tesh!L17=0,0,SER_hh_tesh!L17/SER_summary!L$26)</f>
        <v>28.205158072028002</v>
      </c>
      <c r="M17" s="133">
        <f>IF(SER_hh_tesh!M17=0,0,SER_hh_tesh!M17/SER_summary!M$26)</f>
        <v>27.384685861012866</v>
      </c>
      <c r="N17" s="133">
        <f>IF(SER_hh_tesh!N17=0,0,SER_hh_tesh!N17/SER_summary!N$26)</f>
        <v>32.238212112967361</v>
      </c>
      <c r="O17" s="133">
        <f>IF(SER_hh_tesh!O17=0,0,SER_hh_tesh!O17/SER_summary!O$26)</f>
        <v>28.335544465249104</v>
      </c>
      <c r="P17" s="133">
        <f>IF(SER_hh_tesh!P17=0,0,SER_hh_tesh!P17/SER_summary!P$26)</f>
        <v>26.281688718539385</v>
      </c>
      <c r="Q17" s="133">
        <f>IF(SER_hh_tesh!Q17=0,0,SER_hh_tesh!Q17/SER_summary!Q$26)</f>
        <v>34.31816359627981</v>
      </c>
      <c r="R17" s="133">
        <f>IF(SER_hh_tesh!R17=0,0,SER_hh_tesh!R17/SER_summary!R$26)</f>
        <v>30.553439917039952</v>
      </c>
      <c r="S17" s="133">
        <f>IF(SER_hh_tesh!S17=0,0,SER_hh_tesh!S17/SER_summary!S$26)</f>
        <v>34.188565567129608</v>
      </c>
      <c r="T17" s="133">
        <f>IF(SER_hh_tesh!T17=0,0,SER_hh_tesh!T17/SER_summary!T$26)</f>
        <v>32.10201072899897</v>
      </c>
      <c r="U17" s="133">
        <f>IF(SER_hh_tesh!U17=0,0,SER_hh_tesh!U17/SER_summary!U$26)</f>
        <v>33.664805682422603</v>
      </c>
      <c r="V17" s="133">
        <f>IF(SER_hh_tesh!V17=0,0,SER_hh_tesh!V17/SER_summary!V$26)</f>
        <v>31.121773409431068</v>
      </c>
      <c r="W17" s="133">
        <f>IF(SER_hh_tesh!W17=0,0,SER_hh_tesh!W17/SER_summary!W$26)</f>
        <v>28.847039776660445</v>
      </c>
      <c r="DA17" s="157" t="s">
        <v>521</v>
      </c>
    </row>
    <row r="18" spans="1:105" ht="12" customHeight="1" x14ac:dyDescent="0.25">
      <c r="A18" s="132" t="s">
        <v>72</v>
      </c>
      <c r="B18" s="133">
        <f>IF(SER_hh_tesh!B18=0,0,SER_hh_tesh!B18/SER_summary!B$26)</f>
        <v>24.841945800384412</v>
      </c>
      <c r="C18" s="133">
        <f>IF(SER_hh_tesh!C18=0,0,SER_hh_tesh!C18/SER_summary!C$26)</f>
        <v>25.681580146019581</v>
      </c>
      <c r="D18" s="133">
        <f>IF(SER_hh_tesh!D18=0,0,SER_hh_tesh!D18/SER_summary!D$26)</f>
        <v>24.2221807485734</v>
      </c>
      <c r="E18" s="133">
        <f>IF(SER_hh_tesh!E18=0,0,SER_hh_tesh!E18/SER_summary!E$26)</f>
        <v>36.177147356552695</v>
      </c>
      <c r="F18" s="133">
        <f>IF(SER_hh_tesh!F18=0,0,SER_hh_tesh!F18/SER_summary!F$26)</f>
        <v>24.903023960236794</v>
      </c>
      <c r="G18" s="133">
        <f>IF(SER_hh_tesh!G18=0,0,SER_hh_tesh!G18/SER_summary!G$26)</f>
        <v>25.647714437455875</v>
      </c>
      <c r="H18" s="133">
        <f>IF(SER_hh_tesh!H18=0,0,SER_hh_tesh!H18/SER_summary!H$26)</f>
        <v>28.784850584869304</v>
      </c>
      <c r="I18" s="133">
        <f>IF(SER_hh_tesh!I18=0,0,SER_hh_tesh!I18/SER_summary!I$26)</f>
        <v>24.561517683626036</v>
      </c>
      <c r="J18" s="133">
        <f>IF(SER_hh_tesh!J18=0,0,SER_hh_tesh!J18/SER_summary!J$26)</f>
        <v>25.078939855819392</v>
      </c>
      <c r="K18" s="133">
        <f>IF(SER_hh_tesh!K18=0,0,SER_hh_tesh!K18/SER_summary!K$26)</f>
        <v>27.01359668069145</v>
      </c>
      <c r="L18" s="133">
        <f>IF(SER_hh_tesh!L18=0,0,SER_hh_tesh!L18/SER_summary!L$26)</f>
        <v>27.142470971636541</v>
      </c>
      <c r="M18" s="133">
        <f>IF(SER_hh_tesh!M18=0,0,SER_hh_tesh!M18/SER_summary!M$26)</f>
        <v>25.408168664449054</v>
      </c>
      <c r="N18" s="133">
        <f>IF(SER_hh_tesh!N18=0,0,SER_hh_tesh!N18/SER_summary!N$26)</f>
        <v>29.583413838372131</v>
      </c>
      <c r="O18" s="133">
        <f>IF(SER_hh_tesh!O18=0,0,SER_hh_tesh!O18/SER_summary!O$26)</f>
        <v>26.244605859571259</v>
      </c>
      <c r="P18" s="133">
        <f>IF(SER_hh_tesh!P18=0,0,SER_hh_tesh!P18/SER_summary!P$26)</f>
        <v>24.344040655405777</v>
      </c>
      <c r="Q18" s="133">
        <f>IF(SER_hh_tesh!Q18=0,0,SER_hh_tesh!Q18/SER_summary!Q$26)</f>
        <v>31.690406779304787</v>
      </c>
      <c r="R18" s="133">
        <f>IF(SER_hh_tesh!R18=0,0,SER_hh_tesh!R18/SER_summary!R$26)</f>
        <v>29.155797744108199</v>
      </c>
      <c r="S18" s="133">
        <f>IF(SER_hh_tesh!S18=0,0,SER_hh_tesh!S18/SER_summary!S$26)</f>
        <v>32.372054225337344</v>
      </c>
      <c r="T18" s="133">
        <f>IF(SER_hh_tesh!T18=0,0,SER_hh_tesh!T18/SER_summary!T$26)</f>
        <v>29.848764367381218</v>
      </c>
      <c r="U18" s="133">
        <f>IF(SER_hh_tesh!U18=0,0,SER_hh_tesh!U18/SER_summary!U$26)</f>
        <v>30.962183685310336</v>
      </c>
      <c r="V18" s="133">
        <f>IF(SER_hh_tesh!V18=0,0,SER_hh_tesh!V18/SER_summary!V$26)</f>
        <v>31.155238493802358</v>
      </c>
      <c r="W18" s="133">
        <f>IF(SER_hh_tesh!W18=0,0,SER_hh_tesh!W18/SER_summary!W$26)</f>
        <v>28.782720489383468</v>
      </c>
      <c r="DA18" s="157" t="s">
        <v>522</v>
      </c>
    </row>
    <row r="19" spans="1:105" ht="12.95" customHeight="1" x14ac:dyDescent="0.25">
      <c r="A19" s="130" t="s">
        <v>35</v>
      </c>
      <c r="B19" s="131">
        <f>IF(SER_hh_tesh!B19=0,0,SER_hh_tesh!B19/SER_summary!B$26)</f>
        <v>10.342888525839085</v>
      </c>
      <c r="C19" s="131">
        <f>IF(SER_hh_tesh!C19=0,0,SER_hh_tesh!C19/SER_summary!C$26)</f>
        <v>10.333810802054341</v>
      </c>
      <c r="D19" s="131">
        <f>IF(SER_hh_tesh!D19=0,0,SER_hh_tesh!D19/SER_summary!D$26)</f>
        <v>10.401597803603128</v>
      </c>
      <c r="E19" s="131">
        <f>IF(SER_hh_tesh!E19=0,0,SER_hh_tesh!E19/SER_summary!E$26)</f>
        <v>10.479236940131297</v>
      </c>
      <c r="F19" s="131">
        <f>IF(SER_hh_tesh!F19=0,0,SER_hh_tesh!F19/SER_summary!F$26)</f>
        <v>10.59777268463445</v>
      </c>
      <c r="G19" s="131">
        <f>IF(SER_hh_tesh!G19=0,0,SER_hh_tesh!G19/SER_summary!G$26)</f>
        <v>10.553787396943124</v>
      </c>
      <c r="H19" s="131">
        <f>IF(SER_hh_tesh!H19=0,0,SER_hh_tesh!H19/SER_summary!H$26)</f>
        <v>10.584716977211055</v>
      </c>
      <c r="I19" s="131">
        <f>IF(SER_hh_tesh!I19=0,0,SER_hh_tesh!I19/SER_summary!I$26)</f>
        <v>10.554943635743101</v>
      </c>
      <c r="J19" s="131">
        <f>IF(SER_hh_tesh!J19=0,0,SER_hh_tesh!J19/SER_summary!J$26)</f>
        <v>10.632365167613097</v>
      </c>
      <c r="K19" s="131">
        <f>IF(SER_hh_tesh!K19=0,0,SER_hh_tesh!K19/SER_summary!K$26)</f>
        <v>10.800943014972491</v>
      </c>
      <c r="L19" s="131">
        <f>IF(SER_hh_tesh!L19=0,0,SER_hh_tesh!L19/SER_summary!L$26)</f>
        <v>10.794930090930659</v>
      </c>
      <c r="M19" s="131">
        <f>IF(SER_hh_tesh!M19=0,0,SER_hh_tesh!M19/SER_summary!M$26)</f>
        <v>10.876965757792588</v>
      </c>
      <c r="N19" s="131">
        <f>IF(SER_hh_tesh!N19=0,0,SER_hh_tesh!N19/SER_summary!N$26)</f>
        <v>10.931238096103113</v>
      </c>
      <c r="O19" s="131">
        <f>IF(SER_hh_tesh!O19=0,0,SER_hh_tesh!O19/SER_summary!O$26)</f>
        <v>11.053160025639755</v>
      </c>
      <c r="P19" s="131">
        <f>IF(SER_hh_tesh!P19=0,0,SER_hh_tesh!P19/SER_summary!P$26)</f>
        <v>11.164446845428376</v>
      </c>
      <c r="Q19" s="131">
        <f>IF(SER_hh_tesh!Q19=0,0,SER_hh_tesh!Q19/SER_summary!Q$26)</f>
        <v>11.151176460770827</v>
      </c>
      <c r="R19" s="131">
        <f>IF(SER_hh_tesh!R19=0,0,SER_hh_tesh!R19/SER_summary!R$26)</f>
        <v>11.158638804463548</v>
      </c>
      <c r="S19" s="131">
        <f>IF(SER_hh_tesh!S19=0,0,SER_hh_tesh!S19/SER_summary!S$26)</f>
        <v>11.140871972193999</v>
      </c>
      <c r="T19" s="131">
        <f>IF(SER_hh_tesh!T19=0,0,SER_hh_tesh!T19/SER_summary!T$26)</f>
        <v>11.17242753188733</v>
      </c>
      <c r="U19" s="131">
        <f>IF(SER_hh_tesh!U19=0,0,SER_hh_tesh!U19/SER_summary!U$26)</f>
        <v>10.993450140571717</v>
      </c>
      <c r="V19" s="131">
        <f>IF(SER_hh_tesh!V19=0,0,SER_hh_tesh!V19/SER_summary!V$26)</f>
        <v>10.0941882389164</v>
      </c>
      <c r="W19" s="131">
        <f>IF(SER_hh_tesh!W19=0,0,SER_hh_tesh!W19/SER_summary!W$26)</f>
        <v>10.654750308794714</v>
      </c>
      <c r="DA19" s="156" t="s">
        <v>523</v>
      </c>
    </row>
    <row r="20" spans="1:105" ht="12" customHeight="1" x14ac:dyDescent="0.25">
      <c r="A20" s="132" t="s">
        <v>29</v>
      </c>
      <c r="B20" s="133">
        <f>IF(SER_hh_tesh!B20=0,0,SER_hh_tesh!B20/SER_summary!B$26)</f>
        <v>9.7097668973878548</v>
      </c>
      <c r="C20" s="133">
        <f>IF(SER_hh_tesh!C20=0,0,SER_hh_tesh!C20/SER_summary!C$26)</f>
        <v>12.215468980662498</v>
      </c>
      <c r="D20" s="133">
        <f>IF(SER_hh_tesh!D20=0,0,SER_hh_tesh!D20/SER_summary!D$26)</f>
        <v>14.092722400254381</v>
      </c>
      <c r="E20" s="133">
        <f>IF(SER_hh_tesh!E20=0,0,SER_hh_tesh!E20/SER_summary!E$26)</f>
        <v>13.583563941428558</v>
      </c>
      <c r="F20" s="133">
        <f>IF(SER_hh_tesh!F20=0,0,SER_hh_tesh!F20/SER_summary!F$26)</f>
        <v>14.258375123807051</v>
      </c>
      <c r="G20" s="133">
        <f>IF(SER_hh_tesh!G20=0,0,SER_hh_tesh!G20/SER_summary!G$26)</f>
        <v>13.886477126099354</v>
      </c>
      <c r="H20" s="133">
        <f>IF(SER_hh_tesh!H20=0,0,SER_hh_tesh!H20/SER_summary!H$26)</f>
        <v>13.673815278048066</v>
      </c>
      <c r="I20" s="133">
        <f>IF(SER_hh_tesh!I20=0,0,SER_hh_tesh!I20/SER_summary!I$26)</f>
        <v>17.218290639861831</v>
      </c>
      <c r="J20" s="133">
        <f>IF(SER_hh_tesh!J20=0,0,SER_hh_tesh!J20/SER_summary!J$26)</f>
        <v>17.662399211436817</v>
      </c>
      <c r="K20" s="133">
        <f>IF(SER_hh_tesh!K20=0,0,SER_hh_tesh!K20/SER_summary!K$26)</f>
        <v>17.777030861033381</v>
      </c>
      <c r="L20" s="133">
        <f>IF(SER_hh_tesh!L20=0,0,SER_hh_tesh!L20/SER_summary!L$26)</f>
        <v>18.069496698837511</v>
      </c>
      <c r="M20" s="133">
        <f>IF(SER_hh_tesh!M20=0,0,SER_hh_tesh!M20/SER_summary!M$26)</f>
        <v>17.95911093857767</v>
      </c>
      <c r="N20" s="133">
        <f>IF(SER_hh_tesh!N20=0,0,SER_hh_tesh!N20/SER_summary!N$26)</f>
        <v>18.196346060129756</v>
      </c>
      <c r="O20" s="133">
        <f>IF(SER_hh_tesh!O20=0,0,SER_hh_tesh!O20/SER_summary!O$26)</f>
        <v>18.56412135384295</v>
      </c>
      <c r="P20" s="133">
        <f>IF(SER_hh_tesh!P20=0,0,SER_hh_tesh!P20/SER_summary!P$26)</f>
        <v>18.657768875553671</v>
      </c>
      <c r="Q20" s="133">
        <f>IF(SER_hh_tesh!Q20=0,0,SER_hh_tesh!Q20/SER_summary!Q$26)</f>
        <v>19.198208752121783</v>
      </c>
      <c r="R20" s="133">
        <f>IF(SER_hh_tesh!R20=0,0,SER_hh_tesh!R20/SER_summary!R$26)</f>
        <v>19.618319117250991</v>
      </c>
      <c r="S20" s="133">
        <f>IF(SER_hh_tesh!S20=0,0,SER_hh_tesh!S20/SER_summary!S$26)</f>
        <v>19.190557996827767</v>
      </c>
      <c r="T20" s="133">
        <f>IF(SER_hh_tesh!T20=0,0,SER_hh_tesh!T20/SER_summary!T$26)</f>
        <v>17.108416067830213</v>
      </c>
      <c r="U20" s="133">
        <f>IF(SER_hh_tesh!U20=0,0,SER_hh_tesh!U20/SER_summary!U$26)</f>
        <v>16.731806625322307</v>
      </c>
      <c r="V20" s="133">
        <f>IF(SER_hh_tesh!V20=0,0,SER_hh_tesh!V20/SER_summary!V$26)</f>
        <v>15.648841087069933</v>
      </c>
      <c r="W20" s="133">
        <f>IF(SER_hh_tesh!W20=0,0,SER_hh_tesh!W20/SER_summary!W$26)</f>
        <v>22.204372250897343</v>
      </c>
      <c r="DA20" s="157" t="s">
        <v>524</v>
      </c>
    </row>
    <row r="21" spans="1:105" s="2" customFormat="1" ht="12" customHeight="1" x14ac:dyDescent="0.25">
      <c r="A21" s="132" t="s">
        <v>52</v>
      </c>
      <c r="B21" s="133">
        <f>IF(SER_hh_tesh!B21=0,0,SER_hh_tesh!B21/SER_summary!B$26)</f>
        <v>9.2565424625475856</v>
      </c>
      <c r="C21" s="133">
        <f>IF(SER_hh_tesh!C21=0,0,SER_hh_tesh!C21/SER_summary!C$26)</f>
        <v>9.5898390769833046</v>
      </c>
      <c r="D21" s="133">
        <f>IF(SER_hh_tesh!D21=0,0,SER_hh_tesh!D21/SER_summary!D$26)</f>
        <v>9.7642377361707293</v>
      </c>
      <c r="E21" s="133">
        <f>IF(SER_hh_tesh!E21=0,0,SER_hh_tesh!E21/SER_summary!E$26)</f>
        <v>10.333179435597689</v>
      </c>
      <c r="F21" s="133">
        <f>IF(SER_hh_tesh!F21=0,0,SER_hh_tesh!F21/SER_summary!F$26)</f>
        <v>10.223649058562525</v>
      </c>
      <c r="G21" s="133">
        <f>IF(SER_hh_tesh!G21=0,0,SER_hh_tesh!G21/SER_summary!G$26)</f>
        <v>9.9244997037058926</v>
      </c>
      <c r="H21" s="133">
        <f>IF(SER_hh_tesh!H21=0,0,SER_hh_tesh!H21/SER_summary!H$26)</f>
        <v>10.319163691460364</v>
      </c>
      <c r="I21" s="133">
        <f>IF(SER_hh_tesh!I21=0,0,SER_hh_tesh!I21/SER_summary!I$26)</f>
        <v>10.125108236113977</v>
      </c>
      <c r="J21" s="133">
        <f>IF(SER_hh_tesh!J21=0,0,SER_hh_tesh!J21/SER_summary!J$26)</f>
        <v>10.132776860792699</v>
      </c>
      <c r="K21" s="133">
        <f>IF(SER_hh_tesh!K21=0,0,SER_hh_tesh!K21/SER_summary!K$26)</f>
        <v>10.054382855779647</v>
      </c>
      <c r="L21" s="133">
        <f>IF(SER_hh_tesh!L21=0,0,SER_hh_tesh!L21/SER_summary!L$26)</f>
        <v>9.8121975276466991</v>
      </c>
      <c r="M21" s="133">
        <f>IF(SER_hh_tesh!M21=0,0,SER_hh_tesh!M21/SER_summary!M$26)</f>
        <v>9.9196750956746484</v>
      </c>
      <c r="N21" s="133">
        <f>IF(SER_hh_tesh!N21=0,0,SER_hh_tesh!N21/SER_summary!N$26)</f>
        <v>10.161542456162106</v>
      </c>
      <c r="O21" s="133">
        <f>IF(SER_hh_tesh!O21=0,0,SER_hh_tesh!O21/SER_summary!O$26)</f>
        <v>9.3573556165494107</v>
      </c>
      <c r="P21" s="133">
        <f>IF(SER_hh_tesh!P21=0,0,SER_hh_tesh!P21/SER_summary!P$26)</f>
        <v>9.474507365120072</v>
      </c>
      <c r="Q21" s="133">
        <f>IF(SER_hh_tesh!Q21=0,0,SER_hh_tesh!Q21/SER_summary!Q$26)</f>
        <v>9.2983439686759244</v>
      </c>
      <c r="R21" s="133">
        <f>IF(SER_hh_tesh!R21=0,0,SER_hh_tesh!R21/SER_summary!R$26)</f>
        <v>9.6889351212680328</v>
      </c>
      <c r="S21" s="133">
        <f>IF(SER_hh_tesh!S21=0,0,SER_hh_tesh!S21/SER_summary!S$26)</f>
        <v>9.840604237608984</v>
      </c>
      <c r="T21" s="133">
        <f>IF(SER_hh_tesh!T21=0,0,SER_hh_tesh!T21/SER_summary!T$26)</f>
        <v>9.1142965499053314</v>
      </c>
      <c r="U21" s="133">
        <f>IF(SER_hh_tesh!U21=0,0,SER_hh_tesh!U21/SER_summary!U$26)</f>
        <v>10.278666398779194</v>
      </c>
      <c r="V21" s="133">
        <f>IF(SER_hh_tesh!V21=0,0,SER_hh_tesh!V21/SER_summary!V$26)</f>
        <v>9.122024076862207</v>
      </c>
      <c r="W21" s="133">
        <f>IF(SER_hh_tesh!W21=0,0,SER_hh_tesh!W21/SER_summary!W$26)</f>
        <v>9.7609809935575154</v>
      </c>
      <c r="DA21" s="157" t="s">
        <v>525</v>
      </c>
    </row>
    <row r="22" spans="1:105" ht="12" customHeight="1" x14ac:dyDescent="0.25">
      <c r="A22" s="132" t="s">
        <v>169</v>
      </c>
      <c r="B22" s="133">
        <f>IF(SER_hh_tesh!B22=0,0,SER_hh_tesh!B22/SER_summary!B$26)</f>
        <v>8.4668350973169453</v>
      </c>
      <c r="C22" s="133">
        <f>IF(SER_hh_tesh!C22=0,0,SER_hh_tesh!C22/SER_summary!C$26)</f>
        <v>8.4476964625806605</v>
      </c>
      <c r="D22" s="133">
        <f>IF(SER_hh_tesh!D22=0,0,SER_hh_tesh!D22/SER_summary!D$26)</f>
        <v>8.3140029587487678</v>
      </c>
      <c r="E22" s="133">
        <f>IF(SER_hh_tesh!E22=0,0,SER_hh_tesh!E22/SER_summary!E$26)</f>
        <v>8.4759591071363634</v>
      </c>
      <c r="F22" s="133">
        <f>IF(SER_hh_tesh!F22=0,0,SER_hh_tesh!F22/SER_summary!F$26)</f>
        <v>8.533820531939071</v>
      </c>
      <c r="G22" s="133">
        <f>IF(SER_hh_tesh!G22=0,0,SER_hh_tesh!G22/SER_summary!G$26)</f>
        <v>8.5087140893100184</v>
      </c>
      <c r="H22" s="133">
        <f>IF(SER_hh_tesh!H22=0,0,SER_hh_tesh!H22/SER_summary!H$26)</f>
        <v>8.5424477333697144</v>
      </c>
      <c r="I22" s="133">
        <f>IF(SER_hh_tesh!I22=0,0,SER_hh_tesh!I22/SER_summary!I$26)</f>
        <v>8.4053424365605505</v>
      </c>
      <c r="J22" s="133">
        <f>IF(SER_hh_tesh!J22=0,0,SER_hh_tesh!J22/SER_summary!J$26)</f>
        <v>8.5052795038579294</v>
      </c>
      <c r="K22" s="133">
        <f>IF(SER_hh_tesh!K22=0,0,SER_hh_tesh!K22/SER_summary!K$26)</f>
        <v>8.6204591551859373</v>
      </c>
      <c r="L22" s="133">
        <f>IF(SER_hh_tesh!L22=0,0,SER_hh_tesh!L22/SER_summary!L$26)</f>
        <v>8.408654603590918</v>
      </c>
      <c r="M22" s="133">
        <f>IF(SER_hh_tesh!M22=0,0,SER_hh_tesh!M22/SER_summary!M$26)</f>
        <v>8.4702677060992482</v>
      </c>
      <c r="N22" s="133">
        <f>IF(SER_hh_tesh!N22=0,0,SER_hh_tesh!N22/SER_summary!N$26)</f>
        <v>8.5937403428013184</v>
      </c>
      <c r="O22" s="133">
        <f>IF(SER_hh_tesh!O22=0,0,SER_hh_tesh!O22/SER_summary!O$26)</f>
        <v>8.6238374158365225</v>
      </c>
      <c r="P22" s="133">
        <f>IF(SER_hh_tesh!P22=0,0,SER_hh_tesh!P22/SER_summary!P$26)</f>
        <v>8.4949268539491971</v>
      </c>
      <c r="Q22" s="133">
        <f>IF(SER_hh_tesh!Q22=0,0,SER_hh_tesh!Q22/SER_summary!Q$26)</f>
        <v>8.5422234805806045</v>
      </c>
      <c r="R22" s="133">
        <f>IF(SER_hh_tesh!R22=0,0,SER_hh_tesh!R22/SER_summary!R$26)</f>
        <v>8.4403820511582204</v>
      </c>
      <c r="S22" s="133">
        <f>IF(SER_hh_tesh!S22=0,0,SER_hh_tesh!S22/SER_summary!S$26)</f>
        <v>8.9749336888448852</v>
      </c>
      <c r="T22" s="133">
        <f>IF(SER_hh_tesh!T22=0,0,SER_hh_tesh!T22/SER_summary!T$26)</f>
        <v>7.5259198232217193</v>
      </c>
      <c r="U22" s="133">
        <f>IF(SER_hh_tesh!U22=0,0,SER_hh_tesh!U22/SER_summary!U$26)</f>
        <v>7.7915835334076426</v>
      </c>
      <c r="V22" s="133">
        <f>IF(SER_hh_tesh!V22=0,0,SER_hh_tesh!V22/SER_summary!V$26)</f>
        <v>7.3601463667955667</v>
      </c>
      <c r="W22" s="133">
        <f>IF(SER_hh_tesh!W22=0,0,SER_hh_tesh!W22/SER_summary!W$26)</f>
        <v>7.7216199556985226</v>
      </c>
      <c r="DA22" s="157" t="s">
        <v>526</v>
      </c>
    </row>
    <row r="23" spans="1:105" ht="12" customHeight="1" x14ac:dyDescent="0.25">
      <c r="A23" s="132" t="s">
        <v>154</v>
      </c>
      <c r="B23" s="133">
        <f>IF(SER_hh_tesh!B23=0,0,SER_hh_tesh!B23/SER_summary!B$26)</f>
        <v>10.628278624905096</v>
      </c>
      <c r="C23" s="133">
        <f>IF(SER_hh_tesh!C23=0,0,SER_hh_tesh!C23/SER_summary!C$26)</f>
        <v>10.698225033201021</v>
      </c>
      <c r="D23" s="133">
        <f>IF(SER_hh_tesh!D23=0,0,SER_hh_tesh!D23/SER_summary!D$26)</f>
        <v>11.094268264388527</v>
      </c>
      <c r="E23" s="133">
        <f>IF(SER_hh_tesh!E23=0,0,SER_hh_tesh!E23/SER_summary!E$26)</f>
        <v>11.241795270340265</v>
      </c>
      <c r="F23" s="133">
        <f>IF(SER_hh_tesh!F23=0,0,SER_hh_tesh!F23/SER_summary!F$26)</f>
        <v>11.214143207513196</v>
      </c>
      <c r="G23" s="133">
        <f>IF(SER_hh_tesh!G23=0,0,SER_hh_tesh!G23/SER_summary!G$26)</f>
        <v>10.953323097081583</v>
      </c>
      <c r="H23" s="133">
        <f>IF(SER_hh_tesh!H23=0,0,SER_hh_tesh!H23/SER_summary!H$26)</f>
        <v>11.037782229363362</v>
      </c>
      <c r="I23" s="133">
        <f>IF(SER_hh_tesh!I23=0,0,SER_hh_tesh!I23/SER_summary!I$26)</f>
        <v>10.717266344469873</v>
      </c>
      <c r="J23" s="133">
        <f>IF(SER_hh_tesh!J23=0,0,SER_hh_tesh!J23/SER_summary!J$26)</f>
        <v>10.621598747367512</v>
      </c>
      <c r="K23" s="133">
        <f>IF(SER_hh_tesh!K23=0,0,SER_hh_tesh!K23/SER_summary!K$26)</f>
        <v>10.906236306825116</v>
      </c>
      <c r="L23" s="133">
        <f>IF(SER_hh_tesh!L23=0,0,SER_hh_tesh!L23/SER_summary!L$26)</f>
        <v>10.865900313177372</v>
      </c>
      <c r="M23" s="133">
        <f>IF(SER_hh_tesh!M23=0,0,SER_hh_tesh!M23/SER_summary!M$26)</f>
        <v>10.846010486011622</v>
      </c>
      <c r="N23" s="133">
        <f>IF(SER_hh_tesh!N23=0,0,SER_hh_tesh!N23/SER_summary!N$26)</f>
        <v>10.534925902055138</v>
      </c>
      <c r="O23" s="133">
        <f>IF(SER_hh_tesh!O23=0,0,SER_hh_tesh!O23/SER_summary!O$26)</f>
        <v>10.713528702187803</v>
      </c>
      <c r="P23" s="133">
        <f>IF(SER_hh_tesh!P23=0,0,SER_hh_tesh!P23/SER_summary!P$26)</f>
        <v>10.849186232192864</v>
      </c>
      <c r="Q23" s="133">
        <f>IF(SER_hh_tesh!Q23=0,0,SER_hh_tesh!Q23/SER_summary!Q$26)</f>
        <v>10.575670469554293</v>
      </c>
      <c r="R23" s="133">
        <f>IF(SER_hh_tesh!R23=0,0,SER_hh_tesh!R23/SER_summary!R$26)</f>
        <v>10.369437169604444</v>
      </c>
      <c r="S23" s="133">
        <f>IF(SER_hh_tesh!S23=0,0,SER_hh_tesh!S23/SER_summary!S$26)</f>
        <v>10.117588105579919</v>
      </c>
      <c r="T23" s="133">
        <f>IF(SER_hh_tesh!T23=0,0,SER_hh_tesh!T23/SER_summary!T$26)</f>
        <v>10.613669414886729</v>
      </c>
      <c r="U23" s="133">
        <f>IF(SER_hh_tesh!U23=0,0,SER_hh_tesh!U23/SER_summary!U$26)</f>
        <v>9.8314228941215838</v>
      </c>
      <c r="V23" s="133">
        <f>IF(SER_hh_tesh!V23=0,0,SER_hh_tesh!V23/SER_summary!V$26)</f>
        <v>8.8407059466050431</v>
      </c>
      <c r="W23" s="133">
        <f>IF(SER_hh_tesh!W23=0,0,SER_hh_tesh!W23/SER_summary!W$26)</f>
        <v>9.3030018402859707</v>
      </c>
      <c r="DA23" s="157" t="s">
        <v>527</v>
      </c>
    </row>
    <row r="24" spans="1:105" ht="12" customHeight="1" x14ac:dyDescent="0.25">
      <c r="A24" s="132" t="s">
        <v>128</v>
      </c>
      <c r="B24" s="133">
        <f>IF(SER_hh_tesh!B24=0,0,SER_hh_tesh!B24/SER_summary!B$26)</f>
        <v>15.915139357409565</v>
      </c>
      <c r="C24" s="133">
        <f>IF(SER_hh_tesh!C24=0,0,SER_hh_tesh!C24/SER_summary!C$26)</f>
        <v>14.423015290549975</v>
      </c>
      <c r="D24" s="133">
        <f>IF(SER_hh_tesh!D24=0,0,SER_hh_tesh!D24/SER_summary!D$26)</f>
        <v>16.049908282414002</v>
      </c>
      <c r="E24" s="133">
        <f>IF(SER_hh_tesh!E24=0,0,SER_hh_tesh!E24/SER_summary!E$26)</f>
        <v>16.201655289736923</v>
      </c>
      <c r="F24" s="133">
        <f>IF(SER_hh_tesh!F24=0,0,SER_hh_tesh!F24/SER_summary!F$26)</f>
        <v>16.376968363441506</v>
      </c>
      <c r="G24" s="133">
        <f>IF(SER_hh_tesh!G24=0,0,SER_hh_tesh!G24/SER_summary!G$26)</f>
        <v>16.295268556870315</v>
      </c>
      <c r="H24" s="133">
        <f>IF(SER_hh_tesh!H24=0,0,SER_hh_tesh!H24/SER_summary!H$26)</f>
        <v>16.241361105943533</v>
      </c>
      <c r="I24" s="133">
        <f>IF(SER_hh_tesh!I24=0,0,SER_hh_tesh!I24/SER_summary!I$26)</f>
        <v>16.902128678213973</v>
      </c>
      <c r="J24" s="133">
        <f>IF(SER_hh_tesh!J24=0,0,SER_hh_tesh!J24/SER_summary!J$26)</f>
        <v>16.678079617935754</v>
      </c>
      <c r="K24" s="133">
        <f>IF(SER_hh_tesh!K24=0,0,SER_hh_tesh!K24/SER_summary!K$26)</f>
        <v>17.196551379827163</v>
      </c>
      <c r="L24" s="133">
        <f>IF(SER_hh_tesh!L24=0,0,SER_hh_tesh!L24/SER_summary!L$26)</f>
        <v>17.991738340640289</v>
      </c>
      <c r="M24" s="133">
        <f>IF(SER_hh_tesh!M24=0,0,SER_hh_tesh!M24/SER_summary!M$26)</f>
        <v>16.402365753726375</v>
      </c>
      <c r="N24" s="133">
        <f>IF(SER_hh_tesh!N24=0,0,SER_hh_tesh!N24/SER_summary!N$26)</f>
        <v>17.669406989214529</v>
      </c>
      <c r="O24" s="133">
        <f>IF(SER_hh_tesh!O24=0,0,SER_hh_tesh!O24/SER_summary!O$26)</f>
        <v>18.949133553796578</v>
      </c>
      <c r="P24" s="133">
        <f>IF(SER_hh_tesh!P24=0,0,SER_hh_tesh!P24/SER_summary!P$26)</f>
        <v>18.056350755951101</v>
      </c>
      <c r="Q24" s="133">
        <f>IF(SER_hh_tesh!Q24=0,0,SER_hh_tesh!Q24/SER_summary!Q$26)</f>
        <v>17.809558275616428</v>
      </c>
      <c r="R24" s="133">
        <f>IF(SER_hh_tesh!R24=0,0,SER_hh_tesh!R24/SER_summary!R$26)</f>
        <v>18.380931038333784</v>
      </c>
      <c r="S24" s="133">
        <f>IF(SER_hh_tesh!S24=0,0,SER_hh_tesh!S24/SER_summary!S$26)</f>
        <v>18.285227939901478</v>
      </c>
      <c r="T24" s="133">
        <f>IF(SER_hh_tesh!T24=0,0,SER_hh_tesh!T24/SER_summary!T$26)</f>
        <v>17.536862027327057</v>
      </c>
      <c r="U24" s="133">
        <f>IF(SER_hh_tesh!U24=0,0,SER_hh_tesh!U24/SER_summary!U$26)</f>
        <v>16.590280316850624</v>
      </c>
      <c r="V24" s="133">
        <f>IF(SER_hh_tesh!V24=0,0,SER_hh_tesh!V24/SER_summary!V$26)</f>
        <v>16.083539967195982</v>
      </c>
      <c r="W24" s="133">
        <f>IF(SER_hh_tesh!W24=0,0,SER_hh_tesh!W24/SER_summary!W$26)</f>
        <v>17.392053666433128</v>
      </c>
      <c r="DA24" s="157" t="s">
        <v>528</v>
      </c>
    </row>
    <row r="25" spans="1:105" ht="12" customHeight="1" x14ac:dyDescent="0.25">
      <c r="A25" s="132" t="s">
        <v>170</v>
      </c>
      <c r="B25" s="133">
        <f>IF(SER_hh_tesh!B25=0,0,SER_hh_tesh!B25/SER_summary!B$26)</f>
        <v>14.257197557290377</v>
      </c>
      <c r="C25" s="133">
        <f>IF(SER_hh_tesh!C25=0,0,SER_hh_tesh!C25/SER_summary!C$26)</f>
        <v>14.121605873021879</v>
      </c>
      <c r="D25" s="133">
        <f>IF(SER_hh_tesh!D25=0,0,SER_hh_tesh!D25/SER_summary!D$26)</f>
        <v>14.022991168056549</v>
      </c>
      <c r="E25" s="133">
        <f>IF(SER_hh_tesh!E25=0,0,SER_hh_tesh!E25/SER_summary!E$26)</f>
        <v>12.954345887515249</v>
      </c>
      <c r="F25" s="133">
        <f>IF(SER_hh_tesh!F25=0,0,SER_hh_tesh!F25/SER_summary!F$26)</f>
        <v>11.976759910977316</v>
      </c>
      <c r="G25" s="133">
        <f>IF(SER_hh_tesh!G25=0,0,SER_hh_tesh!G25/SER_summary!G$26)</f>
        <v>11.545080806933214</v>
      </c>
      <c r="H25" s="133">
        <f>IF(SER_hh_tesh!H25=0,0,SER_hh_tesh!H25/SER_summary!H$26)</f>
        <v>11.712430375359428</v>
      </c>
      <c r="I25" s="133">
        <f>IF(SER_hh_tesh!I25=0,0,SER_hh_tesh!I25/SER_summary!I$26)</f>
        <v>11.313185536017601</v>
      </c>
      <c r="J25" s="133">
        <f>IF(SER_hh_tesh!J25=0,0,SER_hh_tesh!J25/SER_summary!J$26)</f>
        <v>11.619532654190513</v>
      </c>
      <c r="K25" s="133">
        <f>IF(SER_hh_tesh!K25=0,0,SER_hh_tesh!K25/SER_summary!K$26)</f>
        <v>11.915200987397697</v>
      </c>
      <c r="L25" s="133">
        <f>IF(SER_hh_tesh!L25=0,0,SER_hh_tesh!L25/SER_summary!L$26)</f>
        <v>11.876976655908278</v>
      </c>
      <c r="M25" s="133">
        <f>IF(SER_hh_tesh!M25=0,0,SER_hh_tesh!M25/SER_summary!M$26)</f>
        <v>12.098530916990731</v>
      </c>
      <c r="N25" s="133">
        <f>IF(SER_hh_tesh!N25=0,0,SER_hh_tesh!N25/SER_summary!N$26)</f>
        <v>12.716343970779867</v>
      </c>
      <c r="O25" s="133">
        <f>IF(SER_hh_tesh!O25=0,0,SER_hh_tesh!O25/SER_summary!O$26)</f>
        <v>12.451949229963558</v>
      </c>
      <c r="P25" s="133">
        <f>IF(SER_hh_tesh!P25=0,0,SER_hh_tesh!P25/SER_summary!P$26)</f>
        <v>12.88685904508611</v>
      </c>
      <c r="Q25" s="133">
        <f>IF(SER_hh_tesh!Q25=0,0,SER_hh_tesh!Q25/SER_summary!Q$26)</f>
        <v>13.254565779614337</v>
      </c>
      <c r="R25" s="133">
        <f>IF(SER_hh_tesh!R25=0,0,SER_hh_tesh!R25/SER_summary!R$26)</f>
        <v>13.47705292084637</v>
      </c>
      <c r="S25" s="133">
        <f>IF(SER_hh_tesh!S25=0,0,SER_hh_tesh!S25/SER_summary!S$26)</f>
        <v>13.678442509038659</v>
      </c>
      <c r="T25" s="133">
        <f>IF(SER_hh_tesh!T25=0,0,SER_hh_tesh!T25/SER_summary!T$26)</f>
        <v>13.652464645443875</v>
      </c>
      <c r="U25" s="133">
        <f>IF(SER_hh_tesh!U25=0,0,SER_hh_tesh!U25/SER_summary!U$26)</f>
        <v>13.324411544801738</v>
      </c>
      <c r="V25" s="133">
        <f>IF(SER_hh_tesh!V25=0,0,SER_hh_tesh!V25/SER_summary!V$26)</f>
        <v>12.313003634680401</v>
      </c>
      <c r="W25" s="133">
        <f>IF(SER_hh_tesh!W25=0,0,SER_hh_tesh!W25/SER_summary!W$26)</f>
        <v>13.008820908852218</v>
      </c>
      <c r="DA25" s="157" t="s">
        <v>529</v>
      </c>
    </row>
    <row r="26" spans="1:105" ht="12" customHeight="1" x14ac:dyDescent="0.25">
      <c r="A26" s="132" t="s">
        <v>24</v>
      </c>
      <c r="B26" s="65">
        <f>IF(SER_hh_tesh!B26=0,0,SER_hh_tesh!B26/SER_summary!B$26)</f>
        <v>10.476294894644237</v>
      </c>
      <c r="C26" s="65">
        <f>IF(SER_hh_tesh!C26=0,0,SER_hh_tesh!C26/SER_summary!C$26)</f>
        <v>10.423662230942373</v>
      </c>
      <c r="D26" s="65">
        <f>IF(SER_hh_tesh!D26=0,0,SER_hh_tesh!D26/SER_summary!D$26)</f>
        <v>10.417367489549843</v>
      </c>
      <c r="E26" s="65">
        <f>IF(SER_hh_tesh!E26=0,0,SER_hh_tesh!E26/SER_summary!E$26)</f>
        <v>10.260134175488279</v>
      </c>
      <c r="F26" s="65">
        <f>IF(SER_hh_tesh!F26=0,0,SER_hh_tesh!F26/SER_summary!F$26)</f>
        <v>10.689737072339842</v>
      </c>
      <c r="G26" s="65">
        <f>IF(SER_hh_tesh!G26=0,0,SER_hh_tesh!G26/SER_summary!G$26)</f>
        <v>10.809178012644633</v>
      </c>
      <c r="H26" s="65">
        <f>IF(SER_hh_tesh!H26=0,0,SER_hh_tesh!H26/SER_summary!H$26)</f>
        <v>10.701832929322592</v>
      </c>
      <c r="I26" s="65">
        <f>IF(SER_hh_tesh!I26=0,0,SER_hh_tesh!I26/SER_summary!I$26)</f>
        <v>10.91878864697529</v>
      </c>
      <c r="J26" s="65">
        <f>IF(SER_hh_tesh!J26=0,0,SER_hh_tesh!J26/SER_summary!J$26)</f>
        <v>10.924575091231819</v>
      </c>
      <c r="K26" s="65">
        <f>IF(SER_hh_tesh!K26=0,0,SER_hh_tesh!K26/SER_summary!K$26)</f>
        <v>10.988584632629184</v>
      </c>
      <c r="L26" s="65">
        <f>IF(SER_hh_tesh!L26=0,0,SER_hh_tesh!L26/SER_summary!L$26)</f>
        <v>10.945416836769637</v>
      </c>
      <c r="M26" s="65">
        <f>IF(SER_hh_tesh!M26=0,0,SER_hh_tesh!M26/SER_summary!M$26)</f>
        <v>10.998165452277206</v>
      </c>
      <c r="N26" s="65">
        <f>IF(SER_hh_tesh!N26=0,0,SER_hh_tesh!N26/SER_summary!N$26)</f>
        <v>11.058513205231609</v>
      </c>
      <c r="O26" s="65">
        <f>IF(SER_hh_tesh!O26=0,0,SER_hh_tesh!O26/SER_summary!O$26)</f>
        <v>11.384188586056107</v>
      </c>
      <c r="P26" s="65">
        <f>IF(SER_hh_tesh!P26=0,0,SER_hh_tesh!P26/SER_summary!P$26)</f>
        <v>11.512798883312998</v>
      </c>
      <c r="Q26" s="65">
        <f>IF(SER_hh_tesh!Q26=0,0,SER_hh_tesh!Q26/SER_summary!Q$26)</f>
        <v>11.629615928624819</v>
      </c>
      <c r="R26" s="65">
        <f>IF(SER_hh_tesh!R26=0,0,SER_hh_tesh!R26/SER_summary!R$26)</f>
        <v>11.789406258337818</v>
      </c>
      <c r="S26" s="65">
        <f>IF(SER_hh_tesh!S26=0,0,SER_hh_tesh!S26/SER_summary!S$26)</f>
        <v>11.576877344999216</v>
      </c>
      <c r="T26" s="65">
        <f>IF(SER_hh_tesh!T26=0,0,SER_hh_tesh!T26/SER_summary!T$26)</f>
        <v>11.746565388411939</v>
      </c>
      <c r="U26" s="65">
        <f>IF(SER_hh_tesh!U26=0,0,SER_hh_tesh!U26/SER_summary!U$26)</f>
        <v>11.90799818523584</v>
      </c>
      <c r="V26" s="65">
        <f>IF(SER_hh_tesh!V26=0,0,SER_hh_tesh!V26/SER_summary!V$26)</f>
        <v>10.962777420238332</v>
      </c>
      <c r="W26" s="65">
        <f>IF(SER_hh_tesh!W26=0,0,SER_hh_tesh!W26/SER_summary!W$26)</f>
        <v>11.685403792697491</v>
      </c>
      <c r="DA26" s="109" t="s">
        <v>530</v>
      </c>
    </row>
    <row r="27" spans="1:105" ht="12" customHeight="1" x14ac:dyDescent="0.25">
      <c r="A27" s="145" t="s">
        <v>86</v>
      </c>
      <c r="B27" s="146">
        <f>IF(SER_hh_tesh!B27=0,0,SER_hh_tesh!B27/SER_summary!B$26)</f>
        <v>0.10478275568056382</v>
      </c>
      <c r="C27" s="146">
        <f>IF(SER_hh_tesh!C27=0,0,SER_hh_tesh!C27/SER_summary!C$26)</f>
        <v>0.10708060048686868</v>
      </c>
      <c r="D27" s="146">
        <f>IF(SER_hh_tesh!D27=0,0,SER_hh_tesh!D27/SER_summary!D$26)</f>
        <v>0.11263047474550522</v>
      </c>
      <c r="E27" s="146">
        <f>IF(SER_hh_tesh!E27=0,0,SER_hh_tesh!E27/SER_summary!E$26)</f>
        <v>0.12645604893275902</v>
      </c>
      <c r="F27" s="146">
        <f>IF(SER_hh_tesh!F27=0,0,SER_hh_tesh!F27/SER_summary!F$26)</f>
        <v>0.13080454495092173</v>
      </c>
      <c r="G27" s="146">
        <f>IF(SER_hh_tesh!G27=0,0,SER_hh_tesh!G27/SER_summary!G$26)</f>
        <v>0.13831360513689081</v>
      </c>
      <c r="H27" s="146">
        <f>IF(SER_hh_tesh!H27=0,0,SER_hh_tesh!H27/SER_summary!H$26)</f>
        <v>0.135309404531544</v>
      </c>
      <c r="I27" s="146">
        <f>IF(SER_hh_tesh!I27=0,0,SER_hh_tesh!I27/SER_summary!I$26)</f>
        <v>0.15194467850730667</v>
      </c>
      <c r="J27" s="146">
        <f>IF(SER_hh_tesh!J27=0,0,SER_hh_tesh!J27/SER_summary!J$26)</f>
        <v>0.18040769871345899</v>
      </c>
      <c r="K27" s="146">
        <f>IF(SER_hh_tesh!K27=0,0,SER_hh_tesh!K27/SER_summary!K$26)</f>
        <v>0.18040603998458254</v>
      </c>
      <c r="L27" s="146">
        <f>IF(SER_hh_tesh!L27=0,0,SER_hh_tesh!L27/SER_summary!L$26)</f>
        <v>0.24462080197654074</v>
      </c>
      <c r="M27" s="146">
        <f>IF(SER_hh_tesh!M27=0,0,SER_hh_tesh!M27/SER_summary!M$26)</f>
        <v>0.27421246380887399</v>
      </c>
      <c r="N27" s="146">
        <f>IF(SER_hh_tesh!N27=0,0,SER_hh_tesh!N27/SER_summary!N$26)</f>
        <v>0.29550319591528917</v>
      </c>
      <c r="O27" s="146">
        <f>IF(SER_hh_tesh!O27=0,0,SER_hh_tesh!O27/SER_summary!O$26)</f>
        <v>0.29729795259466002</v>
      </c>
      <c r="P27" s="146">
        <f>IF(SER_hh_tesh!P27=0,0,SER_hh_tesh!P27/SER_summary!P$26)</f>
        <v>0.31711687119234577</v>
      </c>
      <c r="Q27" s="146">
        <f>IF(SER_hh_tesh!Q27=0,0,SER_hh_tesh!Q27/SER_summary!Q$26)</f>
        <v>0.31806019792950863</v>
      </c>
      <c r="R27" s="146">
        <f>IF(SER_hh_tesh!R27=0,0,SER_hh_tesh!R27/SER_summary!R$26)</f>
        <v>0.31726960924898551</v>
      </c>
      <c r="S27" s="146">
        <f>IF(SER_hh_tesh!S27=0,0,SER_hh_tesh!S27/SER_summary!S$26)</f>
        <v>0.33186270711265153</v>
      </c>
      <c r="T27" s="146">
        <f>IF(SER_hh_tesh!T27=0,0,SER_hh_tesh!T27/SER_summary!T$26)</f>
        <v>0.35214231987479427</v>
      </c>
      <c r="U27" s="146">
        <f>IF(SER_hh_tesh!U27=0,0,SER_hh_tesh!U27/SER_summary!U$26)</f>
        <v>0.34956206436665399</v>
      </c>
      <c r="V27" s="146">
        <f>IF(SER_hh_tesh!V27=0,0,SER_hh_tesh!V27/SER_summary!V$26)</f>
        <v>0.35606547986402892</v>
      </c>
      <c r="W27" s="146">
        <f>IF(SER_hh_tesh!W27=0,0,SER_hh_tesh!W27/SER_summary!W$26)</f>
        <v>0.33842026246674312</v>
      </c>
      <c r="DA27" s="159" t="s">
        <v>531</v>
      </c>
    </row>
    <row r="28" spans="1:105" ht="12" customHeight="1" x14ac:dyDescent="0.25">
      <c r="A28" s="78" t="s">
        <v>85</v>
      </c>
      <c r="B28" s="147">
        <f>IF(SER_hh_tesh!B28=0,0,SER_hh_tesh!B28/SER_summary!B$26)</f>
        <v>6.7995599598754612</v>
      </c>
      <c r="C28" s="147">
        <f>IF(SER_hh_tesh!C28=0,0,SER_hh_tesh!C28/SER_summary!C$26)</f>
        <v>6.6215885087409267</v>
      </c>
      <c r="D28" s="147">
        <f>IF(SER_hh_tesh!D28=0,0,SER_hh_tesh!D28/SER_summary!D$26)</f>
        <v>6.6787770390090309</v>
      </c>
      <c r="E28" s="147">
        <f>IF(SER_hh_tesh!E28=0,0,SER_hh_tesh!E28/SER_summary!E$26)</f>
        <v>6.758834594397495</v>
      </c>
      <c r="F28" s="147">
        <f>IF(SER_hh_tesh!F28=0,0,SER_hh_tesh!F28/SER_summary!F$26)</f>
        <v>6.6893792870386566</v>
      </c>
      <c r="G28" s="147">
        <f>IF(SER_hh_tesh!G28=0,0,SER_hh_tesh!G28/SER_summary!G$26)</f>
        <v>6.5335864202556202</v>
      </c>
      <c r="H28" s="147">
        <f>IF(SER_hh_tesh!H28=0,0,SER_hh_tesh!H28/SER_summary!H$26)</f>
        <v>6.3970919075071917</v>
      </c>
      <c r="I28" s="147">
        <f>IF(SER_hh_tesh!I28=0,0,SER_hh_tesh!I28/SER_summary!I$26)</f>
        <v>6.4323960317800299</v>
      </c>
      <c r="J28" s="147">
        <f>IF(SER_hh_tesh!J28=0,0,SER_hh_tesh!J28/SER_summary!J$26)</f>
        <v>6.8323556961315788</v>
      </c>
      <c r="K28" s="147">
        <f>IF(SER_hh_tesh!K28=0,0,SER_hh_tesh!K28/SER_summary!K$26)</f>
        <v>6.5062811455088534</v>
      </c>
      <c r="L28" s="147">
        <f>IF(SER_hh_tesh!L28=0,0,SER_hh_tesh!L28/SER_summary!L$26)</f>
        <v>7.6146901519174124</v>
      </c>
      <c r="M28" s="147">
        <f>IF(SER_hh_tesh!M28=0,0,SER_hh_tesh!M28/SER_summary!M$26)</f>
        <v>7.4733945656424714</v>
      </c>
      <c r="N28" s="147">
        <f>IF(SER_hh_tesh!N28=0,0,SER_hh_tesh!N28/SER_summary!N$26)</f>
        <v>7.4443325982802335</v>
      </c>
      <c r="O28" s="147">
        <f>IF(SER_hh_tesh!O28=0,0,SER_hh_tesh!O28/SER_summary!O$26)</f>
        <v>7.5765165465947542</v>
      </c>
      <c r="P28" s="147">
        <f>IF(SER_hh_tesh!P28=0,0,SER_hh_tesh!P28/SER_summary!P$26)</f>
        <v>7.6546108769839236</v>
      </c>
      <c r="Q28" s="147">
        <f>IF(SER_hh_tesh!Q28=0,0,SER_hh_tesh!Q28/SER_summary!Q$26)</f>
        <v>7.7003001000431572</v>
      </c>
      <c r="R28" s="147">
        <f>IF(SER_hh_tesh!R28=0,0,SER_hh_tesh!R28/SER_summary!R$26)</f>
        <v>7.6240784522432516</v>
      </c>
      <c r="S28" s="147">
        <f>IF(SER_hh_tesh!S28=0,0,SER_hh_tesh!S28/SER_summary!S$26)</f>
        <v>7.4633713284679786</v>
      </c>
      <c r="T28" s="147">
        <f>IF(SER_hh_tesh!T28=0,0,SER_hh_tesh!T28/SER_summary!T$26)</f>
        <v>7.7553549251751299</v>
      </c>
      <c r="U28" s="147">
        <f>IF(SER_hh_tesh!U28=0,0,SER_hh_tesh!U28/SER_summary!U$26)</f>
        <v>7.6176878614096371</v>
      </c>
      <c r="V28" s="147">
        <f>IF(SER_hh_tesh!V28=0,0,SER_hh_tesh!V28/SER_summary!V$26)</f>
        <v>7.0337422440359392</v>
      </c>
      <c r="W28" s="147">
        <f>IF(SER_hh_tesh!W28=0,0,SER_hh_tesh!W28/SER_summary!W$26)</f>
        <v>7.310451924090426</v>
      </c>
      <c r="DA28" s="160"/>
    </row>
    <row r="29" spans="1:105" ht="12.95" customHeight="1" x14ac:dyDescent="0.25">
      <c r="A29" s="130" t="s">
        <v>34</v>
      </c>
      <c r="B29" s="131">
        <f>IF(SER_hh_tesh!B29=0,0,SER_hh_tesh!B29/SER_summary!B$26)</f>
        <v>10.530806437199727</v>
      </c>
      <c r="C29" s="131">
        <f>IF(SER_hh_tesh!C29=0,0,SER_hh_tesh!C29/SER_summary!C$26)</f>
        <v>10.649398181070307</v>
      </c>
      <c r="D29" s="131">
        <f>IF(SER_hh_tesh!D29=0,0,SER_hh_tesh!D29/SER_summary!D$26)</f>
        <v>10.700459570344925</v>
      </c>
      <c r="E29" s="131">
        <f>IF(SER_hh_tesh!E29=0,0,SER_hh_tesh!E29/SER_summary!E$26)</f>
        <v>10.762121404280833</v>
      </c>
      <c r="F29" s="131">
        <f>IF(SER_hh_tesh!F29=0,0,SER_hh_tesh!F29/SER_summary!F$26)</f>
        <v>10.907408134405877</v>
      </c>
      <c r="G29" s="131">
        <f>IF(SER_hh_tesh!G29=0,0,SER_hh_tesh!G29/SER_summary!G$26)</f>
        <v>11.007990753794388</v>
      </c>
      <c r="H29" s="131">
        <f>IF(SER_hh_tesh!H29=0,0,SER_hh_tesh!H29/SER_summary!H$26)</f>
        <v>11.015871711883891</v>
      </c>
      <c r="I29" s="131">
        <f>IF(SER_hh_tesh!I29=0,0,SER_hh_tesh!I29/SER_summary!I$26)</f>
        <v>11.052858987607804</v>
      </c>
      <c r="J29" s="131">
        <f>IF(SER_hh_tesh!J29=0,0,SER_hh_tesh!J29/SER_summary!J$26)</f>
        <v>11.178993932696754</v>
      </c>
      <c r="K29" s="131">
        <f>IF(SER_hh_tesh!K29=0,0,SER_hh_tesh!K29/SER_summary!K$26)</f>
        <v>11.369574276974316</v>
      </c>
      <c r="L29" s="131">
        <f>IF(SER_hh_tesh!L29=0,0,SER_hh_tesh!L29/SER_summary!L$26)</f>
        <v>11.461541403410489</v>
      </c>
      <c r="M29" s="131">
        <f>IF(SER_hh_tesh!M29=0,0,SER_hh_tesh!M29/SER_summary!M$26)</f>
        <v>11.530456243307666</v>
      </c>
      <c r="N29" s="131">
        <f>IF(SER_hh_tesh!N29=0,0,SER_hh_tesh!N29/SER_summary!N$26)</f>
        <v>11.548324798512258</v>
      </c>
      <c r="O29" s="131">
        <f>IF(SER_hh_tesh!O29=0,0,SER_hh_tesh!O29/SER_summary!O$26)</f>
        <v>11.673247069894103</v>
      </c>
      <c r="P29" s="131">
        <f>IF(SER_hh_tesh!P29=0,0,SER_hh_tesh!P29/SER_summary!P$26)</f>
        <v>11.72622693401661</v>
      </c>
      <c r="Q29" s="131">
        <f>IF(SER_hh_tesh!Q29=0,0,SER_hh_tesh!Q29/SER_summary!Q$26)</f>
        <v>11.68657036407402</v>
      </c>
      <c r="R29" s="131">
        <f>IF(SER_hh_tesh!R29=0,0,SER_hh_tesh!R29/SER_summary!R$26)</f>
        <v>11.706231309470542</v>
      </c>
      <c r="S29" s="131">
        <f>IF(SER_hh_tesh!S29=0,0,SER_hh_tesh!S29/SER_summary!S$26)</f>
        <v>11.775121759302211</v>
      </c>
      <c r="T29" s="131">
        <f>IF(SER_hh_tesh!T29=0,0,SER_hh_tesh!T29/SER_summary!T$26)</f>
        <v>11.777031539682444</v>
      </c>
      <c r="U29" s="131">
        <f>IF(SER_hh_tesh!U29=0,0,SER_hh_tesh!U29/SER_summary!U$26)</f>
        <v>11.80730971382474</v>
      </c>
      <c r="V29" s="131">
        <f>IF(SER_hh_tesh!V29=0,0,SER_hh_tesh!V29/SER_summary!V$26)</f>
        <v>10.825492168865223</v>
      </c>
      <c r="W29" s="131">
        <f>IF(SER_hh_tesh!W29=0,0,SER_hh_tesh!W29/SER_summary!W$26)</f>
        <v>11.573475829018115</v>
      </c>
      <c r="DA29" s="156" t="s">
        <v>532</v>
      </c>
    </row>
    <row r="30" spans="1:105" ht="12" customHeight="1" x14ac:dyDescent="0.25">
      <c r="A30" s="132" t="s">
        <v>52</v>
      </c>
      <c r="B30" s="133">
        <f>IF(SER_hh_tesh!B30=0,0,SER_hh_tesh!B30/SER_summary!B$26)</f>
        <v>11.703053000337066</v>
      </c>
      <c r="C30" s="133">
        <f>IF(SER_hh_tesh!C30=0,0,SER_hh_tesh!C30/SER_summary!C$26)</f>
        <v>10.081842835925324</v>
      </c>
      <c r="D30" s="133">
        <f>IF(SER_hh_tesh!D30=0,0,SER_hh_tesh!D30/SER_summary!D$26)</f>
        <v>11.19529808919796</v>
      </c>
      <c r="E30" s="133">
        <f>IF(SER_hh_tesh!E30=0,0,SER_hh_tesh!E30/SER_summary!E$26)</f>
        <v>11.978670951960815</v>
      </c>
      <c r="F30" s="133">
        <f>IF(SER_hh_tesh!F30=0,0,SER_hh_tesh!F30/SER_summary!F$26)</f>
        <v>12.382646386855907</v>
      </c>
      <c r="G30" s="133">
        <f>IF(SER_hh_tesh!G30=0,0,SER_hh_tesh!G30/SER_summary!G$26)</f>
        <v>12.554858742763425</v>
      </c>
      <c r="H30" s="133">
        <f>IF(SER_hh_tesh!H30=0,0,SER_hh_tesh!H30/SER_summary!H$26)</f>
        <v>11.125589445630345</v>
      </c>
      <c r="I30" s="133">
        <f>IF(SER_hh_tesh!I30=0,0,SER_hh_tesh!I30/SER_summary!I$26)</f>
        <v>12.097547351232233</v>
      </c>
      <c r="J30" s="133">
        <f>IF(SER_hh_tesh!J30=0,0,SER_hh_tesh!J30/SER_summary!J$26)</f>
        <v>11.848123986181406</v>
      </c>
      <c r="K30" s="133">
        <f>IF(SER_hh_tesh!K30=0,0,SER_hh_tesh!K30/SER_summary!K$26)</f>
        <v>11.827364203102066</v>
      </c>
      <c r="L30" s="133">
        <f>IF(SER_hh_tesh!L30=0,0,SER_hh_tesh!L30/SER_summary!L$26)</f>
        <v>12.718534328649419</v>
      </c>
      <c r="M30" s="133">
        <f>IF(SER_hh_tesh!M30=0,0,SER_hh_tesh!M30/SER_summary!M$26)</f>
        <v>12.28742811414107</v>
      </c>
      <c r="N30" s="133">
        <f>IF(SER_hh_tesh!N30=0,0,SER_hh_tesh!N30/SER_summary!N$26)</f>
        <v>12.034331494986413</v>
      </c>
      <c r="O30" s="133">
        <f>IF(SER_hh_tesh!O30=0,0,SER_hh_tesh!O30/SER_summary!O$26)</f>
        <v>12.69965343841201</v>
      </c>
      <c r="P30" s="133">
        <f>IF(SER_hh_tesh!P30=0,0,SER_hh_tesh!P30/SER_summary!P$26)</f>
        <v>11.707534431017107</v>
      </c>
      <c r="Q30" s="133">
        <f>IF(SER_hh_tesh!Q30=0,0,SER_hh_tesh!Q30/SER_summary!Q$26)</f>
        <v>12.347433920924558</v>
      </c>
      <c r="R30" s="133">
        <f>IF(SER_hh_tesh!R30=0,0,SER_hh_tesh!R30/SER_summary!R$26)</f>
        <v>13.09835775797583</v>
      </c>
      <c r="S30" s="133">
        <f>IF(SER_hh_tesh!S30=0,0,SER_hh_tesh!S30/SER_summary!S$26)</f>
        <v>12.588830468085455</v>
      </c>
      <c r="T30" s="133">
        <f>IF(SER_hh_tesh!T30=0,0,SER_hh_tesh!T30/SER_summary!T$26)</f>
        <v>12.699660388623499</v>
      </c>
      <c r="U30" s="133">
        <f>IF(SER_hh_tesh!U30=0,0,SER_hh_tesh!U30/SER_summary!U$26)</f>
        <v>14.186342914513101</v>
      </c>
      <c r="V30" s="133">
        <f>IF(SER_hh_tesh!V30=0,0,SER_hh_tesh!V30/SER_summary!V$26)</f>
        <v>12.737951411178615</v>
      </c>
      <c r="W30" s="133">
        <f>IF(SER_hh_tesh!W30=0,0,SER_hh_tesh!W30/SER_summary!W$26)</f>
        <v>13.619949620909049</v>
      </c>
      <c r="DA30" s="157" t="s">
        <v>533</v>
      </c>
    </row>
    <row r="31" spans="1:105" ht="12" customHeight="1" x14ac:dyDescent="0.25">
      <c r="A31" s="132" t="s">
        <v>154</v>
      </c>
      <c r="B31" s="133">
        <f>IF(SER_hh_tesh!B31=0,0,SER_hh_tesh!B31/SER_summary!B$26)</f>
        <v>10.646092635193011</v>
      </c>
      <c r="C31" s="133">
        <f>IF(SER_hh_tesh!C31=0,0,SER_hh_tesh!C31/SER_summary!C$26)</f>
        <v>10.692543079766423</v>
      </c>
      <c r="D31" s="133">
        <f>IF(SER_hh_tesh!D31=0,0,SER_hh_tesh!D31/SER_summary!D$26)</f>
        <v>10.71013600674708</v>
      </c>
      <c r="E31" s="133">
        <f>IF(SER_hh_tesh!E31=0,0,SER_hh_tesh!E31/SER_summary!E$26)</f>
        <v>10.464023065409538</v>
      </c>
      <c r="F31" s="133">
        <f>IF(SER_hh_tesh!F31=0,0,SER_hh_tesh!F31/SER_summary!F$26)</f>
        <v>10.713013612039786</v>
      </c>
      <c r="G31" s="133">
        <f>IF(SER_hh_tesh!G31=0,0,SER_hh_tesh!G31/SER_summary!G$26)</f>
        <v>10.371968481350956</v>
      </c>
      <c r="H31" s="133">
        <f>IF(SER_hh_tesh!H31=0,0,SER_hh_tesh!H31/SER_summary!H$26)</f>
        <v>10.450125910790426</v>
      </c>
      <c r="I31" s="133">
        <f>IF(SER_hh_tesh!I31=0,0,SER_hh_tesh!I31/SER_summary!I$26)</f>
        <v>10.55075099639941</v>
      </c>
      <c r="J31" s="133">
        <f>IF(SER_hh_tesh!J31=0,0,SER_hh_tesh!J31/SER_summary!J$26)</f>
        <v>10.608304314803286</v>
      </c>
      <c r="K31" s="133">
        <f>IF(SER_hh_tesh!K31=0,0,SER_hh_tesh!K31/SER_summary!K$26)</f>
        <v>11.153735760691337</v>
      </c>
      <c r="L31" s="133">
        <f>IF(SER_hh_tesh!L31=0,0,SER_hh_tesh!L31/SER_summary!L$26)</f>
        <v>11.051703204229089</v>
      </c>
      <c r="M31" s="133">
        <f>IF(SER_hh_tesh!M31=0,0,SER_hh_tesh!M31/SER_summary!M$26)</f>
        <v>11.149193011054303</v>
      </c>
      <c r="N31" s="133">
        <f>IF(SER_hh_tesh!N31=0,0,SER_hh_tesh!N31/SER_summary!N$26)</f>
        <v>10.773800647807082</v>
      </c>
      <c r="O31" s="133">
        <f>IF(SER_hh_tesh!O31=0,0,SER_hh_tesh!O31/SER_summary!O$26)</f>
        <v>10.412275986981317</v>
      </c>
      <c r="P31" s="133">
        <f>IF(SER_hh_tesh!P31=0,0,SER_hh_tesh!P31/SER_summary!P$26)</f>
        <v>11.28125724517534</v>
      </c>
      <c r="Q31" s="133">
        <f>IF(SER_hh_tesh!Q31=0,0,SER_hh_tesh!Q31/SER_summary!Q$26)</f>
        <v>10.612683042555606</v>
      </c>
      <c r="R31" s="133">
        <f>IF(SER_hh_tesh!R31=0,0,SER_hh_tesh!R31/SER_summary!R$26)</f>
        <v>10.27454748208271</v>
      </c>
      <c r="S31" s="133">
        <f>IF(SER_hh_tesh!S31=0,0,SER_hh_tesh!S31/SER_summary!S$26)</f>
        <v>10.30106047340319</v>
      </c>
      <c r="T31" s="133">
        <f>IF(SER_hh_tesh!T31=0,0,SER_hh_tesh!T31/SER_summary!T$26)</f>
        <v>10.178790492836544</v>
      </c>
      <c r="U31" s="133">
        <f>IF(SER_hh_tesh!U31=0,0,SER_hh_tesh!U31/SER_summary!U$26)</f>
        <v>10.485009215442266</v>
      </c>
      <c r="V31" s="133">
        <f>IF(SER_hh_tesh!V31=0,0,SER_hh_tesh!V31/SER_summary!V$26)</f>
        <v>9.272798036042726</v>
      </c>
      <c r="W31" s="133">
        <f>IF(SER_hh_tesh!W31=0,0,SER_hh_tesh!W31/SER_summary!W$26)</f>
        <v>9.8204406806816902</v>
      </c>
      <c r="DA31" s="157" t="s">
        <v>534</v>
      </c>
    </row>
    <row r="32" spans="1:105" ht="12" customHeight="1" x14ac:dyDescent="0.25">
      <c r="A32" s="132" t="s">
        <v>128</v>
      </c>
      <c r="B32" s="133">
        <f>IF(SER_hh_tesh!B32=0,0,SER_hh_tesh!B32/SER_summary!B$26)</f>
        <v>12.489631583168661</v>
      </c>
      <c r="C32" s="133">
        <f>IF(SER_hh_tesh!C32=0,0,SER_hh_tesh!C32/SER_summary!C$26)</f>
        <v>12.180472327758766</v>
      </c>
      <c r="D32" s="133">
        <f>IF(SER_hh_tesh!D32=0,0,SER_hh_tesh!D32/SER_summary!D$26)</f>
        <v>13.512754556373302</v>
      </c>
      <c r="E32" s="133">
        <f>IF(SER_hh_tesh!E32=0,0,SER_hh_tesh!E32/SER_summary!E$26)</f>
        <v>12.009323196480759</v>
      </c>
      <c r="F32" s="133">
        <f>IF(SER_hh_tesh!F32=0,0,SER_hh_tesh!F32/SER_summary!F$26)</f>
        <v>10.562269851330598</v>
      </c>
      <c r="G32" s="133">
        <f>IF(SER_hh_tesh!G32=0,0,SER_hh_tesh!G32/SER_summary!G$26)</f>
        <v>10.509238360012496</v>
      </c>
      <c r="H32" s="133">
        <f>IF(SER_hh_tesh!H32=0,0,SER_hh_tesh!H32/SER_summary!H$26)</f>
        <v>9.9139543187145822</v>
      </c>
      <c r="I32" s="133">
        <f>IF(SER_hh_tesh!I32=0,0,SER_hh_tesh!I32/SER_summary!I$26)</f>
        <v>10.214674480421642</v>
      </c>
      <c r="J32" s="133">
        <f>IF(SER_hh_tesh!J32=0,0,SER_hh_tesh!J32/SER_summary!J$26)</f>
        <v>11.157409807396901</v>
      </c>
      <c r="K32" s="133">
        <f>IF(SER_hh_tesh!K32=0,0,SER_hh_tesh!K32/SER_summary!K$26)</f>
        <v>10.678121332888676</v>
      </c>
      <c r="L32" s="133">
        <f>IF(SER_hh_tesh!L32=0,0,SER_hh_tesh!L32/SER_summary!L$26)</f>
        <v>10.949466341493501</v>
      </c>
      <c r="M32" s="133">
        <f>IF(SER_hh_tesh!M32=0,0,SER_hh_tesh!M32/SER_summary!M$26)</f>
        <v>10.602286264241043</v>
      </c>
      <c r="N32" s="133">
        <f>IF(SER_hh_tesh!N32=0,0,SER_hh_tesh!N32/SER_summary!N$26)</f>
        <v>13.690128428535626</v>
      </c>
      <c r="O32" s="133">
        <f>IF(SER_hh_tesh!O32=0,0,SER_hh_tesh!O32/SER_summary!O$26)</f>
        <v>9.9955991769180983</v>
      </c>
      <c r="P32" s="133">
        <f>IF(SER_hh_tesh!P32=0,0,SER_hh_tesh!P32/SER_summary!P$26)</f>
        <v>10.028204098571466</v>
      </c>
      <c r="Q32" s="133">
        <f>IF(SER_hh_tesh!Q32=0,0,SER_hh_tesh!Q32/SER_summary!Q$26)</f>
        <v>10.745013867055961</v>
      </c>
      <c r="R32" s="133">
        <f>IF(SER_hh_tesh!R32=0,0,SER_hh_tesh!R32/SER_summary!R$26)</f>
        <v>9.8794294016008326</v>
      </c>
      <c r="S32" s="133">
        <f>IF(SER_hh_tesh!S32=0,0,SER_hh_tesh!S32/SER_summary!S$26)</f>
        <v>10.732411120897087</v>
      </c>
      <c r="T32" s="133">
        <f>IF(SER_hh_tesh!T32=0,0,SER_hh_tesh!T32/SER_summary!T$26)</f>
        <v>11.760757923663929</v>
      </c>
      <c r="U32" s="133">
        <f>IF(SER_hh_tesh!U32=0,0,SER_hh_tesh!U32/SER_summary!U$26)</f>
        <v>12.291026781679449</v>
      </c>
      <c r="V32" s="133">
        <f>IF(SER_hh_tesh!V32=0,0,SER_hh_tesh!V32/SER_summary!V$26)</f>
        <v>10.471900089939455</v>
      </c>
      <c r="W32" s="133">
        <f>IF(SER_hh_tesh!W32=0,0,SER_hh_tesh!W32/SER_summary!W$26)</f>
        <v>11.202703338154015</v>
      </c>
      <c r="DA32" s="157" t="s">
        <v>535</v>
      </c>
    </row>
    <row r="33" spans="1:105" ht="12" customHeight="1" x14ac:dyDescent="0.25">
      <c r="A33" s="62" t="s">
        <v>24</v>
      </c>
      <c r="B33" s="68">
        <f>IF(SER_hh_tesh!B33=0,0,SER_hh_tesh!B33/SER_summary!B$26)</f>
        <v>10.217338930663457</v>
      </c>
      <c r="C33" s="68">
        <f>IF(SER_hh_tesh!C33=0,0,SER_hh_tesh!C33/SER_summary!C$26)</f>
        <v>10.723713606588271</v>
      </c>
      <c r="D33" s="68">
        <f>IF(SER_hh_tesh!D33=0,0,SER_hh_tesh!D33/SER_summary!D$26)</f>
        <v>10.587768582307236</v>
      </c>
      <c r="E33" s="68">
        <f>IF(SER_hh_tesh!E33=0,0,SER_hh_tesh!E33/SER_summary!E$26)</f>
        <v>10.707957258944262</v>
      </c>
      <c r="F33" s="68">
        <f>IF(SER_hh_tesh!F33=0,0,SER_hh_tesh!F33/SER_summary!F$26)</f>
        <v>10.712099169454063</v>
      </c>
      <c r="G33" s="68">
        <f>IF(SER_hh_tesh!G33=0,0,SER_hh_tesh!G33/SER_summary!G$26)</f>
        <v>11.113712235501719</v>
      </c>
      <c r="H33" s="68">
        <f>IF(SER_hh_tesh!H33=0,0,SER_hh_tesh!H33/SER_summary!H$26)</f>
        <v>11.383683022122558</v>
      </c>
      <c r="I33" s="68">
        <f>IF(SER_hh_tesh!I33=0,0,SER_hh_tesh!I33/SER_summary!I$26)</f>
        <v>11.192360623248122</v>
      </c>
      <c r="J33" s="68">
        <f>IF(SER_hh_tesh!J33=0,0,SER_hh_tesh!J33/SER_summary!J$26)</f>
        <v>11.430476859713538</v>
      </c>
      <c r="K33" s="68">
        <f>IF(SER_hh_tesh!K33=0,0,SER_hh_tesh!K33/SER_summary!K$26)</f>
        <v>11.430075685677586</v>
      </c>
      <c r="L33" s="68">
        <f>IF(SER_hh_tesh!L33=0,0,SER_hh_tesh!L33/SER_summary!L$26)</f>
        <v>11.514048366763241</v>
      </c>
      <c r="M33" s="68">
        <f>IF(SER_hh_tesh!M33=0,0,SER_hh_tesh!M33/SER_summary!M$26)</f>
        <v>11.649695111718263</v>
      </c>
      <c r="N33" s="68">
        <f>IF(SER_hh_tesh!N33=0,0,SER_hh_tesh!N33/SER_summary!N$26)</f>
        <v>11.961340123874718</v>
      </c>
      <c r="O33" s="68">
        <f>IF(SER_hh_tesh!O33=0,0,SER_hh_tesh!O33/SER_summary!O$26)</f>
        <v>12.444445878429374</v>
      </c>
      <c r="P33" s="68">
        <f>IF(SER_hh_tesh!P33=0,0,SER_hh_tesh!P33/SER_summary!P$26)</f>
        <v>12.13144355296547</v>
      </c>
      <c r="Q33" s="68">
        <f>IF(SER_hh_tesh!Q33=0,0,SER_hh_tesh!Q33/SER_summary!Q$26)</f>
        <v>12.619641572277494</v>
      </c>
      <c r="R33" s="68">
        <f>IF(SER_hh_tesh!R33=0,0,SER_hh_tesh!R33/SER_summary!R$26)</f>
        <v>12.919030992794662</v>
      </c>
      <c r="S33" s="68">
        <f>IF(SER_hh_tesh!S33=0,0,SER_hh_tesh!S33/SER_summary!S$26)</f>
        <v>13.179626980158023</v>
      </c>
      <c r="T33" s="68">
        <f>IF(SER_hh_tesh!T33=0,0,SER_hh_tesh!T33/SER_summary!T$26)</f>
        <v>13.335955801025584</v>
      </c>
      <c r="U33" s="68">
        <f>IF(SER_hh_tesh!U33=0,0,SER_hh_tesh!U33/SER_summary!U$26)</f>
        <v>12.894400410404479</v>
      </c>
      <c r="V33" s="68">
        <f>IF(SER_hh_tesh!V33=0,0,SER_hh_tesh!V33/SER_summary!V$26)</f>
        <v>12.279501071830106</v>
      </c>
      <c r="W33" s="68">
        <f>IF(SER_hh_tesh!W33=0,0,SER_hh_tesh!W33/SER_summary!W$26)</f>
        <v>13.226328096144634</v>
      </c>
      <c r="DA33" s="111" t="s">
        <v>536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537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92</v>
      </c>
      <c r="B3" s="126">
        <f>IF(SER_hh_emih!B3=0,0,SER_hh_emih!B3/SER_summary!B$26)</f>
        <v>19.44871041073263</v>
      </c>
      <c r="C3" s="126">
        <f>IF(SER_hh_emih!C3=0,0,SER_hh_emih!C3/SER_summary!C$26)</f>
        <v>20.232080714751355</v>
      </c>
      <c r="D3" s="126">
        <f>IF(SER_hh_emih!D3=0,0,SER_hh_emih!D3/SER_summary!D$26)</f>
        <v>19.028586592224052</v>
      </c>
      <c r="E3" s="126">
        <f>IF(SER_hh_emih!E3=0,0,SER_hh_emih!E3/SER_summary!E$26)</f>
        <v>19.62863395927813</v>
      </c>
      <c r="F3" s="126">
        <f>IF(SER_hh_emih!F3=0,0,SER_hh_emih!F3/SER_summary!F$26)</f>
        <v>19.384979516612013</v>
      </c>
      <c r="G3" s="126">
        <f>IF(SER_hh_emih!G3=0,0,SER_hh_emih!G3/SER_summary!G$26)</f>
        <v>18.770306629816321</v>
      </c>
      <c r="H3" s="126">
        <f>IF(SER_hh_emih!H3=0,0,SER_hh_emih!H3/SER_summary!H$26)</f>
        <v>19.162133173682388</v>
      </c>
      <c r="I3" s="126">
        <f>IF(SER_hh_emih!I3=0,0,SER_hh_emih!I3/SER_summary!I$26)</f>
        <v>16.111949468396453</v>
      </c>
      <c r="J3" s="126">
        <f>IF(SER_hh_emih!J3=0,0,SER_hh_emih!J3/SER_summary!J$26)</f>
        <v>17.225944410856098</v>
      </c>
      <c r="K3" s="126">
        <f>IF(SER_hh_emih!K3=0,0,SER_hh_emih!K3/SER_summary!K$26)</f>
        <v>16.944381283763491</v>
      </c>
      <c r="L3" s="126">
        <f>IF(SER_hh_emih!L3=0,0,SER_hh_emih!L3/SER_summary!L$26)</f>
        <v>17.341039242354718</v>
      </c>
      <c r="M3" s="126">
        <f>IF(SER_hh_emih!M3=0,0,SER_hh_emih!M3/SER_summary!M$26)</f>
        <v>15.054206678878161</v>
      </c>
      <c r="N3" s="126">
        <f>IF(SER_hh_emih!N3=0,0,SER_hh_emih!N3/SER_summary!N$26)</f>
        <v>15.111911487289177</v>
      </c>
      <c r="O3" s="126">
        <f>IF(SER_hh_emih!O3=0,0,SER_hh_emih!O3/SER_summary!O$26)</f>
        <v>15.744068167383995</v>
      </c>
      <c r="P3" s="126">
        <f>IF(SER_hh_emih!P3=0,0,SER_hh_emih!P3/SER_summary!P$26)</f>
        <v>13.74255897378824</v>
      </c>
      <c r="Q3" s="126">
        <f>IF(SER_hh_emih!Q3=0,0,SER_hh_emih!Q3/SER_summary!Q$26)</f>
        <v>14.240792015944274</v>
      </c>
      <c r="R3" s="126">
        <f>IF(SER_hh_emih!R3=0,0,SER_hh_emih!R3/SER_summary!R$26)</f>
        <v>14.06463497346734</v>
      </c>
      <c r="S3" s="126">
        <f>IF(SER_hh_emih!S3=0,0,SER_hh_emih!S3/SER_summary!S$26)</f>
        <v>13.93271689853443</v>
      </c>
      <c r="T3" s="126">
        <f>IF(SER_hh_emih!T3=0,0,SER_hh_emih!T3/SER_summary!T$26)</f>
        <v>12.909749520233454</v>
      </c>
      <c r="U3" s="126">
        <f>IF(SER_hh_emih!U3=0,0,SER_hh_emih!U3/SER_summary!U$26)</f>
        <v>12.366039093427091</v>
      </c>
      <c r="V3" s="126">
        <f>IF(SER_hh_emih!V3=0,0,SER_hh_emih!V3/SER_summary!V$26)</f>
        <v>11.574966154860759</v>
      </c>
      <c r="W3" s="126">
        <f>IF(SER_hh_emih!W3=0,0,SER_hh_emih!W3/SER_summary!W$26)</f>
        <v>12.660181271964282</v>
      </c>
      <c r="DA3" s="155" t="s">
        <v>538</v>
      </c>
    </row>
    <row r="4" spans="1:105" ht="12.95" customHeight="1" x14ac:dyDescent="0.25">
      <c r="A4" s="130" t="s">
        <v>32</v>
      </c>
      <c r="B4" s="131">
        <f>IF(SER_hh_emih!B4=0,0,SER_hh_emih!B4/SER_summary!B$26)</f>
        <v>15.561931125918045</v>
      </c>
      <c r="C4" s="131">
        <f>IF(SER_hh_emih!C4=0,0,SER_hh_emih!C4/SER_summary!C$26)</f>
        <v>16.408550537591356</v>
      </c>
      <c r="D4" s="131">
        <f>IF(SER_hh_emih!D4=0,0,SER_hh_emih!D4/SER_summary!D$26)</f>
        <v>15.15405300990639</v>
      </c>
      <c r="E4" s="131">
        <f>IF(SER_hh_emih!E4=0,0,SER_hh_emih!E4/SER_summary!E$26)</f>
        <v>15.787421028834553</v>
      </c>
      <c r="F4" s="131">
        <f>IF(SER_hh_emih!F4=0,0,SER_hh_emih!F4/SER_summary!F$26)</f>
        <v>15.525832822444229</v>
      </c>
      <c r="G4" s="131">
        <f>IF(SER_hh_emih!G4=0,0,SER_hh_emih!G4/SER_summary!G$26)</f>
        <v>15.045924457586231</v>
      </c>
      <c r="H4" s="131">
        <f>IF(SER_hh_emih!H4=0,0,SER_hh_emih!H4/SER_summary!H$26)</f>
        <v>15.521024078985645</v>
      </c>
      <c r="I4" s="131">
        <f>IF(SER_hh_emih!I4=0,0,SER_hh_emih!I4/SER_summary!I$26)</f>
        <v>12.537894274804557</v>
      </c>
      <c r="J4" s="131">
        <f>IF(SER_hh_emih!J4=0,0,SER_hh_emih!J4/SER_summary!J$26)</f>
        <v>13.715421188991819</v>
      </c>
      <c r="K4" s="131">
        <f>IF(SER_hh_emih!K4=0,0,SER_hh_emih!K4/SER_summary!K$26)</f>
        <v>13.400185087567207</v>
      </c>
      <c r="L4" s="131">
        <f>IF(SER_hh_emih!L4=0,0,SER_hh_emih!L4/SER_summary!L$26)</f>
        <v>13.862160596921898</v>
      </c>
      <c r="M4" s="131">
        <f>IF(SER_hh_emih!M4=0,0,SER_hh_emih!M4/SER_summary!M$26)</f>
        <v>11.626824719749276</v>
      </c>
      <c r="N4" s="131">
        <f>IF(SER_hh_emih!N4=0,0,SER_hh_emih!N4/SER_summary!N$26)</f>
        <v>11.720483135536883</v>
      </c>
      <c r="O4" s="131">
        <f>IF(SER_hh_emih!O4=0,0,SER_hh_emih!O4/SER_summary!O$26)</f>
        <v>12.267629730246989</v>
      </c>
      <c r="P4" s="131">
        <f>IF(SER_hh_emih!P4=0,0,SER_hh_emih!P4/SER_summary!P$26)</f>
        <v>10.003017842501857</v>
      </c>
      <c r="Q4" s="131">
        <f>IF(SER_hh_emih!Q4=0,0,SER_hh_emih!Q4/SER_summary!Q$26)</f>
        <v>10.507708197477395</v>
      </c>
      <c r="R4" s="131">
        <f>IF(SER_hh_emih!R4=0,0,SER_hh_emih!R4/SER_summary!R$26)</f>
        <v>10.369945995460288</v>
      </c>
      <c r="S4" s="131">
        <f>IF(SER_hh_emih!S4=0,0,SER_hh_emih!S4/SER_summary!S$26)</f>
        <v>10.243547033482566</v>
      </c>
      <c r="T4" s="131">
        <f>IF(SER_hh_emih!T4=0,0,SER_hh_emih!T4/SER_summary!T$26)</f>
        <v>9.340015529688543</v>
      </c>
      <c r="U4" s="131">
        <f>IF(SER_hh_emih!U4=0,0,SER_hh_emih!U4/SER_summary!U$26)</f>
        <v>8.7951702294670149</v>
      </c>
      <c r="V4" s="131">
        <f>IF(SER_hh_emih!V4=0,0,SER_hh_emih!V4/SER_summary!V$26)</f>
        <v>8.387514833475624</v>
      </c>
      <c r="W4" s="131">
        <f>IF(SER_hh_emih!W4=0,0,SER_hh_emih!W4/SER_summary!W$26)</f>
        <v>9.3289021856270367</v>
      </c>
      <c r="DA4" s="156" t="s">
        <v>539</v>
      </c>
    </row>
    <row r="5" spans="1:105" ht="12" customHeight="1" x14ac:dyDescent="0.25">
      <c r="A5" s="132" t="s">
        <v>29</v>
      </c>
      <c r="B5" s="133">
        <f>IF(SER_hh_emih!B5=0,0,SER_hh_emih!B5/SER_summary!B$26)</f>
        <v>51.42507818794374</v>
      </c>
      <c r="C5" s="133">
        <f>IF(SER_hh_emih!C5=0,0,SER_hh_emih!C5/SER_summary!C$26)</f>
        <v>41.586987066937709</v>
      </c>
      <c r="D5" s="133">
        <f>IF(SER_hh_emih!D5=0,0,SER_hh_emih!D5/SER_summary!D$26)</f>
        <v>51.768511004605131</v>
      </c>
      <c r="E5" s="133">
        <f>IF(SER_hh_emih!E5=0,0,SER_hh_emih!E5/SER_summary!E$26)</f>
        <v>53.125713969327819</v>
      </c>
      <c r="F5" s="133">
        <f>IF(SER_hh_emih!F5=0,0,SER_hh_emih!F5/SER_summary!F$26)</f>
        <v>58.4760623462059</v>
      </c>
      <c r="G5" s="133">
        <f>IF(SER_hh_emih!G5=0,0,SER_hh_emih!G5/SER_summary!G$26)</f>
        <v>45.046898591085089</v>
      </c>
      <c r="H5" s="133">
        <f>IF(SER_hh_emih!H5=0,0,SER_hh_emih!H5/SER_summary!H$26)</f>
        <v>57.279827235664598</v>
      </c>
      <c r="I5" s="133">
        <f>IF(SER_hh_emih!I5=0,0,SER_hh_emih!I5/SER_summary!I$26)</f>
        <v>50.505944157266939</v>
      </c>
      <c r="J5" s="133">
        <f>IF(SER_hh_emih!J5=0,0,SER_hh_emih!J5/SER_summary!J$26)</f>
        <v>53.95587498175216</v>
      </c>
      <c r="K5" s="133">
        <f>IF(SER_hh_emih!K5=0,0,SER_hh_emih!K5/SER_summary!K$26)</f>
        <v>63.788000014900909</v>
      </c>
      <c r="L5" s="133">
        <f>IF(SER_hh_emih!L5=0,0,SER_hh_emih!L5/SER_summary!L$26)</f>
        <v>62.456245548854227</v>
      </c>
      <c r="M5" s="133">
        <f>IF(SER_hh_emih!M5=0,0,SER_hh_emih!M5/SER_summary!M$26)</f>
        <v>56.849904375687629</v>
      </c>
      <c r="N5" s="133">
        <f>IF(SER_hh_emih!N5=0,0,SER_hh_emih!N5/SER_summary!N$26)</f>
        <v>47.975816192634042</v>
      </c>
      <c r="O5" s="133">
        <f>IF(SER_hh_emih!O5=0,0,SER_hh_emih!O5/SER_summary!O$26)</f>
        <v>47.607170539788683</v>
      </c>
      <c r="P5" s="133">
        <f>IF(SER_hh_emih!P5=0,0,SER_hh_emih!P5/SER_summary!P$26)</f>
        <v>42.172626169041237</v>
      </c>
      <c r="Q5" s="133">
        <f>IF(SER_hh_emih!Q5=0,0,SER_hh_emih!Q5/SER_summary!Q$26)</f>
        <v>43.863779929306318</v>
      </c>
      <c r="R5" s="133">
        <f>IF(SER_hh_emih!R5=0,0,SER_hh_emih!R5/SER_summary!R$26)</f>
        <v>41.189710361066453</v>
      </c>
      <c r="S5" s="133">
        <f>IF(SER_hh_emih!S5=0,0,SER_hh_emih!S5/SER_summary!S$26)</f>
        <v>43.683188682498923</v>
      </c>
      <c r="T5" s="133">
        <f>IF(SER_hh_emih!T5=0,0,SER_hh_emih!T5/SER_summary!T$26)</f>
        <v>44.87944865731783</v>
      </c>
      <c r="U5" s="133">
        <f>IF(SER_hh_emih!U5=0,0,SER_hh_emih!U5/SER_summary!U$26)</f>
        <v>42.171367316897346</v>
      </c>
      <c r="V5" s="133">
        <f>IF(SER_hh_emih!V5=0,0,SER_hh_emih!V5/SER_summary!V$26)</f>
        <v>39.251774541052463</v>
      </c>
      <c r="W5" s="133">
        <f>IF(SER_hh_emih!W5=0,0,SER_hh_emih!W5/SER_summary!W$26)</f>
        <v>49.38035002689378</v>
      </c>
      <c r="DA5" s="157" t="s">
        <v>540</v>
      </c>
    </row>
    <row r="6" spans="1:105" ht="12" customHeight="1" x14ac:dyDescent="0.25">
      <c r="A6" s="132" t="s">
        <v>52</v>
      </c>
      <c r="B6" s="133">
        <f>IF(SER_hh_emih!B6=0,0,SER_hh_emih!B6/SER_summary!B$26)</f>
        <v>38.551680625376406</v>
      </c>
      <c r="C6" s="133">
        <f>IF(SER_hh_emih!C6=0,0,SER_hh_emih!C6/SER_summary!C$26)</f>
        <v>39.129618617916087</v>
      </c>
      <c r="D6" s="133">
        <f>IF(SER_hh_emih!D6=0,0,SER_hh_emih!D6/SER_summary!D$26)</f>
        <v>37.320149738806691</v>
      </c>
      <c r="E6" s="133">
        <f>IF(SER_hh_emih!E6=0,0,SER_hh_emih!E6/SER_summary!E$26)</f>
        <v>45.328114225178872</v>
      </c>
      <c r="F6" s="133">
        <f>IF(SER_hh_emih!F6=0,0,SER_hh_emih!F6/SER_summary!F$26)</f>
        <v>46.640284384270608</v>
      </c>
      <c r="G6" s="133">
        <f>IF(SER_hh_emih!G6=0,0,SER_hh_emih!G6/SER_summary!G$26)</f>
        <v>54.349311797264704</v>
      </c>
      <c r="H6" s="133">
        <f>IF(SER_hh_emih!H6=0,0,SER_hh_emih!H6/SER_summary!H$26)</f>
        <v>55.237939334054552</v>
      </c>
      <c r="I6" s="133">
        <f>IF(SER_hh_emih!I6=0,0,SER_hh_emih!I6/SER_summary!I$26)</f>
        <v>52.178045932205258</v>
      </c>
      <c r="J6" s="133">
        <f>IF(SER_hh_emih!J6=0,0,SER_hh_emih!J6/SER_summary!J$26)</f>
        <v>60.922838852045139</v>
      </c>
      <c r="K6" s="133">
        <f>IF(SER_hh_emih!K6=0,0,SER_hh_emih!K6/SER_summary!K$26)</f>
        <v>61.068817407159813</v>
      </c>
      <c r="L6" s="133">
        <f>IF(SER_hh_emih!L6=0,0,SER_hh_emih!L6/SER_summary!L$26)</f>
        <v>63.492025445233665</v>
      </c>
      <c r="M6" s="133">
        <f>IF(SER_hh_emih!M6=0,0,SER_hh_emih!M6/SER_summary!M$26)</f>
        <v>56.88561109493812</v>
      </c>
      <c r="N6" s="133">
        <f>IF(SER_hh_emih!N6=0,0,SER_hh_emih!N6/SER_summary!N$26)</f>
        <v>52.441240574066143</v>
      </c>
      <c r="O6" s="133">
        <f>IF(SER_hh_emih!O6=0,0,SER_hh_emih!O6/SER_summary!O$26)</f>
        <v>57.576993139277747</v>
      </c>
      <c r="P6" s="133">
        <f>IF(SER_hh_emih!P6=0,0,SER_hh_emih!P6/SER_summary!P$26)</f>
        <v>53.36862030361582</v>
      </c>
      <c r="Q6" s="133">
        <f>IF(SER_hh_emih!Q6=0,0,SER_hh_emih!Q6/SER_summary!Q$26)</f>
        <v>55.775644312213508</v>
      </c>
      <c r="R6" s="133">
        <f>IF(SER_hh_emih!R6=0,0,SER_hh_emih!R6/SER_summary!R$26)</f>
        <v>64.738444318728227</v>
      </c>
      <c r="S6" s="133">
        <f>IF(SER_hh_emih!S6=0,0,SER_hh_emih!S6/SER_summary!S$26)</f>
        <v>68.863699747779464</v>
      </c>
      <c r="T6" s="133">
        <f>IF(SER_hh_emih!T6=0,0,SER_hh_emih!T6/SER_summary!T$26)</f>
        <v>65.415580160548657</v>
      </c>
      <c r="U6" s="133">
        <f>IF(SER_hh_emih!U6=0,0,SER_hh_emih!U6/SER_summary!U$26)</f>
        <v>66.355340543601073</v>
      </c>
      <c r="V6" s="133">
        <f>IF(SER_hh_emih!V6=0,0,SER_hh_emih!V6/SER_summary!V$26)</f>
        <v>60.669356580946058</v>
      </c>
      <c r="W6" s="133">
        <f>IF(SER_hh_emih!W6=0,0,SER_hh_emih!W6/SER_summary!W$26)</f>
        <v>71.516102388578844</v>
      </c>
      <c r="DA6" s="157" t="s">
        <v>541</v>
      </c>
    </row>
    <row r="7" spans="1:105" ht="12" customHeight="1" x14ac:dyDescent="0.25">
      <c r="A7" s="132" t="s">
        <v>169</v>
      </c>
      <c r="B7" s="133">
        <f>IF(SER_hh_emih!B7=0,0,SER_hh_emih!B7/SER_summary!B$26)</f>
        <v>19.606004846447561</v>
      </c>
      <c r="C7" s="133">
        <f>IF(SER_hh_emih!C7=0,0,SER_hh_emih!C7/SER_summary!C$26)</f>
        <v>21.578950685736444</v>
      </c>
      <c r="D7" s="133">
        <f>IF(SER_hh_emih!D7=0,0,SER_hh_emih!D7/SER_summary!D$26)</f>
        <v>17.927769468198392</v>
      </c>
      <c r="E7" s="133">
        <f>IF(SER_hh_emih!E7=0,0,SER_hh_emih!E7/SER_summary!E$26)</f>
        <v>19.929292545048096</v>
      </c>
      <c r="F7" s="133">
        <f>IF(SER_hh_emih!F7=0,0,SER_hh_emih!F7/SER_summary!F$26)</f>
        <v>19.613402148996723</v>
      </c>
      <c r="G7" s="133">
        <f>IF(SER_hh_emih!G7=0,0,SER_hh_emih!G7/SER_summary!G$26)</f>
        <v>20.36304636684153</v>
      </c>
      <c r="H7" s="133">
        <f>IF(SER_hh_emih!H7=0,0,SER_hh_emih!H7/SER_summary!H$26)</f>
        <v>22.783415595464945</v>
      </c>
      <c r="I7" s="133">
        <f>IF(SER_hh_emih!I7=0,0,SER_hh_emih!I7/SER_summary!I$26)</f>
        <v>19.017219308366698</v>
      </c>
      <c r="J7" s="133">
        <f>IF(SER_hh_emih!J7=0,0,SER_hh_emih!J7/SER_summary!J$26)</f>
        <v>23.360757755343631</v>
      </c>
      <c r="K7" s="133">
        <f>IF(SER_hh_emih!K7=0,0,SER_hh_emih!K7/SER_summary!K$26)</f>
        <v>22.011698177557427</v>
      </c>
      <c r="L7" s="133">
        <f>IF(SER_hh_emih!L7=0,0,SER_hh_emih!L7/SER_summary!L$26)</f>
        <v>21.937292567086057</v>
      </c>
      <c r="M7" s="133">
        <f>IF(SER_hh_emih!M7=0,0,SER_hh_emih!M7/SER_summary!M$26)</f>
        <v>18.612519007450665</v>
      </c>
      <c r="N7" s="133">
        <f>IF(SER_hh_emih!N7=0,0,SER_hh_emih!N7/SER_summary!N$26)</f>
        <v>18.004119357962953</v>
      </c>
      <c r="O7" s="133">
        <f>IF(SER_hh_emih!O7=0,0,SER_hh_emih!O7/SER_summary!O$26)</f>
        <v>17.692595909129878</v>
      </c>
      <c r="P7" s="133">
        <f>IF(SER_hh_emih!P7=0,0,SER_hh_emih!P7/SER_summary!P$26)</f>
        <v>15.418767789141693</v>
      </c>
      <c r="Q7" s="133">
        <f>IF(SER_hh_emih!Q7=0,0,SER_hh_emih!Q7/SER_summary!Q$26)</f>
        <v>15.594461353842547</v>
      </c>
      <c r="R7" s="133">
        <f>IF(SER_hh_emih!R7=0,0,SER_hh_emih!R7/SER_summary!R$26)</f>
        <v>15.874506880384828</v>
      </c>
      <c r="S7" s="133">
        <f>IF(SER_hh_emih!S7=0,0,SER_hh_emih!S7/SER_summary!S$26)</f>
        <v>17.293110040300995</v>
      </c>
      <c r="T7" s="133">
        <f>IF(SER_hh_emih!T7=0,0,SER_hh_emih!T7/SER_summary!T$26)</f>
        <v>14.193434906251611</v>
      </c>
      <c r="U7" s="133">
        <f>IF(SER_hh_emih!U7=0,0,SER_hh_emih!U7/SER_summary!U$26)</f>
        <v>15.050416732216577</v>
      </c>
      <c r="V7" s="133">
        <f>IF(SER_hh_emih!V7=0,0,SER_hh_emih!V7/SER_summary!V$26)</f>
        <v>15.193758794955833</v>
      </c>
      <c r="W7" s="133">
        <f>IF(SER_hh_emih!W7=0,0,SER_hh_emih!W7/SER_summary!W$26)</f>
        <v>18.204533607155856</v>
      </c>
      <c r="DA7" s="157" t="s">
        <v>542</v>
      </c>
    </row>
    <row r="8" spans="1:105" ht="12" customHeight="1" x14ac:dyDescent="0.25">
      <c r="A8" s="132" t="s">
        <v>73</v>
      </c>
      <c r="B8" s="133">
        <f>IF(SER_hh_emih!B8=0,0,SER_hh_emih!B8/SER_summary!B$26)</f>
        <v>12.559783834632212</v>
      </c>
      <c r="C8" s="133">
        <f>IF(SER_hh_emih!C8=0,0,SER_hh_emih!C8/SER_summary!C$26)</f>
        <v>14.086707308921136</v>
      </c>
      <c r="D8" s="133">
        <f>IF(SER_hh_emih!D8=0,0,SER_hh_emih!D8/SER_summary!D$26)</f>
        <v>12.727519728607982</v>
      </c>
      <c r="E8" s="133">
        <f>IF(SER_hh_emih!E8=0,0,SER_hh_emih!E8/SER_summary!E$26)</f>
        <v>13.880074021712732</v>
      </c>
      <c r="F8" s="133">
        <f>IF(SER_hh_emih!F8=0,0,SER_hh_emih!F8/SER_summary!F$26)</f>
        <v>13.242448345080845</v>
      </c>
      <c r="G8" s="133">
        <f>IF(SER_hh_emih!G8=0,0,SER_hh_emih!G8/SER_summary!G$26)</f>
        <v>13.110231099537025</v>
      </c>
      <c r="H8" s="133">
        <f>IF(SER_hh_emih!H8=0,0,SER_hh_emih!H8/SER_summary!H$26)</f>
        <v>12.222262117933228</v>
      </c>
      <c r="I8" s="133">
        <f>IF(SER_hh_emih!I8=0,0,SER_hh_emih!I8/SER_summary!I$26)</f>
        <v>11.126940998734632</v>
      </c>
      <c r="J8" s="133">
        <f>IF(SER_hh_emih!J8=0,0,SER_hh_emih!J8/SER_summary!J$26)</f>
        <v>11.289774025941838</v>
      </c>
      <c r="K8" s="133">
        <f>IF(SER_hh_emih!K8=0,0,SER_hh_emih!K8/SER_summary!K$26)</f>
        <v>9.6046440528832591</v>
      </c>
      <c r="L8" s="133">
        <f>IF(SER_hh_emih!L8=0,0,SER_hh_emih!L8/SER_summary!L$26)</f>
        <v>8.3709451792455809</v>
      </c>
      <c r="M8" s="133">
        <f>IF(SER_hh_emih!M8=0,0,SER_hh_emih!M8/SER_summary!M$26)</f>
        <v>8.518589230872962</v>
      </c>
      <c r="N8" s="133">
        <f>IF(SER_hh_emih!N8=0,0,SER_hh_emih!N8/SER_summary!N$26)</f>
        <v>6.705711729628443</v>
      </c>
      <c r="O8" s="133">
        <f>IF(SER_hh_emih!O8=0,0,SER_hh_emih!O8/SER_summary!O$26)</f>
        <v>5.8427110060049561</v>
      </c>
      <c r="P8" s="133">
        <f>IF(SER_hh_emih!P8=0,0,SER_hh_emih!P8/SER_summary!P$26)</f>
        <v>4.7023398496826294</v>
      </c>
      <c r="Q8" s="133">
        <f>IF(SER_hh_emih!Q8=0,0,SER_hh_emih!Q8/SER_summary!Q$26)</f>
        <v>4.7711353751470487</v>
      </c>
      <c r="R8" s="133">
        <f>IF(SER_hh_emih!R8=0,0,SER_hh_emih!R8/SER_summary!R$26)</f>
        <v>4.4003220188564294</v>
      </c>
      <c r="S8" s="133">
        <f>IF(SER_hh_emih!S8=0,0,SER_hh_emih!S8/SER_summary!S$26)</f>
        <v>4.2168553840518728</v>
      </c>
      <c r="T8" s="133">
        <f>IF(SER_hh_emih!T8=0,0,SER_hh_emih!T8/SER_summary!T$26)</f>
        <v>4.0895704823837331</v>
      </c>
      <c r="U8" s="133">
        <f>IF(SER_hh_emih!U8=0,0,SER_hh_emih!U8/SER_summary!U$26)</f>
        <v>3.9247960852208092</v>
      </c>
      <c r="V8" s="133">
        <f>IF(SER_hh_emih!V8=0,0,SER_hh_emih!V8/SER_summary!V$26)</f>
        <v>3.5935561907106823</v>
      </c>
      <c r="W8" s="133">
        <f>IF(SER_hh_emih!W8=0,0,SER_hh_emih!W8/SER_summary!W$26)</f>
        <v>3.9317050506984907</v>
      </c>
      <c r="DA8" s="157" t="s">
        <v>543</v>
      </c>
    </row>
    <row r="9" spans="1:105" ht="12" customHeight="1" x14ac:dyDescent="0.25">
      <c r="A9" s="132" t="s">
        <v>78</v>
      </c>
      <c r="B9" s="133">
        <f>IF(SER_hh_emih!B9=0,0,SER_hh_emih!B9/SER_summary!B$26)</f>
        <v>21.288283588472261</v>
      </c>
      <c r="C9" s="133">
        <f>IF(SER_hh_emih!C9=0,0,SER_hh_emih!C9/SER_summary!C$26)</f>
        <v>21.446446406278973</v>
      </c>
      <c r="D9" s="133">
        <f>IF(SER_hh_emih!D9=0,0,SER_hh_emih!D9/SER_summary!D$26)</f>
        <v>21.344588546608907</v>
      </c>
      <c r="E9" s="133">
        <f>IF(SER_hh_emih!E9=0,0,SER_hh_emih!E9/SER_summary!E$26)</f>
        <v>24.145502016451289</v>
      </c>
      <c r="F9" s="133">
        <f>IF(SER_hh_emih!F9=0,0,SER_hh_emih!F9/SER_summary!F$26)</f>
        <v>25.094693985726536</v>
      </c>
      <c r="G9" s="133">
        <f>IF(SER_hh_emih!G9=0,0,SER_hh_emih!G9/SER_summary!G$26)</f>
        <v>24.38717163795069</v>
      </c>
      <c r="H9" s="133">
        <f>IF(SER_hh_emih!H9=0,0,SER_hh_emih!H9/SER_summary!H$26)</f>
        <v>23.642638555434189</v>
      </c>
      <c r="I9" s="133">
        <f>IF(SER_hh_emih!I9=0,0,SER_hh_emih!I9/SER_summary!I$26)</f>
        <v>18.995011977471869</v>
      </c>
      <c r="J9" s="133">
        <f>IF(SER_hh_emih!J9=0,0,SER_hh_emih!J9/SER_summary!J$26)</f>
        <v>19.893173850469168</v>
      </c>
      <c r="K9" s="133">
        <f>IF(SER_hh_emih!K9=0,0,SER_hh_emih!K9/SER_summary!K$26)</f>
        <v>19.968020620272583</v>
      </c>
      <c r="L9" s="133">
        <f>IF(SER_hh_emih!L9=0,0,SER_hh_emih!L9/SER_summary!L$26)</f>
        <v>21.437744709932364</v>
      </c>
      <c r="M9" s="133">
        <f>IF(SER_hh_emih!M9=0,0,SER_hh_emih!M9/SER_summary!M$26)</f>
        <v>17.176665916722133</v>
      </c>
      <c r="N9" s="133">
        <f>IF(SER_hh_emih!N9=0,0,SER_hh_emih!N9/SER_summary!N$26)</f>
        <v>17.608920543641588</v>
      </c>
      <c r="O9" s="133">
        <f>IF(SER_hh_emih!O9=0,0,SER_hh_emih!O9/SER_summary!O$26)</f>
        <v>18.847955101955709</v>
      </c>
      <c r="P9" s="133">
        <f>IF(SER_hh_emih!P9=0,0,SER_hh_emih!P9/SER_summary!P$26)</f>
        <v>14.858606357644396</v>
      </c>
      <c r="Q9" s="133">
        <f>IF(SER_hh_emih!Q9=0,0,SER_hh_emih!Q9/SER_summary!Q$26)</f>
        <v>16.564779713294307</v>
      </c>
      <c r="R9" s="133">
        <f>IF(SER_hh_emih!R9=0,0,SER_hh_emih!R9/SER_summary!R$26)</f>
        <v>16.741126633083681</v>
      </c>
      <c r="S9" s="133">
        <f>IF(SER_hh_emih!S9=0,0,SER_hh_emih!S9/SER_summary!S$26)</f>
        <v>16.247313333741115</v>
      </c>
      <c r="T9" s="133">
        <f>IF(SER_hh_emih!T9=0,0,SER_hh_emih!T9/SER_summary!T$26)</f>
        <v>16.147932158944279</v>
      </c>
      <c r="U9" s="133">
        <f>IF(SER_hh_emih!U9=0,0,SER_hh_emih!U9/SER_summary!U$26)</f>
        <v>15.05349479332212</v>
      </c>
      <c r="V9" s="133">
        <f>IF(SER_hh_emih!V9=0,0,SER_hh_emih!V9/SER_summary!V$26)</f>
        <v>14.413477042953945</v>
      </c>
      <c r="W9" s="133">
        <f>IF(SER_hh_emih!W9=0,0,SER_hh_emih!W9/SER_summary!W$26)</f>
        <v>15.492139153236748</v>
      </c>
      <c r="DA9" s="157" t="s">
        <v>544</v>
      </c>
    </row>
    <row r="10" spans="1:105" ht="12" customHeight="1" x14ac:dyDescent="0.25">
      <c r="A10" s="132" t="s">
        <v>128</v>
      </c>
      <c r="B10" s="133">
        <f>IF(SER_hh_emih!B10=0,0,SER_hh_emih!B10/SER_summary!B$26)</f>
        <v>10.255229199747472</v>
      </c>
      <c r="C10" s="133">
        <f>IF(SER_hh_emih!C10=0,0,SER_hh_emih!C10/SER_summary!C$26)</f>
        <v>11.587816935578076</v>
      </c>
      <c r="D10" s="133">
        <f>IF(SER_hh_emih!D10=0,0,SER_hh_emih!D10/SER_summary!D$26)</f>
        <v>11.782907702112798</v>
      </c>
      <c r="E10" s="133">
        <f>IF(SER_hh_emih!E10=0,0,SER_hh_emih!E10/SER_summary!E$26)</f>
        <v>7.6809528622577314</v>
      </c>
      <c r="F10" s="133">
        <f>IF(SER_hh_emih!F10=0,0,SER_hh_emih!F10/SER_summary!F$26)</f>
        <v>6.7355278756574792</v>
      </c>
      <c r="G10" s="133">
        <f>IF(SER_hh_emih!G10=0,0,SER_hh_emih!G10/SER_summary!G$26)</f>
        <v>3.2275980760570047</v>
      </c>
      <c r="H10" s="133">
        <f>IF(SER_hh_emih!H10=0,0,SER_hh_emih!H10/SER_summary!H$26)</f>
        <v>2.6500172161132762</v>
      </c>
      <c r="I10" s="133">
        <f>IF(SER_hh_emih!I10=0,0,SER_hh_emih!I10/SER_summary!I$26)</f>
        <v>2.7073015812696153</v>
      </c>
      <c r="J10" s="133">
        <f>IF(SER_hh_emih!J10=0,0,SER_hh_emih!J10/SER_summary!J$26)</f>
        <v>2.5524923709152731</v>
      </c>
      <c r="K10" s="133">
        <f>IF(SER_hh_emih!K10=0,0,SER_hh_emih!K10/SER_summary!K$26)</f>
        <v>2.8743349605408604</v>
      </c>
      <c r="L10" s="133">
        <f>IF(SER_hh_emih!L10=0,0,SER_hh_emih!L10/SER_summary!L$26)</f>
        <v>2.5658236391818541</v>
      </c>
      <c r="M10" s="133">
        <f>IF(SER_hh_emih!M10=0,0,SER_hh_emih!M10/SER_summary!M$26)</f>
        <v>1.6429460648594345</v>
      </c>
      <c r="N10" s="133">
        <f>IF(SER_hh_emih!N10=0,0,SER_hh_emih!N10/SER_summary!N$26)</f>
        <v>1.6424578492460717</v>
      </c>
      <c r="O10" s="133">
        <f>IF(SER_hh_emih!O10=0,0,SER_hh_emih!O10/SER_summary!O$26)</f>
        <v>2.1939713608476445</v>
      </c>
      <c r="P10" s="133">
        <f>IF(SER_hh_emih!P10=0,0,SER_hh_emih!P10/SER_summary!P$26)</f>
        <v>2.0957900663261948</v>
      </c>
      <c r="Q10" s="133">
        <f>IF(SER_hh_emih!Q10=0,0,SER_hh_emih!Q10/SER_summary!Q$26)</f>
        <v>1.8197931502015325</v>
      </c>
      <c r="R10" s="133">
        <f>IF(SER_hh_emih!R10=0,0,SER_hh_emih!R10/SER_summary!R$26)</f>
        <v>1.7487694237698725</v>
      </c>
      <c r="S10" s="133">
        <f>IF(SER_hh_emih!S10=0,0,SER_hh_emih!S10/SER_summary!S$26)</f>
        <v>1.6909787514430397</v>
      </c>
      <c r="T10" s="133">
        <f>IF(SER_hh_emih!T10=0,0,SER_hh_emih!T10/SER_summary!T$26)</f>
        <v>1.3869195433942185</v>
      </c>
      <c r="U10" s="133">
        <f>IF(SER_hh_emih!U10=0,0,SER_hh_emih!U10/SER_summary!U$26)</f>
        <v>1.4025773262169898</v>
      </c>
      <c r="V10" s="133">
        <f>IF(SER_hh_emih!V10=0,0,SER_hh_emih!V10/SER_summary!V$26)</f>
        <v>1.4831459629949766</v>
      </c>
      <c r="W10" s="133">
        <f>IF(SER_hh_emih!W10=0,0,SER_hh_emih!W10/SER_summary!W$26)</f>
        <v>1.6825525322274402</v>
      </c>
      <c r="DA10" s="157" t="s">
        <v>545</v>
      </c>
    </row>
    <row r="11" spans="1:105" ht="12" customHeight="1" x14ac:dyDescent="0.25">
      <c r="A11" s="132" t="s">
        <v>25</v>
      </c>
      <c r="B11" s="133">
        <f>IF(SER_hh_emih!B11=0,0,SER_hh_emih!B11/SER_summary!B$26)</f>
        <v>0</v>
      </c>
      <c r="C11" s="133">
        <f>IF(SER_hh_emih!C11=0,0,SER_hh_emih!C11/SER_summary!C$26)</f>
        <v>0</v>
      </c>
      <c r="D11" s="133">
        <f>IF(SER_hh_emih!D11=0,0,SER_hh_emih!D11/SER_summary!D$26)</f>
        <v>0</v>
      </c>
      <c r="E11" s="133">
        <f>IF(SER_hh_emih!E11=0,0,SER_hh_emih!E11/SER_summary!E$26)</f>
        <v>0</v>
      </c>
      <c r="F11" s="133">
        <f>IF(SER_hh_emih!F11=0,0,SER_hh_emih!F11/SER_summary!F$26)</f>
        <v>0</v>
      </c>
      <c r="G11" s="133">
        <f>IF(SER_hh_emih!G11=0,0,SER_hh_emih!G11/SER_summary!G$26)</f>
        <v>0</v>
      </c>
      <c r="H11" s="133">
        <f>IF(SER_hh_emih!H11=0,0,SER_hh_emih!H11/SER_summary!H$26)</f>
        <v>0</v>
      </c>
      <c r="I11" s="133">
        <f>IF(SER_hh_emih!I11=0,0,SER_hh_emih!I11/SER_summary!I$26)</f>
        <v>0</v>
      </c>
      <c r="J11" s="133">
        <f>IF(SER_hh_emih!J11=0,0,SER_hh_emih!J11/SER_summary!J$26)</f>
        <v>0</v>
      </c>
      <c r="K11" s="133">
        <f>IF(SER_hh_emih!K11=0,0,SER_hh_emih!K11/SER_summary!K$26)</f>
        <v>0</v>
      </c>
      <c r="L11" s="133">
        <f>IF(SER_hh_emih!L11=0,0,SER_hh_emih!L11/SER_summary!L$26)</f>
        <v>0</v>
      </c>
      <c r="M11" s="133">
        <f>IF(SER_hh_emih!M11=0,0,SER_hh_emih!M11/SER_summary!M$26)</f>
        <v>0</v>
      </c>
      <c r="N11" s="133">
        <f>IF(SER_hh_emih!N11=0,0,SER_hh_emih!N11/SER_summary!N$26)</f>
        <v>0</v>
      </c>
      <c r="O11" s="133">
        <f>IF(SER_hh_emih!O11=0,0,SER_hh_emih!O11/SER_summary!O$26)</f>
        <v>0</v>
      </c>
      <c r="P11" s="133">
        <f>IF(SER_hh_emih!P11=0,0,SER_hh_emih!P11/SER_summary!P$26)</f>
        <v>0</v>
      </c>
      <c r="Q11" s="133">
        <f>IF(SER_hh_emih!Q11=0,0,SER_hh_emih!Q11/SER_summary!Q$26)</f>
        <v>0</v>
      </c>
      <c r="R11" s="133">
        <f>IF(SER_hh_emih!R11=0,0,SER_hh_emih!R11/SER_summary!R$26)</f>
        <v>0</v>
      </c>
      <c r="S11" s="133">
        <f>IF(SER_hh_emih!S11=0,0,SER_hh_emih!S11/SER_summary!S$26)</f>
        <v>0</v>
      </c>
      <c r="T11" s="133">
        <f>IF(SER_hh_emih!T11=0,0,SER_hh_emih!T11/SER_summary!T$26)</f>
        <v>0</v>
      </c>
      <c r="U11" s="133">
        <f>IF(SER_hh_emih!U11=0,0,SER_hh_emih!U11/SER_summary!U$26)</f>
        <v>0</v>
      </c>
      <c r="V11" s="133">
        <f>IF(SER_hh_emih!V11=0,0,SER_hh_emih!V11/SER_summary!V$26)</f>
        <v>0</v>
      </c>
      <c r="W11" s="133">
        <f>IF(SER_hh_emih!W11=0,0,SER_hh_emih!W11/SER_summary!W$26)</f>
        <v>0</v>
      </c>
      <c r="DA11" s="157" t="s">
        <v>546</v>
      </c>
    </row>
    <row r="12" spans="1:105" ht="12" customHeight="1" x14ac:dyDescent="0.25">
      <c r="A12" s="132" t="s">
        <v>170</v>
      </c>
      <c r="B12" s="133">
        <f>IF(SER_hh_emih!B12=0,0,SER_hh_emih!B12/SER_summary!B$26)</f>
        <v>0</v>
      </c>
      <c r="C12" s="133">
        <f>IF(SER_hh_emih!C12=0,0,SER_hh_emih!C12/SER_summary!C$26)</f>
        <v>0</v>
      </c>
      <c r="D12" s="133">
        <f>IF(SER_hh_emih!D12=0,0,SER_hh_emih!D12/SER_summary!D$26)</f>
        <v>0</v>
      </c>
      <c r="E12" s="133">
        <f>IF(SER_hh_emih!E12=0,0,SER_hh_emih!E12/SER_summary!E$26)</f>
        <v>0</v>
      </c>
      <c r="F12" s="133">
        <f>IF(SER_hh_emih!F12=0,0,SER_hh_emih!F12/SER_summary!F$26)</f>
        <v>0</v>
      </c>
      <c r="G12" s="133">
        <f>IF(SER_hh_emih!G12=0,0,SER_hh_emih!G12/SER_summary!G$26)</f>
        <v>0</v>
      </c>
      <c r="H12" s="133">
        <f>IF(SER_hh_emih!H12=0,0,SER_hh_emih!H12/SER_summary!H$26)</f>
        <v>0</v>
      </c>
      <c r="I12" s="133">
        <f>IF(SER_hh_emih!I12=0,0,SER_hh_emih!I12/SER_summary!I$26)</f>
        <v>0</v>
      </c>
      <c r="J12" s="133">
        <f>IF(SER_hh_emih!J12=0,0,SER_hh_emih!J12/SER_summary!J$26)</f>
        <v>0</v>
      </c>
      <c r="K12" s="133">
        <f>IF(SER_hh_emih!K12=0,0,SER_hh_emih!K12/SER_summary!K$26)</f>
        <v>0</v>
      </c>
      <c r="L12" s="133">
        <f>IF(SER_hh_emih!L12=0,0,SER_hh_emih!L12/SER_summary!L$26)</f>
        <v>0</v>
      </c>
      <c r="M12" s="133">
        <f>IF(SER_hh_emih!M12=0,0,SER_hh_emih!M12/SER_summary!M$26)</f>
        <v>0</v>
      </c>
      <c r="N12" s="133">
        <f>IF(SER_hh_emih!N12=0,0,SER_hh_emih!N12/SER_summary!N$26)</f>
        <v>0</v>
      </c>
      <c r="O12" s="133">
        <f>IF(SER_hh_emih!O12=0,0,SER_hh_emih!O12/SER_summary!O$26)</f>
        <v>0</v>
      </c>
      <c r="P12" s="133">
        <f>IF(SER_hh_emih!P12=0,0,SER_hh_emih!P12/SER_summary!P$26)</f>
        <v>0</v>
      </c>
      <c r="Q12" s="133">
        <f>IF(SER_hh_emih!Q12=0,0,SER_hh_emih!Q12/SER_summary!Q$26)</f>
        <v>0</v>
      </c>
      <c r="R12" s="133">
        <f>IF(SER_hh_emih!R12=0,0,SER_hh_emih!R12/SER_summary!R$26)</f>
        <v>0</v>
      </c>
      <c r="S12" s="133">
        <f>IF(SER_hh_emih!S12=0,0,SER_hh_emih!S12/SER_summary!S$26)</f>
        <v>0</v>
      </c>
      <c r="T12" s="133">
        <f>IF(SER_hh_emih!T12=0,0,SER_hh_emih!T12/SER_summary!T$26)</f>
        <v>0</v>
      </c>
      <c r="U12" s="133">
        <f>IF(SER_hh_emih!U12=0,0,SER_hh_emih!U12/SER_summary!U$26)</f>
        <v>0</v>
      </c>
      <c r="V12" s="133">
        <f>IF(SER_hh_emih!V12=0,0,SER_hh_emih!V12/SER_summary!V$26)</f>
        <v>0</v>
      </c>
      <c r="W12" s="133">
        <f>IF(SER_hh_emih!W12=0,0,SER_hh_emih!W12/SER_summary!W$26)</f>
        <v>0</v>
      </c>
      <c r="DA12" s="157" t="s">
        <v>547</v>
      </c>
    </row>
    <row r="13" spans="1:105" ht="12" customHeight="1" x14ac:dyDescent="0.25">
      <c r="A13" s="132" t="s">
        <v>77</v>
      </c>
      <c r="B13" s="133">
        <f>IF(SER_hh_emih!B13=0,0,SER_hh_emih!B13/SER_summary!B$26)</f>
        <v>0</v>
      </c>
      <c r="C13" s="133">
        <f>IF(SER_hh_emih!C13=0,0,SER_hh_emih!C13/SER_summary!C$26)</f>
        <v>0</v>
      </c>
      <c r="D13" s="133">
        <f>IF(SER_hh_emih!D13=0,0,SER_hh_emih!D13/SER_summary!D$26)</f>
        <v>0</v>
      </c>
      <c r="E13" s="133">
        <f>IF(SER_hh_emih!E13=0,0,SER_hh_emih!E13/SER_summary!E$26)</f>
        <v>0</v>
      </c>
      <c r="F13" s="133">
        <f>IF(SER_hh_emih!F13=0,0,SER_hh_emih!F13/SER_summary!F$26)</f>
        <v>0</v>
      </c>
      <c r="G13" s="133">
        <f>IF(SER_hh_emih!G13=0,0,SER_hh_emih!G13/SER_summary!G$26)</f>
        <v>0</v>
      </c>
      <c r="H13" s="133">
        <f>IF(SER_hh_emih!H13=0,0,SER_hh_emih!H13/SER_summary!H$26)</f>
        <v>0</v>
      </c>
      <c r="I13" s="133">
        <f>IF(SER_hh_emih!I13=0,0,SER_hh_emih!I13/SER_summary!I$26)</f>
        <v>0</v>
      </c>
      <c r="J13" s="133">
        <f>IF(SER_hh_emih!J13=0,0,SER_hh_emih!J13/SER_summary!J$26)</f>
        <v>0</v>
      </c>
      <c r="K13" s="133">
        <f>IF(SER_hh_emih!K13=0,0,SER_hh_emih!K13/SER_summary!K$26)</f>
        <v>0</v>
      </c>
      <c r="L13" s="133">
        <f>IF(SER_hh_emih!L13=0,0,SER_hh_emih!L13/SER_summary!L$26)</f>
        <v>0</v>
      </c>
      <c r="M13" s="133">
        <f>IF(SER_hh_emih!M13=0,0,SER_hh_emih!M13/SER_summary!M$26)</f>
        <v>0</v>
      </c>
      <c r="N13" s="133">
        <f>IF(SER_hh_emih!N13=0,0,SER_hh_emih!N13/SER_summary!N$26)</f>
        <v>0</v>
      </c>
      <c r="O13" s="133">
        <f>IF(SER_hh_emih!O13=0,0,SER_hh_emih!O13/SER_summary!O$26)</f>
        <v>0</v>
      </c>
      <c r="P13" s="133">
        <f>IF(SER_hh_emih!P13=0,0,SER_hh_emih!P13/SER_summary!P$26)</f>
        <v>0</v>
      </c>
      <c r="Q13" s="133">
        <f>IF(SER_hh_emih!Q13=0,0,SER_hh_emih!Q13/SER_summary!Q$26)</f>
        <v>0</v>
      </c>
      <c r="R13" s="133">
        <f>IF(SER_hh_emih!R13=0,0,SER_hh_emih!R13/SER_summary!R$26)</f>
        <v>0</v>
      </c>
      <c r="S13" s="133">
        <f>IF(SER_hh_emih!S13=0,0,SER_hh_emih!S13/SER_summary!S$26)</f>
        <v>0</v>
      </c>
      <c r="T13" s="133">
        <f>IF(SER_hh_emih!T13=0,0,SER_hh_emih!T13/SER_summary!T$26)</f>
        <v>0</v>
      </c>
      <c r="U13" s="133">
        <f>IF(SER_hh_emih!U13=0,0,SER_hh_emih!U13/SER_summary!U$26)</f>
        <v>0</v>
      </c>
      <c r="V13" s="133">
        <f>IF(SER_hh_emih!V13=0,0,SER_hh_emih!V13/SER_summary!V$26)</f>
        <v>0</v>
      </c>
      <c r="W13" s="133">
        <f>IF(SER_hh_emih!W13=0,0,SER_hh_emih!W13/SER_summary!W$26)</f>
        <v>0</v>
      </c>
      <c r="DA13" s="157" t="s">
        <v>548</v>
      </c>
    </row>
    <row r="14" spans="1:105" ht="12" customHeight="1" x14ac:dyDescent="0.25">
      <c r="A14" s="60" t="s">
        <v>76</v>
      </c>
      <c r="B14" s="65">
        <f>IF(SER_hh_emih!B14=0,0,SER_hh_emih!B14/SER_summary!B$26)</f>
        <v>0</v>
      </c>
      <c r="C14" s="65">
        <f>IF(SER_hh_emih!C14=0,0,SER_hh_emih!C14/SER_summary!C$26)</f>
        <v>0</v>
      </c>
      <c r="D14" s="65">
        <f>IF(SER_hh_emih!D14=0,0,SER_hh_emih!D14/SER_summary!D$26)</f>
        <v>0</v>
      </c>
      <c r="E14" s="65">
        <f>IF(SER_hh_emih!E14=0,0,SER_hh_emih!E14/SER_summary!E$26)</f>
        <v>0</v>
      </c>
      <c r="F14" s="65">
        <f>IF(SER_hh_emih!F14=0,0,SER_hh_emih!F14/SER_summary!F$26)</f>
        <v>0</v>
      </c>
      <c r="G14" s="65">
        <f>IF(SER_hh_emih!G14=0,0,SER_hh_emih!G14/SER_summary!G$26)</f>
        <v>0</v>
      </c>
      <c r="H14" s="65">
        <f>IF(SER_hh_emih!H14=0,0,SER_hh_emih!H14/SER_summary!H$26)</f>
        <v>0</v>
      </c>
      <c r="I14" s="65">
        <f>IF(SER_hh_emih!I14=0,0,SER_hh_emih!I14/SER_summary!I$26)</f>
        <v>0</v>
      </c>
      <c r="J14" s="65">
        <f>IF(SER_hh_emih!J14=0,0,SER_hh_emih!J14/SER_summary!J$26)</f>
        <v>0</v>
      </c>
      <c r="K14" s="65">
        <f>IF(SER_hh_emih!K14=0,0,SER_hh_emih!K14/SER_summary!K$26)</f>
        <v>0</v>
      </c>
      <c r="L14" s="65">
        <f>IF(SER_hh_emih!L14=0,0,SER_hh_emih!L14/SER_summary!L$26)</f>
        <v>0</v>
      </c>
      <c r="M14" s="65">
        <f>IF(SER_hh_emih!M14=0,0,SER_hh_emih!M14/SER_summary!M$26)</f>
        <v>0</v>
      </c>
      <c r="N14" s="65">
        <f>IF(SER_hh_emih!N14=0,0,SER_hh_emih!N14/SER_summary!N$26)</f>
        <v>0</v>
      </c>
      <c r="O14" s="65">
        <f>IF(SER_hh_emih!O14=0,0,SER_hh_emih!O14/SER_summary!O$26)</f>
        <v>0</v>
      </c>
      <c r="P14" s="65">
        <f>IF(SER_hh_emih!P14=0,0,SER_hh_emih!P14/SER_summary!P$26)</f>
        <v>0</v>
      </c>
      <c r="Q14" s="65">
        <f>IF(SER_hh_emih!Q14=0,0,SER_hh_emih!Q14/SER_summary!Q$26)</f>
        <v>0</v>
      </c>
      <c r="R14" s="65">
        <f>IF(SER_hh_emih!R14=0,0,SER_hh_emih!R14/SER_summary!R$26)</f>
        <v>0</v>
      </c>
      <c r="S14" s="65">
        <f>IF(SER_hh_emih!S14=0,0,SER_hh_emih!S14/SER_summary!S$26)</f>
        <v>0</v>
      </c>
      <c r="T14" s="65">
        <f>IF(SER_hh_emih!T14=0,0,SER_hh_emih!T14/SER_summary!T$26)</f>
        <v>0</v>
      </c>
      <c r="U14" s="65">
        <f>IF(SER_hh_emih!U14=0,0,SER_hh_emih!U14/SER_summary!U$26)</f>
        <v>0</v>
      </c>
      <c r="V14" s="65">
        <f>IF(SER_hh_emih!V14=0,0,SER_hh_emih!V14/SER_summary!V$26)</f>
        <v>0</v>
      </c>
      <c r="W14" s="65">
        <f>IF(SER_hh_emih!W14=0,0,SER_hh_emih!W14/SER_summary!W$26)</f>
        <v>0</v>
      </c>
      <c r="DA14" s="109" t="s">
        <v>549</v>
      </c>
    </row>
    <row r="15" spans="1:105" ht="12" customHeight="1" x14ac:dyDescent="0.25">
      <c r="A15" s="134" t="s">
        <v>80</v>
      </c>
      <c r="B15" s="135">
        <f>IF(SER_hh_emih!B15=0,0,SER_hh_emih!B15/SER_summary!B$26)</f>
        <v>0</v>
      </c>
      <c r="C15" s="135">
        <f>IF(SER_hh_emih!C15=0,0,SER_hh_emih!C15/SER_summary!C$26)</f>
        <v>0</v>
      </c>
      <c r="D15" s="135">
        <f>IF(SER_hh_emih!D15=0,0,SER_hh_emih!D15/SER_summary!D$26)</f>
        <v>0</v>
      </c>
      <c r="E15" s="135">
        <f>IF(SER_hh_emih!E15=0,0,SER_hh_emih!E15/SER_summary!E$26)</f>
        <v>0</v>
      </c>
      <c r="F15" s="135">
        <f>IF(SER_hh_emih!F15=0,0,SER_hh_emih!F15/SER_summary!F$26)</f>
        <v>0</v>
      </c>
      <c r="G15" s="135">
        <f>IF(SER_hh_emih!G15=0,0,SER_hh_emih!G15/SER_summary!G$26)</f>
        <v>0</v>
      </c>
      <c r="H15" s="135">
        <f>IF(SER_hh_emih!H15=0,0,SER_hh_emih!H15/SER_summary!H$26)</f>
        <v>0</v>
      </c>
      <c r="I15" s="135">
        <f>IF(SER_hh_emih!I15=0,0,SER_hh_emih!I15/SER_summary!I$26)</f>
        <v>0</v>
      </c>
      <c r="J15" s="135">
        <f>IF(SER_hh_emih!J15=0,0,SER_hh_emih!J15/SER_summary!J$26)</f>
        <v>0</v>
      </c>
      <c r="K15" s="135">
        <f>IF(SER_hh_emih!K15=0,0,SER_hh_emih!K15/SER_summary!K$26)</f>
        <v>0</v>
      </c>
      <c r="L15" s="135">
        <f>IF(SER_hh_emih!L15=0,0,SER_hh_emih!L15/SER_summary!L$26)</f>
        <v>0</v>
      </c>
      <c r="M15" s="135">
        <f>IF(SER_hh_emih!M15=0,0,SER_hh_emih!M15/SER_summary!M$26)</f>
        <v>0</v>
      </c>
      <c r="N15" s="135">
        <f>IF(SER_hh_emih!N15=0,0,SER_hh_emih!N15/SER_summary!N$26)</f>
        <v>0</v>
      </c>
      <c r="O15" s="135">
        <f>IF(SER_hh_emih!O15=0,0,SER_hh_emih!O15/SER_summary!O$26)</f>
        <v>0</v>
      </c>
      <c r="P15" s="135">
        <f>IF(SER_hh_emih!P15=0,0,SER_hh_emih!P15/SER_summary!P$26)</f>
        <v>0</v>
      </c>
      <c r="Q15" s="135">
        <f>IF(SER_hh_emih!Q15=0,0,SER_hh_emih!Q15/SER_summary!Q$26)</f>
        <v>0</v>
      </c>
      <c r="R15" s="135">
        <f>IF(SER_hh_emih!R15=0,0,SER_hh_emih!R15/SER_summary!R$26)</f>
        <v>0</v>
      </c>
      <c r="S15" s="135">
        <f>IF(SER_hh_emih!S15=0,0,SER_hh_emih!S15/SER_summary!S$26)</f>
        <v>0</v>
      </c>
      <c r="T15" s="135">
        <f>IF(SER_hh_emih!T15=0,0,SER_hh_emih!T15/SER_summary!T$26)</f>
        <v>0</v>
      </c>
      <c r="U15" s="135">
        <f>IF(SER_hh_emih!U15=0,0,SER_hh_emih!U15/SER_summary!U$26)</f>
        <v>0</v>
      </c>
      <c r="V15" s="135">
        <f>IF(SER_hh_emih!V15=0,0,SER_hh_emih!V15/SER_summary!V$26)</f>
        <v>0</v>
      </c>
      <c r="W15" s="135">
        <f>IF(SER_hh_emih!W15=0,0,SER_hh_emih!W15/SER_summary!W$26)</f>
        <v>0</v>
      </c>
      <c r="DA15" s="158" t="s">
        <v>550</v>
      </c>
    </row>
    <row r="16" spans="1:105" ht="12.95" customHeight="1" x14ac:dyDescent="0.25">
      <c r="A16" s="130" t="s">
        <v>74</v>
      </c>
      <c r="B16" s="131">
        <f>IF(SER_hh_emih!B16=0,0,SER_hh_emih!B16/SER_summary!B$26)</f>
        <v>5.7372118180950456E-3</v>
      </c>
      <c r="C16" s="131">
        <f>IF(SER_hh_emih!C16=0,0,SER_hh_emih!C16/SER_summary!C$26)</f>
        <v>6.7338371894587771E-3</v>
      </c>
      <c r="D16" s="131">
        <f>IF(SER_hh_emih!D16=0,0,SER_hh_emih!D16/SER_summary!D$26)</f>
        <v>6.400172570283514E-3</v>
      </c>
      <c r="E16" s="131">
        <f>IF(SER_hh_emih!E16=0,0,SER_hh_emih!E16/SER_summary!E$26)</f>
        <v>1.4017539333997167E-2</v>
      </c>
      <c r="F16" s="131">
        <f>IF(SER_hh_emih!F16=0,0,SER_hh_emih!F16/SER_summary!F$26)</f>
        <v>8.4694454989151478E-3</v>
      </c>
      <c r="G16" s="131">
        <f>IF(SER_hh_emih!G16=0,0,SER_hh_emih!G16/SER_summary!G$26)</f>
        <v>8.9291724000905553E-3</v>
      </c>
      <c r="H16" s="131">
        <f>IF(SER_hh_emih!H16=0,0,SER_hh_emih!H16/SER_summary!H$26)</f>
        <v>1.2311174922830988E-2</v>
      </c>
      <c r="I16" s="131">
        <f>IF(SER_hh_emih!I16=0,0,SER_hh_emih!I16/SER_summary!I$26)</f>
        <v>1.1224939814380547E-2</v>
      </c>
      <c r="J16" s="131">
        <f>IF(SER_hh_emih!J16=0,0,SER_hh_emih!J16/SER_summary!J$26)</f>
        <v>1.317970600145266E-2</v>
      </c>
      <c r="K16" s="131">
        <f>IF(SER_hh_emih!K16=0,0,SER_hh_emih!K16/SER_summary!K$26)</f>
        <v>1.5112622571754988E-2</v>
      </c>
      <c r="L16" s="131">
        <f>IF(SER_hh_emih!L16=0,0,SER_hh_emih!L16/SER_summary!L$26)</f>
        <v>1.6037822727811433E-2</v>
      </c>
      <c r="M16" s="131">
        <f>IF(SER_hh_emih!M16=0,0,SER_hh_emih!M16/SER_summary!M$26)</f>
        <v>1.841300629548864E-2</v>
      </c>
      <c r="N16" s="131">
        <f>IF(SER_hh_emih!N16=0,0,SER_hh_emih!N16/SER_summary!N$26)</f>
        <v>2.6378924267352912E-2</v>
      </c>
      <c r="O16" s="131">
        <f>IF(SER_hh_emih!O16=0,0,SER_hh_emih!O16/SER_summary!O$26)</f>
        <v>2.7495092386412397E-2</v>
      </c>
      <c r="P16" s="131">
        <f>IF(SER_hh_emih!P16=0,0,SER_hh_emih!P16/SER_summary!P$26)</f>
        <v>2.8426573012225047E-2</v>
      </c>
      <c r="Q16" s="131">
        <f>IF(SER_hh_emih!Q16=0,0,SER_hh_emih!Q16/SER_summary!Q$26)</f>
        <v>4.4821775477714723E-2</v>
      </c>
      <c r="R16" s="131">
        <f>IF(SER_hh_emih!R16=0,0,SER_hh_emih!R16/SER_summary!R$26)</f>
        <v>4.4547457940894451E-2</v>
      </c>
      <c r="S16" s="131">
        <f>IF(SER_hh_emih!S16=0,0,SER_hh_emih!S16/SER_summary!S$26)</f>
        <v>5.5253309034114829E-2</v>
      </c>
      <c r="T16" s="131">
        <f>IF(SER_hh_emih!T16=0,0,SER_hh_emih!T16/SER_summary!T$26)</f>
        <v>5.6839430662943759E-2</v>
      </c>
      <c r="U16" s="131">
        <f>IF(SER_hh_emih!U16=0,0,SER_hh_emih!U16/SER_summary!U$26)</f>
        <v>6.3036699120186349E-2</v>
      </c>
      <c r="V16" s="131">
        <f>IF(SER_hh_emih!V16=0,0,SER_hh_emih!V16/SER_summary!V$26)</f>
        <v>6.2617868930436374E-2</v>
      </c>
      <c r="W16" s="131">
        <f>IF(SER_hh_emih!W16=0,0,SER_hh_emih!W16/SER_summary!W$26)</f>
        <v>5.6502456972098693E-2</v>
      </c>
      <c r="DA16" s="156" t="s">
        <v>551</v>
      </c>
    </row>
    <row r="17" spans="1:105" ht="12.95" customHeight="1" x14ac:dyDescent="0.25">
      <c r="A17" s="132" t="s">
        <v>73</v>
      </c>
      <c r="B17" s="133">
        <f>IF(SER_hh_emih!B17=0,0,SER_hh_emih!B17/SER_summary!B$26)</f>
        <v>3.975866947305521</v>
      </c>
      <c r="C17" s="133">
        <f>IF(SER_hh_emih!C17=0,0,SER_hh_emih!C17/SER_summary!C$26)</f>
        <v>4.1755039692890552</v>
      </c>
      <c r="D17" s="133">
        <f>IF(SER_hh_emih!D17=0,0,SER_hh_emih!D17/SER_summary!D$26)</f>
        <v>3.9230409416515659</v>
      </c>
      <c r="E17" s="133">
        <f>IF(SER_hh_emih!E17=0,0,SER_hh_emih!E17/SER_summary!E$26)</f>
        <v>7.0512166947850865</v>
      </c>
      <c r="F17" s="133">
        <f>IF(SER_hh_emih!F17=0,0,SER_hh_emih!F17/SER_summary!F$26)</f>
        <v>4.0135570228827602</v>
      </c>
      <c r="G17" s="133">
        <f>IF(SER_hh_emih!G17=0,0,SER_hh_emih!G17/SER_summary!G$26)</f>
        <v>4.1983931663694065</v>
      </c>
      <c r="H17" s="133">
        <f>IF(SER_hh_emih!H17=0,0,SER_hh_emih!H17/SER_summary!H$26)</f>
        <v>4.8414720276646195</v>
      </c>
      <c r="I17" s="133">
        <f>IF(SER_hh_emih!I17=0,0,SER_hh_emih!I17/SER_summary!I$26)</f>
        <v>4.0238519383554783</v>
      </c>
      <c r="J17" s="133">
        <f>IF(SER_hh_emih!J17=0,0,SER_hh_emih!J17/SER_summary!J$26)</f>
        <v>4.1982162771626745</v>
      </c>
      <c r="K17" s="133">
        <f>IF(SER_hh_emih!K17=0,0,SER_hh_emih!K17/SER_summary!K$26)</f>
        <v>4.5013215214910591</v>
      </c>
      <c r="L17" s="133">
        <f>IF(SER_hh_emih!L17=0,0,SER_hh_emih!L17/SER_summary!L$26)</f>
        <v>4.3628900869347627</v>
      </c>
      <c r="M17" s="133">
        <f>IF(SER_hh_emih!M17=0,0,SER_hh_emih!M17/SER_summary!M$26)</f>
        <v>4.2105002874544004</v>
      </c>
      <c r="N17" s="133">
        <f>IF(SER_hh_emih!N17=0,0,SER_hh_emih!N17/SER_summary!N$26)</f>
        <v>4.9291879117721278</v>
      </c>
      <c r="O17" s="133">
        <f>IF(SER_hh_emih!O17=0,0,SER_hh_emih!O17/SER_summary!O$26)</f>
        <v>4.283274215002538</v>
      </c>
      <c r="P17" s="133">
        <f>IF(SER_hh_emih!P17=0,0,SER_hh_emih!P17/SER_summary!P$26)</f>
        <v>3.9166441327466024</v>
      </c>
      <c r="Q17" s="133">
        <f>IF(SER_hh_emih!Q17=0,0,SER_hh_emih!Q17/SER_summary!Q$26)</f>
        <v>5.062897653222115</v>
      </c>
      <c r="R17" s="133">
        <f>IF(SER_hh_emih!R17=0,0,SER_hh_emih!R17/SER_summary!R$26)</f>
        <v>4.4191562657683736</v>
      </c>
      <c r="S17" s="133">
        <f>IF(SER_hh_emih!S17=0,0,SER_hh_emih!S17/SER_summary!S$26)</f>
        <v>4.8760336920395657</v>
      </c>
      <c r="T17" s="133">
        <f>IF(SER_hh_emih!T17=0,0,SER_hh_emih!T17/SER_summary!T$26)</f>
        <v>4.4812574192820014</v>
      </c>
      <c r="U17" s="133">
        <f>IF(SER_hh_emih!U17=0,0,SER_hh_emih!U17/SER_summary!U$26)</f>
        <v>4.6118856246514657</v>
      </c>
      <c r="V17" s="133">
        <f>IF(SER_hh_emih!V17=0,0,SER_hh_emih!V17/SER_summary!V$26)</f>
        <v>4.1953588391223828</v>
      </c>
      <c r="W17" s="133">
        <f>IF(SER_hh_emih!W17=0,0,SER_hh_emih!W17/SER_summary!W$26)</f>
        <v>3.8319687519842578</v>
      </c>
      <c r="DA17" s="157" t="s">
        <v>552</v>
      </c>
    </row>
    <row r="18" spans="1:105" ht="12" customHeight="1" x14ac:dyDescent="0.25">
      <c r="A18" s="132" t="s">
        <v>72</v>
      </c>
      <c r="B18" s="133">
        <f>IF(SER_hh_emih!B18=0,0,SER_hh_emih!B18/SER_summary!B$26)</f>
        <v>0</v>
      </c>
      <c r="C18" s="133">
        <f>IF(SER_hh_emih!C18=0,0,SER_hh_emih!C18/SER_summary!C$26)</f>
        <v>0</v>
      </c>
      <c r="D18" s="133">
        <f>IF(SER_hh_emih!D18=0,0,SER_hh_emih!D18/SER_summary!D$26)</f>
        <v>0</v>
      </c>
      <c r="E18" s="133">
        <f>IF(SER_hh_emih!E18=0,0,SER_hh_emih!E18/SER_summary!E$26)</f>
        <v>0</v>
      </c>
      <c r="F18" s="133">
        <f>IF(SER_hh_emih!F18=0,0,SER_hh_emih!F18/SER_summary!F$26)</f>
        <v>0</v>
      </c>
      <c r="G18" s="133">
        <f>IF(SER_hh_emih!G18=0,0,SER_hh_emih!G18/SER_summary!G$26)</f>
        <v>0</v>
      </c>
      <c r="H18" s="133">
        <f>IF(SER_hh_emih!H18=0,0,SER_hh_emih!H18/SER_summary!H$26)</f>
        <v>0</v>
      </c>
      <c r="I18" s="133">
        <f>IF(SER_hh_emih!I18=0,0,SER_hh_emih!I18/SER_summary!I$26)</f>
        <v>0</v>
      </c>
      <c r="J18" s="133">
        <f>IF(SER_hh_emih!J18=0,0,SER_hh_emih!J18/SER_summary!J$26)</f>
        <v>0</v>
      </c>
      <c r="K18" s="133">
        <f>IF(SER_hh_emih!K18=0,0,SER_hh_emih!K18/SER_summary!K$26)</f>
        <v>0</v>
      </c>
      <c r="L18" s="133">
        <f>IF(SER_hh_emih!L18=0,0,SER_hh_emih!L18/SER_summary!L$26)</f>
        <v>0</v>
      </c>
      <c r="M18" s="133">
        <f>IF(SER_hh_emih!M18=0,0,SER_hh_emih!M18/SER_summary!M$26)</f>
        <v>0</v>
      </c>
      <c r="N18" s="133">
        <f>IF(SER_hh_emih!N18=0,0,SER_hh_emih!N18/SER_summary!N$26)</f>
        <v>0</v>
      </c>
      <c r="O18" s="133">
        <f>IF(SER_hh_emih!O18=0,0,SER_hh_emih!O18/SER_summary!O$26)</f>
        <v>0</v>
      </c>
      <c r="P18" s="133">
        <f>IF(SER_hh_emih!P18=0,0,SER_hh_emih!P18/SER_summary!P$26)</f>
        <v>0</v>
      </c>
      <c r="Q18" s="133">
        <f>IF(SER_hh_emih!Q18=0,0,SER_hh_emih!Q18/SER_summary!Q$26)</f>
        <v>0</v>
      </c>
      <c r="R18" s="133">
        <f>IF(SER_hh_emih!R18=0,0,SER_hh_emih!R18/SER_summary!R$26)</f>
        <v>0</v>
      </c>
      <c r="S18" s="133">
        <f>IF(SER_hh_emih!S18=0,0,SER_hh_emih!S18/SER_summary!S$26)</f>
        <v>0</v>
      </c>
      <c r="T18" s="133">
        <f>IF(SER_hh_emih!T18=0,0,SER_hh_emih!T18/SER_summary!T$26)</f>
        <v>0</v>
      </c>
      <c r="U18" s="133">
        <f>IF(SER_hh_emih!U18=0,0,SER_hh_emih!U18/SER_summary!U$26)</f>
        <v>0</v>
      </c>
      <c r="V18" s="133">
        <f>IF(SER_hh_emih!V18=0,0,SER_hh_emih!V18/SER_summary!V$26)</f>
        <v>0</v>
      </c>
      <c r="W18" s="133">
        <f>IF(SER_hh_emih!W18=0,0,SER_hh_emih!W18/SER_summary!W$26)</f>
        <v>0</v>
      </c>
      <c r="DA18" s="157" t="s">
        <v>553</v>
      </c>
    </row>
    <row r="19" spans="1:105" ht="12.95" customHeight="1" x14ac:dyDescent="0.25">
      <c r="A19" s="130" t="s">
        <v>35</v>
      </c>
      <c r="B19" s="131">
        <f>IF(SER_hh_emih!B19=0,0,SER_hh_emih!B19/SER_summary!B$26)</f>
        <v>2.0283654782522182</v>
      </c>
      <c r="C19" s="131">
        <f>IF(SER_hh_emih!C19=0,0,SER_hh_emih!C19/SER_summary!C$26)</f>
        <v>2.0181098508575683</v>
      </c>
      <c r="D19" s="131">
        <f>IF(SER_hh_emih!D19=0,0,SER_hh_emih!D19/SER_summary!D$26)</f>
        <v>2.0100739605193341</v>
      </c>
      <c r="E19" s="131">
        <f>IF(SER_hh_emih!E19=0,0,SER_hh_emih!E19/SER_summary!E$26)</f>
        <v>1.9765325777468221</v>
      </c>
      <c r="F19" s="131">
        <f>IF(SER_hh_emih!F19=0,0,SER_hh_emih!F19/SER_summary!F$26)</f>
        <v>1.9487444510154852</v>
      </c>
      <c r="G19" s="131">
        <f>IF(SER_hh_emih!G19=0,0,SER_hh_emih!G19/SER_summary!G$26)</f>
        <v>1.8963902715187497</v>
      </c>
      <c r="H19" s="131">
        <f>IF(SER_hh_emih!H19=0,0,SER_hh_emih!H19/SER_summary!H$26)</f>
        <v>1.9049853297549124</v>
      </c>
      <c r="I19" s="131">
        <f>IF(SER_hh_emih!I19=0,0,SER_hh_emih!I19/SER_summary!I$26)</f>
        <v>1.8362303022752826</v>
      </c>
      <c r="J19" s="131">
        <f>IF(SER_hh_emih!J19=0,0,SER_hh_emih!J19/SER_summary!J$26)</f>
        <v>1.8061172566848294</v>
      </c>
      <c r="K19" s="131">
        <f>IF(SER_hh_emih!K19=0,0,SER_hh_emih!K19/SER_summary!K$26)</f>
        <v>1.8085723262539417</v>
      </c>
      <c r="L19" s="131">
        <f>IF(SER_hh_emih!L19=0,0,SER_hh_emih!L19/SER_summary!L$26)</f>
        <v>1.7635611634096635</v>
      </c>
      <c r="M19" s="131">
        <f>IF(SER_hh_emih!M19=0,0,SER_hh_emih!M19/SER_summary!M$26)</f>
        <v>1.7515764733666808</v>
      </c>
      <c r="N19" s="131">
        <f>IF(SER_hh_emih!N19=0,0,SER_hh_emih!N19/SER_summary!N$26)</f>
        <v>1.7414387622564473</v>
      </c>
      <c r="O19" s="131">
        <f>IF(SER_hh_emih!O19=0,0,SER_hh_emih!O19/SER_summary!O$26)</f>
        <v>1.768973097097154</v>
      </c>
      <c r="P19" s="131">
        <f>IF(SER_hh_emih!P19=0,0,SER_hh_emih!P19/SER_summary!P$26)</f>
        <v>1.7897955992465819</v>
      </c>
      <c r="Q19" s="131">
        <f>IF(SER_hh_emih!Q19=0,0,SER_hh_emih!Q19/SER_summary!Q$26)</f>
        <v>1.76961212606082</v>
      </c>
      <c r="R19" s="131">
        <f>IF(SER_hh_emih!R19=0,0,SER_hh_emih!R19/SER_summary!R$26)</f>
        <v>1.7336235648146565</v>
      </c>
      <c r="S19" s="131">
        <f>IF(SER_hh_emih!S19=0,0,SER_hh_emih!S19/SER_summary!S$26)</f>
        <v>1.720203787218529</v>
      </c>
      <c r="T19" s="131">
        <f>IF(SER_hh_emih!T19=0,0,SER_hh_emih!T19/SER_summary!T$26)</f>
        <v>1.6137265705613044</v>
      </c>
      <c r="U19" s="131">
        <f>IF(SER_hh_emih!U19=0,0,SER_hh_emih!U19/SER_summary!U$26)</f>
        <v>1.5339981908001781</v>
      </c>
      <c r="V19" s="131">
        <f>IF(SER_hh_emih!V19=0,0,SER_hh_emih!V19/SER_summary!V$26)</f>
        <v>1.3879720964377915</v>
      </c>
      <c r="W19" s="131">
        <f>IF(SER_hh_emih!W19=0,0,SER_hh_emih!W19/SER_summary!W$26)</f>
        <v>1.4441753701131006</v>
      </c>
      <c r="DA19" s="156" t="s">
        <v>554</v>
      </c>
    </row>
    <row r="20" spans="1:105" ht="12" customHeight="1" x14ac:dyDescent="0.25">
      <c r="A20" s="132" t="s">
        <v>29</v>
      </c>
      <c r="B20" s="133">
        <f>IF(SER_hh_emih!B20=0,0,SER_hh_emih!B20/SER_summary!B$26)</f>
        <v>6.5048119233701698</v>
      </c>
      <c r="C20" s="133">
        <f>IF(SER_hh_emih!C20=0,0,SER_hh_emih!C20/SER_summary!C$26)</f>
        <v>7.6079157419036205</v>
      </c>
      <c r="D20" s="133">
        <f>IF(SER_hh_emih!D20=0,0,SER_hh_emih!D20/SER_summary!D$26)</f>
        <v>8.6826639865207458</v>
      </c>
      <c r="E20" s="133">
        <f>IF(SER_hh_emih!E20=0,0,SER_hh_emih!E20/SER_summary!E$26)</f>
        <v>8.2076253717731475</v>
      </c>
      <c r="F20" s="133">
        <f>IF(SER_hh_emih!F20=0,0,SER_hh_emih!F20/SER_summary!F$26)</f>
        <v>8.4488442104734567</v>
      </c>
      <c r="G20" s="133">
        <f>IF(SER_hh_emih!G20=0,0,SER_hh_emih!G20/SER_summary!G$26)</f>
        <v>7.9872597539205143</v>
      </c>
      <c r="H20" s="133">
        <f>IF(SER_hh_emih!H20=0,0,SER_hh_emih!H20/SER_summary!H$26)</f>
        <v>7.8634527833750019</v>
      </c>
      <c r="I20" s="133">
        <f>IF(SER_hh_emih!I20=0,0,SER_hh_emih!I20/SER_summary!I$26)</f>
        <v>9.7702993575070476</v>
      </c>
      <c r="J20" s="133">
        <f>IF(SER_hh_emih!J20=0,0,SER_hh_emih!J20/SER_summary!J$26)</f>
        <v>9.7918553119469092</v>
      </c>
      <c r="K20" s="133">
        <f>IF(SER_hh_emih!K20=0,0,SER_hh_emih!K20/SER_summary!K$26)</f>
        <v>9.7606950466074576</v>
      </c>
      <c r="L20" s="133">
        <f>IF(SER_hh_emih!L20=0,0,SER_hh_emih!L20/SER_summary!L$26)</f>
        <v>9.7210950331906663</v>
      </c>
      <c r="M20" s="133">
        <f>IF(SER_hh_emih!M20=0,0,SER_hh_emih!M20/SER_summary!M$26)</f>
        <v>9.5741738710210544</v>
      </c>
      <c r="N20" s="133">
        <f>IF(SER_hh_emih!N20=0,0,SER_hh_emih!N20/SER_summary!N$26)</f>
        <v>9.4270478387181615</v>
      </c>
      <c r="O20" s="133">
        <f>IF(SER_hh_emih!O20=0,0,SER_hh_emih!O20/SER_summary!O$26)</f>
        <v>9.4882810460185105</v>
      </c>
      <c r="P20" s="133">
        <f>IF(SER_hh_emih!P20=0,0,SER_hh_emih!P20/SER_summary!P$26)</f>
        <v>9.4640145367772703</v>
      </c>
      <c r="Q20" s="133">
        <f>IF(SER_hh_emih!Q20=0,0,SER_hh_emih!Q20/SER_summary!Q$26)</f>
        <v>9.7655292356074419</v>
      </c>
      <c r="R20" s="133">
        <f>IF(SER_hh_emih!R20=0,0,SER_hh_emih!R20/SER_summary!R$26)</f>
        <v>9.7647161751949803</v>
      </c>
      <c r="S20" s="133">
        <f>IF(SER_hh_emih!S20=0,0,SER_hh_emih!S20/SER_summary!S$26)</f>
        <v>9.4949431938857973</v>
      </c>
      <c r="T20" s="133">
        <f>IF(SER_hh_emih!T20=0,0,SER_hh_emih!T20/SER_summary!T$26)</f>
        <v>8.4630056653664631</v>
      </c>
      <c r="U20" s="133">
        <f>IF(SER_hh_emih!U20=0,0,SER_hh_emih!U20/SER_summary!U$26)</f>
        <v>8.3729346612596327</v>
      </c>
      <c r="V20" s="133">
        <f>IF(SER_hh_emih!V20=0,0,SER_hh_emih!V20/SER_summary!V$26)</f>
        <v>7.7166117051656311</v>
      </c>
      <c r="W20" s="133">
        <f>IF(SER_hh_emih!W20=0,0,SER_hh_emih!W20/SER_summary!W$26)</f>
        <v>10.801030117570237</v>
      </c>
      <c r="DA20" s="157" t="s">
        <v>555</v>
      </c>
    </row>
    <row r="21" spans="1:105" s="2" customFormat="1" ht="12" customHeight="1" x14ac:dyDescent="0.25">
      <c r="A21" s="132" t="s">
        <v>52</v>
      </c>
      <c r="B21" s="133">
        <f>IF(SER_hh_emih!B21=0,0,SER_hh_emih!B21/SER_summary!B$26)</f>
        <v>3.8017094787349137</v>
      </c>
      <c r="C21" s="133">
        <f>IF(SER_hh_emih!C21=0,0,SER_hh_emih!C21/SER_summary!C$26)</f>
        <v>3.9140729210406202</v>
      </c>
      <c r="D21" s="133">
        <f>IF(SER_hh_emih!D21=0,0,SER_hh_emih!D21/SER_summary!D$26)</f>
        <v>3.939551432515926</v>
      </c>
      <c r="E21" s="133">
        <f>IF(SER_hh_emih!E21=0,0,SER_hh_emih!E21/SER_summary!E$26)</f>
        <v>4.1529045309124655</v>
      </c>
      <c r="F21" s="133">
        <f>IF(SER_hh_emih!F21=0,0,SER_hh_emih!F21/SER_summary!F$26)</f>
        <v>4.059020337543255</v>
      </c>
      <c r="G21" s="133">
        <f>IF(SER_hh_emih!G21=0,0,SER_hh_emih!G21/SER_summary!G$26)</f>
        <v>3.9135365125760311</v>
      </c>
      <c r="H21" s="133">
        <f>IF(SER_hh_emih!H21=0,0,SER_hh_emih!H21/SER_summary!H$26)</f>
        <v>4.050522858320833</v>
      </c>
      <c r="I21" s="133">
        <f>IF(SER_hh_emih!I21=0,0,SER_hh_emih!I21/SER_summary!I$26)</f>
        <v>3.9583725124423248</v>
      </c>
      <c r="J21" s="133">
        <f>IF(SER_hh_emih!J21=0,0,SER_hh_emih!J21/SER_summary!J$26)</f>
        <v>3.9475759038838047</v>
      </c>
      <c r="K21" s="133">
        <f>IF(SER_hh_emih!K21=0,0,SER_hh_emih!K21/SER_summary!K$26)</f>
        <v>3.9014637044094234</v>
      </c>
      <c r="L21" s="133">
        <f>IF(SER_hh_emih!L21=0,0,SER_hh_emih!L21/SER_summary!L$26)</f>
        <v>3.7929101351803536</v>
      </c>
      <c r="M21" s="133">
        <f>IF(SER_hh_emih!M21=0,0,SER_hh_emih!M21/SER_summary!M$26)</f>
        <v>3.8075244916926163</v>
      </c>
      <c r="N21" s="133">
        <f>IF(SER_hh_emih!N21=0,0,SER_hh_emih!N21/SER_summary!N$26)</f>
        <v>3.873990807596881</v>
      </c>
      <c r="O21" s="133">
        <f>IF(SER_hh_emih!O21=0,0,SER_hh_emih!O21/SER_summary!O$26)</f>
        <v>3.5290073805495488</v>
      </c>
      <c r="P21" s="133">
        <f>IF(SER_hh_emih!P21=0,0,SER_hh_emih!P21/SER_summary!P$26)</f>
        <v>3.5530700096492644</v>
      </c>
      <c r="Q21" s="133">
        <f>IF(SER_hh_emih!Q21=0,0,SER_hh_emih!Q21/SER_summary!Q$26)</f>
        <v>3.4510587045457779</v>
      </c>
      <c r="R21" s="133">
        <f>IF(SER_hh_emih!R21=0,0,SER_hh_emih!R21/SER_summary!R$26)</f>
        <v>3.540687809080004</v>
      </c>
      <c r="S21" s="133">
        <f>IF(SER_hh_emih!S21=0,0,SER_hh_emih!S21/SER_summary!S$26)</f>
        <v>3.5424611931270173</v>
      </c>
      <c r="T21" s="133">
        <f>IF(SER_hh_emih!T21=0,0,SER_hh_emih!T21/SER_summary!T$26)</f>
        <v>3.2514867051200604</v>
      </c>
      <c r="U21" s="133">
        <f>IF(SER_hh_emih!U21=0,0,SER_hh_emih!U21/SER_summary!U$26)</f>
        <v>3.5888084036757273</v>
      </c>
      <c r="V21" s="133">
        <f>IF(SER_hh_emih!V21=0,0,SER_hh_emih!V21/SER_summary!V$26)</f>
        <v>3.120732364541825</v>
      </c>
      <c r="W21" s="133">
        <f>IF(SER_hh_emih!W21=0,0,SER_hh_emih!W21/SER_summary!W$26)</f>
        <v>3.3034571634288574</v>
      </c>
      <c r="DA21" s="157" t="s">
        <v>556</v>
      </c>
    </row>
    <row r="22" spans="1:105" ht="12" customHeight="1" x14ac:dyDescent="0.25">
      <c r="A22" s="132" t="s">
        <v>169</v>
      </c>
      <c r="B22" s="133">
        <f>IF(SER_hh_emih!B22=0,0,SER_hh_emih!B22/SER_summary!B$26)</f>
        <v>4.1452082356662281</v>
      </c>
      <c r="C22" s="133">
        <f>IF(SER_hh_emih!C22=0,0,SER_hh_emih!C22/SER_summary!C$26)</f>
        <v>4.1230175181013164</v>
      </c>
      <c r="D22" s="133">
        <f>IF(SER_hh_emih!D22=0,0,SER_hh_emih!D22/SER_summary!D$26)</f>
        <v>4.0475209083062165</v>
      </c>
      <c r="E22" s="133">
        <f>IF(SER_hh_emih!E22=0,0,SER_hh_emih!E22/SER_summary!E$26)</f>
        <v>4.1165997696819439</v>
      </c>
      <c r="F22" s="133">
        <f>IF(SER_hh_emih!F22=0,0,SER_hh_emih!F22/SER_summary!F$26)</f>
        <v>4.1241473374846098</v>
      </c>
      <c r="G22" s="133">
        <f>IF(SER_hh_emih!G22=0,0,SER_hh_emih!G22/SER_summary!G$26)</f>
        <v>4.0863527451649597</v>
      </c>
      <c r="H22" s="133">
        <f>IF(SER_hh_emih!H22=0,0,SER_hh_emih!H22/SER_summary!H$26)</f>
        <v>4.0676618008681329</v>
      </c>
      <c r="I22" s="133">
        <f>IF(SER_hh_emih!I22=0,0,SER_hh_emih!I22/SER_summary!I$26)</f>
        <v>3.9509527930822816</v>
      </c>
      <c r="J22" s="133">
        <f>IF(SER_hh_emih!J22=0,0,SER_hh_emih!J22/SER_summary!J$26)</f>
        <v>3.9800760040152521</v>
      </c>
      <c r="K22" s="133">
        <f>IF(SER_hh_emih!K22=0,0,SER_hh_emih!K22/SER_summary!K$26)</f>
        <v>3.9866954982137259</v>
      </c>
      <c r="L22" s="133">
        <f>IF(SER_hh_emih!L22=0,0,SER_hh_emih!L22/SER_summary!L$26)</f>
        <v>3.864612616458333</v>
      </c>
      <c r="M22" s="133">
        <f>IF(SER_hh_emih!M22=0,0,SER_hh_emih!M22/SER_summary!M$26)</f>
        <v>3.8530595072330915</v>
      </c>
      <c r="N22" s="133">
        <f>IF(SER_hh_emih!N22=0,0,SER_hh_emih!N22/SER_summary!N$26)</f>
        <v>3.8542089255508958</v>
      </c>
      <c r="O22" s="133">
        <f>IF(SER_hh_emih!O22=0,0,SER_hh_emih!O22/SER_summary!O$26)</f>
        <v>3.8042353184917794</v>
      </c>
      <c r="P22" s="133">
        <f>IF(SER_hh_emih!P22=0,0,SER_hh_emih!P22/SER_summary!P$26)</f>
        <v>3.7112319438051844</v>
      </c>
      <c r="Q22" s="133">
        <f>IF(SER_hh_emih!Q22=0,0,SER_hh_emih!Q22/SER_summary!Q$26)</f>
        <v>3.6856625014240665</v>
      </c>
      <c r="R22" s="133">
        <f>IF(SER_hh_emih!R22=0,0,SER_hh_emih!R22/SER_summary!R$26)</f>
        <v>3.5967181463522149</v>
      </c>
      <c r="S22" s="133">
        <f>IF(SER_hh_emih!S22=0,0,SER_hh_emih!S22/SER_summary!S$26)</f>
        <v>3.7669905197844629</v>
      </c>
      <c r="T22" s="133">
        <f>IF(SER_hh_emih!T22=0,0,SER_hh_emih!T22/SER_summary!T$26)</f>
        <v>3.161065115720449</v>
      </c>
      <c r="U22" s="133">
        <f>IF(SER_hh_emih!U22=0,0,SER_hh_emih!U22/SER_summary!U$26)</f>
        <v>3.2208205350085479</v>
      </c>
      <c r="V22" s="133">
        <f>IF(SER_hh_emih!V22=0,0,SER_hh_emih!V22/SER_summary!V$26)</f>
        <v>2.9961961063634774</v>
      </c>
      <c r="W22" s="133">
        <f>IF(SER_hh_emih!W22=0,0,SER_hh_emih!W22/SER_summary!W$26)</f>
        <v>3.0780819250087079</v>
      </c>
      <c r="DA22" s="157" t="s">
        <v>557</v>
      </c>
    </row>
    <row r="23" spans="1:105" ht="12" customHeight="1" x14ac:dyDescent="0.25">
      <c r="A23" s="132" t="s">
        <v>154</v>
      </c>
      <c r="B23" s="133">
        <f>IF(SER_hh_emih!B23=0,0,SER_hh_emih!B23/SER_summary!B$26)</f>
        <v>3.819485538380103</v>
      </c>
      <c r="C23" s="133">
        <f>IF(SER_hh_emih!C23=0,0,SER_hh_emih!C23/SER_summary!C$26)</f>
        <v>3.8186539104389179</v>
      </c>
      <c r="D23" s="133">
        <f>IF(SER_hh_emih!D23=0,0,SER_hh_emih!D23/SER_summary!D$26)</f>
        <v>3.9199889793789278</v>
      </c>
      <c r="E23" s="133">
        <f>IF(SER_hh_emih!E23=0,0,SER_hh_emih!E23/SER_summary!E$26)</f>
        <v>3.9096047272686496</v>
      </c>
      <c r="F23" s="133">
        <f>IF(SER_hh_emih!F23=0,0,SER_hh_emih!F23/SER_summary!F$26)</f>
        <v>3.8757299013914261</v>
      </c>
      <c r="G23" s="133">
        <f>IF(SER_hh_emih!G23=0,0,SER_hh_emih!G23/SER_summary!G$26)</f>
        <v>3.7483639846426282</v>
      </c>
      <c r="H23" s="133">
        <f>IF(SER_hh_emih!H23=0,0,SER_hh_emih!H23/SER_summary!H$26)</f>
        <v>3.7462404387156685</v>
      </c>
      <c r="I23" s="133">
        <f>IF(SER_hh_emih!I23=0,0,SER_hh_emih!I23/SER_summary!I$26)</f>
        <v>3.5847892584640202</v>
      </c>
      <c r="J23" s="133">
        <f>IF(SER_hh_emih!J23=0,0,SER_hh_emih!J23/SER_summary!J$26)</f>
        <v>3.5110058582200963</v>
      </c>
      <c r="K23" s="133">
        <f>IF(SER_hh_emih!K23=0,0,SER_hh_emih!K23/SER_summary!K$26)</f>
        <v>3.5613605991389115</v>
      </c>
      <c r="L23" s="133">
        <f>IF(SER_hh_emih!L23=0,0,SER_hh_emih!L23/SER_summary!L$26)</f>
        <v>3.4928362040960859</v>
      </c>
      <c r="M23" s="133">
        <f>IF(SER_hh_emih!M23=0,0,SER_hh_emih!M23/SER_summary!M$26)</f>
        <v>3.4177844955199808</v>
      </c>
      <c r="N23" s="133">
        <f>IF(SER_hh_emih!N23=0,0,SER_hh_emih!N23/SER_summary!N$26)</f>
        <v>3.2463893291973966</v>
      </c>
      <c r="O23" s="133">
        <f>IF(SER_hh_emih!O23=0,0,SER_hh_emih!O23/SER_summary!O$26)</f>
        <v>3.2311518190913144</v>
      </c>
      <c r="P23" s="133">
        <f>IF(SER_hh_emih!P23=0,0,SER_hh_emih!P23/SER_summary!P$26)</f>
        <v>3.2276253570386908</v>
      </c>
      <c r="Q23" s="133">
        <f>IF(SER_hh_emih!Q23=0,0,SER_hh_emih!Q23/SER_summary!Q$26)</f>
        <v>3.1048751711502156</v>
      </c>
      <c r="R23" s="133">
        <f>IF(SER_hh_emih!R23=0,0,SER_hh_emih!R23/SER_summary!R$26)</f>
        <v>2.9828843445736593</v>
      </c>
      <c r="S23" s="133">
        <f>IF(SER_hh_emih!S23=0,0,SER_hh_emih!S23/SER_summary!S$26)</f>
        <v>2.8383994237893475</v>
      </c>
      <c r="T23" s="133">
        <f>IF(SER_hh_emih!T23=0,0,SER_hh_emih!T23/SER_summary!T$26)</f>
        <v>2.875378312111617</v>
      </c>
      <c r="U23" s="133">
        <f>IF(SER_hh_emih!U23=0,0,SER_hh_emih!U23/SER_summary!U$26)</f>
        <v>2.6027598541375734</v>
      </c>
      <c r="V23" s="133">
        <f>IF(SER_hh_emih!V23=0,0,SER_hh_emih!V23/SER_summary!V$26)</f>
        <v>2.2928356554508378</v>
      </c>
      <c r="W23" s="133">
        <f>IF(SER_hh_emih!W23=0,0,SER_hh_emih!W23/SER_summary!W$26)</f>
        <v>2.3951366343528409</v>
      </c>
      <c r="DA23" s="157" t="s">
        <v>558</v>
      </c>
    </row>
    <row r="24" spans="1:105" ht="12" customHeight="1" x14ac:dyDescent="0.25">
      <c r="A24" s="132" t="s">
        <v>128</v>
      </c>
      <c r="B24" s="133">
        <f>IF(SER_hh_emih!B24=0,0,SER_hh_emih!B24/SER_summary!B$26)</f>
        <v>2.4740065913036493</v>
      </c>
      <c r="C24" s="133">
        <f>IF(SER_hh_emih!C24=0,0,SER_hh_emih!C24/SER_summary!C$26)</f>
        <v>2.4101961922939226</v>
      </c>
      <c r="D24" s="133">
        <f>IF(SER_hh_emih!D24=0,0,SER_hh_emih!D24/SER_summary!D$26)</f>
        <v>2.4231563398482914</v>
      </c>
      <c r="E24" s="133">
        <f>IF(SER_hh_emih!E24=0,0,SER_hh_emih!E24/SER_summary!E$26)</f>
        <v>2.366663116035348</v>
      </c>
      <c r="F24" s="133">
        <f>IF(SER_hh_emih!F24=0,0,SER_hh_emih!F24/SER_summary!F$26)</f>
        <v>2.3519941924710279</v>
      </c>
      <c r="G24" s="133">
        <f>IF(SER_hh_emih!G24=0,0,SER_hh_emih!G24/SER_summary!G$26)</f>
        <v>1.5509898614520576</v>
      </c>
      <c r="H24" s="133">
        <f>IF(SER_hh_emih!H24=0,0,SER_hh_emih!H24/SER_summary!H$26)</f>
        <v>1.4285180222408016</v>
      </c>
      <c r="I24" s="133">
        <f>IF(SER_hh_emih!I24=0,0,SER_hh_emih!I24/SER_summary!I$26)</f>
        <v>1.4637047222428614</v>
      </c>
      <c r="J24" s="133">
        <f>IF(SER_hh_emih!J24=0,0,SER_hh_emih!J24/SER_summary!J$26)</f>
        <v>1.4090691341391188</v>
      </c>
      <c r="K24" s="133">
        <f>IF(SER_hh_emih!K24=0,0,SER_hh_emih!K24/SER_summary!K$26)</f>
        <v>1.516251955581652</v>
      </c>
      <c r="L24" s="133">
        <f>IF(SER_hh_emih!L24=0,0,SER_hh_emih!L24/SER_summary!L$26)</f>
        <v>1.5690356039647091</v>
      </c>
      <c r="M24" s="133">
        <f>IF(SER_hh_emih!M24=0,0,SER_hh_emih!M24/SER_summary!M$26)</f>
        <v>0.9028172247510341</v>
      </c>
      <c r="N24" s="133">
        <f>IF(SER_hh_emih!N24=0,0,SER_hh_emih!N24/SER_summary!N$26)</f>
        <v>0.8458960813593035</v>
      </c>
      <c r="O24" s="133">
        <f>IF(SER_hh_emih!O24=0,0,SER_hh_emih!O24/SER_summary!O$26)</f>
        <v>1.0192047225477392</v>
      </c>
      <c r="P24" s="133">
        <f>IF(SER_hh_emih!P24=0,0,SER_hh_emih!P24/SER_summary!P$26)</f>
        <v>0.97289829562289309</v>
      </c>
      <c r="Q24" s="133">
        <f>IF(SER_hh_emih!Q24=0,0,SER_hh_emih!Q24/SER_summary!Q$26)</f>
        <v>0.67265302822563333</v>
      </c>
      <c r="R24" s="133">
        <f>IF(SER_hh_emih!R24=0,0,SER_hh_emih!R24/SER_summary!R$26)</f>
        <v>0.72451885915497705</v>
      </c>
      <c r="S24" s="133">
        <f>IF(SER_hh_emih!S24=0,0,SER_hh_emih!S24/SER_summary!S$26)</f>
        <v>0.73432854682999971</v>
      </c>
      <c r="T24" s="133">
        <f>IF(SER_hh_emih!T24=0,0,SER_hh_emih!T24/SER_summary!T$26)</f>
        <v>0.69027094845370596</v>
      </c>
      <c r="U24" s="133">
        <f>IF(SER_hh_emih!U24=0,0,SER_hh_emih!U24/SER_summary!U$26)</f>
        <v>0.67384381041144481</v>
      </c>
      <c r="V24" s="133">
        <f>IF(SER_hh_emih!V24=0,0,SER_hh_emih!V24/SER_summary!V$26)</f>
        <v>0.88293203380547947</v>
      </c>
      <c r="W24" s="133">
        <f>IF(SER_hh_emih!W24=0,0,SER_hh_emih!W24/SER_summary!W$26)</f>
        <v>0.94137365985771027</v>
      </c>
      <c r="DA24" s="157" t="s">
        <v>559</v>
      </c>
    </row>
    <row r="25" spans="1:105" ht="12" customHeight="1" x14ac:dyDescent="0.25">
      <c r="A25" s="132" t="s">
        <v>170</v>
      </c>
      <c r="B25" s="133">
        <f>IF(SER_hh_emih!B25=0,0,SER_hh_emih!B25/SER_summary!B$26)</f>
        <v>0</v>
      </c>
      <c r="C25" s="133">
        <f>IF(SER_hh_emih!C25=0,0,SER_hh_emih!C25/SER_summary!C$26)</f>
        <v>0</v>
      </c>
      <c r="D25" s="133">
        <f>IF(SER_hh_emih!D25=0,0,SER_hh_emih!D25/SER_summary!D$26)</f>
        <v>0</v>
      </c>
      <c r="E25" s="133">
        <f>IF(SER_hh_emih!E25=0,0,SER_hh_emih!E25/SER_summary!E$26)</f>
        <v>0</v>
      </c>
      <c r="F25" s="133">
        <f>IF(SER_hh_emih!F25=0,0,SER_hh_emih!F25/SER_summary!F$26)</f>
        <v>0</v>
      </c>
      <c r="G25" s="133">
        <f>IF(SER_hh_emih!G25=0,0,SER_hh_emih!G25/SER_summary!G$26)</f>
        <v>0</v>
      </c>
      <c r="H25" s="133">
        <f>IF(SER_hh_emih!H25=0,0,SER_hh_emih!H25/SER_summary!H$26)</f>
        <v>0</v>
      </c>
      <c r="I25" s="133">
        <f>IF(SER_hh_emih!I25=0,0,SER_hh_emih!I25/SER_summary!I$26)</f>
        <v>0</v>
      </c>
      <c r="J25" s="133">
        <f>IF(SER_hh_emih!J25=0,0,SER_hh_emih!J25/SER_summary!J$26)</f>
        <v>0</v>
      </c>
      <c r="K25" s="133">
        <f>IF(SER_hh_emih!K25=0,0,SER_hh_emih!K25/SER_summary!K$26)</f>
        <v>0</v>
      </c>
      <c r="L25" s="133">
        <f>IF(SER_hh_emih!L25=0,0,SER_hh_emih!L25/SER_summary!L$26)</f>
        <v>0</v>
      </c>
      <c r="M25" s="133">
        <f>IF(SER_hh_emih!M25=0,0,SER_hh_emih!M25/SER_summary!M$26)</f>
        <v>0</v>
      </c>
      <c r="N25" s="133">
        <f>IF(SER_hh_emih!N25=0,0,SER_hh_emih!N25/SER_summary!N$26)</f>
        <v>0</v>
      </c>
      <c r="O25" s="133">
        <f>IF(SER_hh_emih!O25=0,0,SER_hh_emih!O25/SER_summary!O$26)</f>
        <v>0</v>
      </c>
      <c r="P25" s="133">
        <f>IF(SER_hh_emih!P25=0,0,SER_hh_emih!P25/SER_summary!P$26)</f>
        <v>0</v>
      </c>
      <c r="Q25" s="133">
        <f>IF(SER_hh_emih!Q25=0,0,SER_hh_emih!Q25/SER_summary!Q$26)</f>
        <v>0</v>
      </c>
      <c r="R25" s="133">
        <f>IF(SER_hh_emih!R25=0,0,SER_hh_emih!R25/SER_summary!R$26)</f>
        <v>0</v>
      </c>
      <c r="S25" s="133">
        <f>IF(SER_hh_emih!S25=0,0,SER_hh_emih!S25/SER_summary!S$26)</f>
        <v>0</v>
      </c>
      <c r="T25" s="133">
        <f>IF(SER_hh_emih!T25=0,0,SER_hh_emih!T25/SER_summary!T$26)</f>
        <v>0</v>
      </c>
      <c r="U25" s="133">
        <f>IF(SER_hh_emih!U25=0,0,SER_hh_emih!U25/SER_summary!U$26)</f>
        <v>0</v>
      </c>
      <c r="V25" s="133">
        <f>IF(SER_hh_emih!V25=0,0,SER_hh_emih!V25/SER_summary!V$26)</f>
        <v>0</v>
      </c>
      <c r="W25" s="133">
        <f>IF(SER_hh_emih!W25=0,0,SER_hh_emih!W25/SER_summary!W$26)</f>
        <v>0</v>
      </c>
      <c r="DA25" s="157" t="s">
        <v>560</v>
      </c>
    </row>
    <row r="26" spans="1:105" ht="12" customHeight="1" x14ac:dyDescent="0.25">
      <c r="A26" s="132" t="s">
        <v>24</v>
      </c>
      <c r="B26" s="65">
        <f>IF(SER_hh_emih!B26=0,0,SER_hh_emih!B26/SER_summary!B$26)</f>
        <v>0</v>
      </c>
      <c r="C26" s="65">
        <f>IF(SER_hh_emih!C26=0,0,SER_hh_emih!C26/SER_summary!C$26)</f>
        <v>0</v>
      </c>
      <c r="D26" s="65">
        <f>IF(SER_hh_emih!D26=0,0,SER_hh_emih!D26/SER_summary!D$26)</f>
        <v>0</v>
      </c>
      <c r="E26" s="65">
        <f>IF(SER_hh_emih!E26=0,0,SER_hh_emih!E26/SER_summary!E$26)</f>
        <v>0</v>
      </c>
      <c r="F26" s="65">
        <f>IF(SER_hh_emih!F26=0,0,SER_hh_emih!F26/SER_summary!F$26)</f>
        <v>0</v>
      </c>
      <c r="G26" s="65">
        <f>IF(SER_hh_emih!G26=0,0,SER_hh_emih!G26/SER_summary!G$26)</f>
        <v>0</v>
      </c>
      <c r="H26" s="65">
        <f>IF(SER_hh_emih!H26=0,0,SER_hh_emih!H26/SER_summary!H$26)</f>
        <v>0</v>
      </c>
      <c r="I26" s="65">
        <f>IF(SER_hh_emih!I26=0,0,SER_hh_emih!I26/SER_summary!I$26)</f>
        <v>0</v>
      </c>
      <c r="J26" s="65">
        <f>IF(SER_hh_emih!J26=0,0,SER_hh_emih!J26/SER_summary!J$26)</f>
        <v>0</v>
      </c>
      <c r="K26" s="65">
        <f>IF(SER_hh_emih!K26=0,0,SER_hh_emih!K26/SER_summary!K$26)</f>
        <v>0</v>
      </c>
      <c r="L26" s="65">
        <f>IF(SER_hh_emih!L26=0,0,SER_hh_emih!L26/SER_summary!L$26)</f>
        <v>0</v>
      </c>
      <c r="M26" s="65">
        <f>IF(SER_hh_emih!M26=0,0,SER_hh_emih!M26/SER_summary!M$26)</f>
        <v>0</v>
      </c>
      <c r="N26" s="65">
        <f>IF(SER_hh_emih!N26=0,0,SER_hh_emih!N26/SER_summary!N$26)</f>
        <v>0</v>
      </c>
      <c r="O26" s="65">
        <f>IF(SER_hh_emih!O26=0,0,SER_hh_emih!O26/SER_summary!O$26)</f>
        <v>0</v>
      </c>
      <c r="P26" s="65">
        <f>IF(SER_hh_emih!P26=0,0,SER_hh_emih!P26/SER_summary!P$26)</f>
        <v>0</v>
      </c>
      <c r="Q26" s="65">
        <f>IF(SER_hh_emih!Q26=0,0,SER_hh_emih!Q26/SER_summary!Q$26)</f>
        <v>0</v>
      </c>
      <c r="R26" s="65">
        <f>IF(SER_hh_emih!R26=0,0,SER_hh_emih!R26/SER_summary!R$26)</f>
        <v>0</v>
      </c>
      <c r="S26" s="65">
        <f>IF(SER_hh_emih!S26=0,0,SER_hh_emih!S26/SER_summary!S$26)</f>
        <v>0</v>
      </c>
      <c r="T26" s="65">
        <f>IF(SER_hh_emih!T26=0,0,SER_hh_emih!T26/SER_summary!T$26)</f>
        <v>0</v>
      </c>
      <c r="U26" s="65">
        <f>IF(SER_hh_emih!U26=0,0,SER_hh_emih!U26/SER_summary!U$26)</f>
        <v>0</v>
      </c>
      <c r="V26" s="65">
        <f>IF(SER_hh_emih!V26=0,0,SER_hh_emih!V26/SER_summary!V$26)</f>
        <v>0</v>
      </c>
      <c r="W26" s="65">
        <f>IF(SER_hh_emih!W26=0,0,SER_hh_emih!W26/SER_summary!W$26)</f>
        <v>0</v>
      </c>
      <c r="DA26" s="109" t="s">
        <v>561</v>
      </c>
    </row>
    <row r="27" spans="1:105" ht="12" customHeight="1" x14ac:dyDescent="0.25">
      <c r="A27" s="145" t="s">
        <v>86</v>
      </c>
      <c r="B27" s="146">
        <f>IF(SER_hh_emih!B27=0,0,SER_hh_emih!B27/SER_summary!B$26)</f>
        <v>0</v>
      </c>
      <c r="C27" s="146">
        <f>IF(SER_hh_emih!C27=0,0,SER_hh_emih!C27/SER_summary!C$26)</f>
        <v>0</v>
      </c>
      <c r="D27" s="146">
        <f>IF(SER_hh_emih!D27=0,0,SER_hh_emih!D27/SER_summary!D$26)</f>
        <v>0</v>
      </c>
      <c r="E27" s="146">
        <f>IF(SER_hh_emih!E27=0,0,SER_hh_emih!E27/SER_summary!E$26)</f>
        <v>0</v>
      </c>
      <c r="F27" s="146">
        <f>IF(SER_hh_emih!F27=0,0,SER_hh_emih!F27/SER_summary!F$26)</f>
        <v>0</v>
      </c>
      <c r="G27" s="146">
        <f>IF(SER_hh_emih!G27=0,0,SER_hh_emih!G27/SER_summary!G$26)</f>
        <v>0</v>
      </c>
      <c r="H27" s="146">
        <f>IF(SER_hh_emih!H27=0,0,SER_hh_emih!H27/SER_summary!H$26)</f>
        <v>0</v>
      </c>
      <c r="I27" s="146">
        <f>IF(SER_hh_emih!I27=0,0,SER_hh_emih!I27/SER_summary!I$26)</f>
        <v>0</v>
      </c>
      <c r="J27" s="146">
        <f>IF(SER_hh_emih!J27=0,0,SER_hh_emih!J27/SER_summary!J$26)</f>
        <v>0</v>
      </c>
      <c r="K27" s="146">
        <f>IF(SER_hh_emih!K27=0,0,SER_hh_emih!K27/SER_summary!K$26)</f>
        <v>0</v>
      </c>
      <c r="L27" s="146">
        <f>IF(SER_hh_emih!L27=0,0,SER_hh_emih!L27/SER_summary!L$26)</f>
        <v>0</v>
      </c>
      <c r="M27" s="146">
        <f>IF(SER_hh_emih!M27=0,0,SER_hh_emih!M27/SER_summary!M$26)</f>
        <v>0</v>
      </c>
      <c r="N27" s="146">
        <f>IF(SER_hh_emih!N27=0,0,SER_hh_emih!N27/SER_summary!N$26)</f>
        <v>0</v>
      </c>
      <c r="O27" s="146">
        <f>IF(SER_hh_emih!O27=0,0,SER_hh_emih!O27/SER_summary!O$26)</f>
        <v>0</v>
      </c>
      <c r="P27" s="146">
        <f>IF(SER_hh_emih!P27=0,0,SER_hh_emih!P27/SER_summary!P$26)</f>
        <v>0</v>
      </c>
      <c r="Q27" s="146">
        <f>IF(SER_hh_emih!Q27=0,0,SER_hh_emih!Q27/SER_summary!Q$26)</f>
        <v>0</v>
      </c>
      <c r="R27" s="146">
        <f>IF(SER_hh_emih!R27=0,0,SER_hh_emih!R27/SER_summary!R$26)</f>
        <v>0</v>
      </c>
      <c r="S27" s="146">
        <f>IF(SER_hh_emih!S27=0,0,SER_hh_emih!S27/SER_summary!S$26)</f>
        <v>0</v>
      </c>
      <c r="T27" s="146">
        <f>IF(SER_hh_emih!T27=0,0,SER_hh_emih!T27/SER_summary!T$26)</f>
        <v>0</v>
      </c>
      <c r="U27" s="146">
        <f>IF(SER_hh_emih!U27=0,0,SER_hh_emih!U27/SER_summary!U$26)</f>
        <v>0</v>
      </c>
      <c r="V27" s="146">
        <f>IF(SER_hh_emih!V27=0,0,SER_hh_emih!V27/SER_summary!V$26)</f>
        <v>0</v>
      </c>
      <c r="W27" s="146">
        <f>IF(SER_hh_emih!W27=0,0,SER_hh_emih!W27/SER_summary!W$26)</f>
        <v>0</v>
      </c>
      <c r="DA27" s="159" t="s">
        <v>562</v>
      </c>
    </row>
    <row r="28" spans="1:105" ht="12" customHeight="1" x14ac:dyDescent="0.25">
      <c r="A28" s="78" t="s">
        <v>85</v>
      </c>
      <c r="B28" s="147">
        <f>IF(SER_hh_emih!B28=0,0,SER_hh_emih!B28/SER_summary!B$26)</f>
        <v>0</v>
      </c>
      <c r="C28" s="147">
        <f>IF(SER_hh_emih!C28=0,0,SER_hh_emih!C28/SER_summary!C$26)</f>
        <v>0</v>
      </c>
      <c r="D28" s="147">
        <f>IF(SER_hh_emih!D28=0,0,SER_hh_emih!D28/SER_summary!D$26)</f>
        <v>0</v>
      </c>
      <c r="E28" s="147">
        <f>IF(SER_hh_emih!E28=0,0,SER_hh_emih!E28/SER_summary!E$26)</f>
        <v>0</v>
      </c>
      <c r="F28" s="147">
        <f>IF(SER_hh_emih!F28=0,0,SER_hh_emih!F28/SER_summary!F$26)</f>
        <v>0</v>
      </c>
      <c r="G28" s="147">
        <f>IF(SER_hh_emih!G28=0,0,SER_hh_emih!G28/SER_summary!G$26)</f>
        <v>0</v>
      </c>
      <c r="H28" s="147">
        <f>IF(SER_hh_emih!H28=0,0,SER_hh_emih!H28/SER_summary!H$26)</f>
        <v>0</v>
      </c>
      <c r="I28" s="147">
        <f>IF(SER_hh_emih!I28=0,0,SER_hh_emih!I28/SER_summary!I$26)</f>
        <v>0</v>
      </c>
      <c r="J28" s="147">
        <f>IF(SER_hh_emih!J28=0,0,SER_hh_emih!J28/SER_summary!J$26)</f>
        <v>0</v>
      </c>
      <c r="K28" s="147">
        <f>IF(SER_hh_emih!K28=0,0,SER_hh_emih!K28/SER_summary!K$26)</f>
        <v>0</v>
      </c>
      <c r="L28" s="147">
        <f>IF(SER_hh_emih!L28=0,0,SER_hh_emih!L28/SER_summary!L$26)</f>
        <v>0</v>
      </c>
      <c r="M28" s="147">
        <f>IF(SER_hh_emih!M28=0,0,SER_hh_emih!M28/SER_summary!M$26)</f>
        <v>0</v>
      </c>
      <c r="N28" s="147">
        <f>IF(SER_hh_emih!N28=0,0,SER_hh_emih!N28/SER_summary!N$26)</f>
        <v>0</v>
      </c>
      <c r="O28" s="147">
        <f>IF(SER_hh_emih!O28=0,0,SER_hh_emih!O28/SER_summary!O$26)</f>
        <v>0</v>
      </c>
      <c r="P28" s="147">
        <f>IF(SER_hh_emih!P28=0,0,SER_hh_emih!P28/SER_summary!P$26)</f>
        <v>0</v>
      </c>
      <c r="Q28" s="147">
        <f>IF(SER_hh_emih!Q28=0,0,SER_hh_emih!Q28/SER_summary!Q$26)</f>
        <v>0</v>
      </c>
      <c r="R28" s="147">
        <f>IF(SER_hh_emih!R28=0,0,SER_hh_emih!R28/SER_summary!R$26)</f>
        <v>0</v>
      </c>
      <c r="S28" s="147">
        <f>IF(SER_hh_emih!S28=0,0,SER_hh_emih!S28/SER_summary!S$26)</f>
        <v>0</v>
      </c>
      <c r="T28" s="147">
        <f>IF(SER_hh_emih!T28=0,0,SER_hh_emih!T28/SER_summary!T$26)</f>
        <v>0</v>
      </c>
      <c r="U28" s="147">
        <f>IF(SER_hh_emih!U28=0,0,SER_hh_emih!U28/SER_summary!U$26)</f>
        <v>0</v>
      </c>
      <c r="V28" s="147">
        <f>IF(SER_hh_emih!V28=0,0,SER_hh_emih!V28/SER_summary!V$26)</f>
        <v>0</v>
      </c>
      <c r="W28" s="147">
        <f>IF(SER_hh_emih!W28=0,0,SER_hh_emih!W28/SER_summary!W$26)</f>
        <v>0</v>
      </c>
      <c r="DA28" s="160"/>
    </row>
    <row r="29" spans="1:105" ht="12.95" customHeight="1" x14ac:dyDescent="0.25">
      <c r="A29" s="130" t="s">
        <v>34</v>
      </c>
      <c r="B29" s="131">
        <f>IF(SER_hh_emih!B29=0,0,SER_hh_emih!B29/SER_summary!B$26)</f>
        <v>1.8575338900075975</v>
      </c>
      <c r="C29" s="131">
        <f>IF(SER_hh_emih!C29=0,0,SER_hh_emih!C29/SER_summary!C$26)</f>
        <v>1.8043110737943937</v>
      </c>
      <c r="D29" s="131">
        <f>IF(SER_hh_emih!D29=0,0,SER_hh_emih!D29/SER_summary!D$26)</f>
        <v>1.863312234990222</v>
      </c>
      <c r="E29" s="131">
        <f>IF(SER_hh_emih!E29=0,0,SER_hh_emih!E29/SER_summary!E$26)</f>
        <v>1.8621045258919999</v>
      </c>
      <c r="F29" s="131">
        <f>IF(SER_hh_emih!F29=0,0,SER_hh_emih!F29/SER_summary!F$26)</f>
        <v>1.9086669914390855</v>
      </c>
      <c r="G29" s="131">
        <f>IF(SER_hh_emih!G29=0,0,SER_hh_emih!G29/SER_summary!G$26)</f>
        <v>1.8260205362805408</v>
      </c>
      <c r="H29" s="131">
        <f>IF(SER_hh_emih!H29=0,0,SER_hh_emih!H29/SER_summary!H$26)</f>
        <v>1.7331577554615749</v>
      </c>
      <c r="I29" s="131">
        <f>IF(SER_hh_emih!I29=0,0,SER_hh_emih!I29/SER_summary!I$26)</f>
        <v>1.7348332708204093</v>
      </c>
      <c r="J29" s="131">
        <f>IF(SER_hh_emih!J29=0,0,SER_hh_emih!J29/SER_summary!J$26)</f>
        <v>1.7006490369714513</v>
      </c>
      <c r="K29" s="131">
        <f>IF(SER_hh_emih!K29=0,0,SER_hh_emih!K29/SER_summary!K$26)</f>
        <v>1.7309647373585595</v>
      </c>
      <c r="L29" s="131">
        <f>IF(SER_hh_emih!L29=0,0,SER_hh_emih!L29/SER_summary!L$26)</f>
        <v>1.7101145330707066</v>
      </c>
      <c r="M29" s="131">
        <f>IF(SER_hh_emih!M29=0,0,SER_hh_emih!M29/SER_summary!M$26)</f>
        <v>1.6695821588476272</v>
      </c>
      <c r="N29" s="131">
        <f>IF(SER_hh_emih!N29=0,0,SER_hh_emih!N29/SER_summary!N$26)</f>
        <v>1.6408532244667271</v>
      </c>
      <c r="O29" s="131">
        <f>IF(SER_hh_emih!O29=0,0,SER_hh_emih!O29/SER_summary!O$26)</f>
        <v>1.697776308450839</v>
      </c>
      <c r="P29" s="131">
        <f>IF(SER_hh_emih!P29=0,0,SER_hh_emih!P29/SER_summary!P$26)</f>
        <v>1.9395895697260217</v>
      </c>
      <c r="Q29" s="131">
        <f>IF(SER_hh_emih!Q29=0,0,SER_hh_emih!Q29/SER_summary!Q$26)</f>
        <v>1.9472740436806097</v>
      </c>
      <c r="R29" s="131">
        <f>IF(SER_hh_emih!R29=0,0,SER_hh_emih!R29/SER_summary!R$26)</f>
        <v>1.9449012987248351</v>
      </c>
      <c r="S29" s="131">
        <f>IF(SER_hh_emih!S29=0,0,SER_hh_emih!S29/SER_summary!S$26)</f>
        <v>1.9488301515641724</v>
      </c>
      <c r="T29" s="131">
        <f>IF(SER_hh_emih!T29=0,0,SER_hh_emih!T29/SER_summary!T$26)</f>
        <v>1.935149564681427</v>
      </c>
      <c r="U29" s="131">
        <f>IF(SER_hh_emih!U29=0,0,SER_hh_emih!U29/SER_summary!U$26)</f>
        <v>2.0134751896198995</v>
      </c>
      <c r="V29" s="131">
        <f>IF(SER_hh_emih!V29=0,0,SER_hh_emih!V29/SER_summary!V$26)</f>
        <v>1.7769590812092035</v>
      </c>
      <c r="W29" s="131">
        <f>IF(SER_hh_emih!W29=0,0,SER_hh_emih!W29/SER_summary!W$26)</f>
        <v>1.866188352319905</v>
      </c>
      <c r="DA29" s="156" t="s">
        <v>563</v>
      </c>
    </row>
    <row r="30" spans="1:105" ht="12" customHeight="1" x14ac:dyDescent="0.25">
      <c r="A30" s="132" t="s">
        <v>52</v>
      </c>
      <c r="B30" s="133">
        <f>IF(SER_hh_emih!B30=0,0,SER_hh_emih!B30/SER_summary!B$26)</f>
        <v>4.545905823534798</v>
      </c>
      <c r="C30" s="133">
        <f>IF(SER_hh_emih!C30=0,0,SER_hh_emih!C30/SER_summary!C$26)</f>
        <v>3.9054668831323363</v>
      </c>
      <c r="D30" s="133">
        <f>IF(SER_hh_emih!D30=0,0,SER_hh_emih!D30/SER_summary!D$26)</f>
        <v>4.3362943192890198</v>
      </c>
      <c r="E30" s="133">
        <f>IF(SER_hh_emih!E30=0,0,SER_hh_emih!E30/SER_summary!E$26)</f>
        <v>4.6374267076472409</v>
      </c>
      <c r="F30" s="133">
        <f>IF(SER_hh_emih!F30=0,0,SER_hh_emih!F30/SER_summary!F$26)</f>
        <v>4.8037916053713623</v>
      </c>
      <c r="G30" s="133">
        <f>IF(SER_hh_emih!G30=0,0,SER_hh_emih!G30/SER_summary!G$26)</f>
        <v>4.875924190449437</v>
      </c>
      <c r="H30" s="133">
        <f>IF(SER_hh_emih!H30=0,0,SER_hh_emih!H30/SER_summary!H$26)</f>
        <v>4.3140797277076981</v>
      </c>
      <c r="I30" s="133">
        <f>IF(SER_hh_emih!I30=0,0,SER_hh_emih!I30/SER_summary!I$26)</f>
        <v>4.6793424155925232</v>
      </c>
      <c r="J30" s="133">
        <f>IF(SER_hh_emih!J30=0,0,SER_hh_emih!J30/SER_summary!J$26)</f>
        <v>4.6046701775943086</v>
      </c>
      <c r="K30" s="133">
        <f>IF(SER_hh_emih!K30=0,0,SER_hh_emih!K30/SER_summary!K$26)</f>
        <v>4.5781676748960436</v>
      </c>
      <c r="L30" s="133">
        <f>IF(SER_hh_emih!L30=0,0,SER_hh_emih!L30/SER_summary!L$26)</f>
        <v>4.8828429218128155</v>
      </c>
      <c r="M30" s="133">
        <f>IF(SER_hh_emih!M30=0,0,SER_hh_emih!M30/SER_summary!M$26)</f>
        <v>4.7199080263064692</v>
      </c>
      <c r="N30" s="133">
        <f>IF(SER_hh_emih!N30=0,0,SER_hh_emih!N30/SER_summary!N$26)</f>
        <v>4.6606949112668614</v>
      </c>
      <c r="O30" s="133">
        <f>IF(SER_hh_emih!O30=0,0,SER_hh_emih!O30/SER_summary!O$26)</f>
        <v>4.8931232834968661</v>
      </c>
      <c r="P30" s="133">
        <f>IF(SER_hh_emih!P30=0,0,SER_hh_emih!P30/SER_summary!P$26)</f>
        <v>4.490410017918836</v>
      </c>
      <c r="Q30" s="133">
        <f>IF(SER_hh_emih!Q30=0,0,SER_hh_emih!Q30/SER_summary!Q$26)</f>
        <v>4.7490476453697585</v>
      </c>
      <c r="R30" s="133">
        <f>IF(SER_hh_emih!R30=0,0,SER_hh_emih!R30/SER_summary!R$26)</f>
        <v>5.0484362973340673</v>
      </c>
      <c r="S30" s="133">
        <f>IF(SER_hh_emih!S30=0,0,SER_hh_emih!S30/SER_summary!S$26)</f>
        <v>4.8404822877966946</v>
      </c>
      <c r="T30" s="133">
        <f>IF(SER_hh_emih!T30=0,0,SER_hh_emih!T30/SER_summary!T$26)</f>
        <v>4.8895027693320046</v>
      </c>
      <c r="U30" s="133">
        <f>IF(SER_hh_emih!U30=0,0,SER_hh_emih!U30/SER_summary!U$26)</f>
        <v>5.4414406168243099</v>
      </c>
      <c r="V30" s="133">
        <f>IF(SER_hh_emih!V30=0,0,SER_hh_emih!V30/SER_summary!V$26)</f>
        <v>4.8431968553033125</v>
      </c>
      <c r="W30" s="133">
        <f>IF(SER_hh_emih!W30=0,0,SER_hh_emih!W30/SER_summary!W$26)</f>
        <v>5.1817188909484662</v>
      </c>
      <c r="DA30" s="157" t="s">
        <v>564</v>
      </c>
    </row>
    <row r="31" spans="1:105" ht="12" customHeight="1" x14ac:dyDescent="0.25">
      <c r="A31" s="132" t="s">
        <v>154</v>
      </c>
      <c r="B31" s="133">
        <f>IF(SER_hh_emih!B31=0,0,SER_hh_emih!B31/SER_summary!B$26)</f>
        <v>3.5955940870955918</v>
      </c>
      <c r="C31" s="133">
        <f>IF(SER_hh_emih!C31=0,0,SER_hh_emih!C31/SER_summary!C$26)</f>
        <v>3.6117012953132339</v>
      </c>
      <c r="D31" s="133">
        <f>IF(SER_hh_emih!D31=0,0,SER_hh_emih!D31/SER_summary!D$26)</f>
        <v>3.6149523460676773</v>
      </c>
      <c r="E31" s="133">
        <f>IF(SER_hh_emih!E31=0,0,SER_hh_emih!E31/SER_summary!E$26)</f>
        <v>3.5006044290108034</v>
      </c>
      <c r="F31" s="133">
        <f>IF(SER_hh_emih!F31=0,0,SER_hh_emih!F31/SER_summary!F$26)</f>
        <v>3.5857888833787679</v>
      </c>
      <c r="G31" s="133">
        <f>IF(SER_hh_emih!G31=0,0,SER_hh_emih!G31/SER_summary!G$26)</f>
        <v>3.4650187138038402</v>
      </c>
      <c r="H31" s="133">
        <f>IF(SER_hh_emih!H31=0,0,SER_hh_emih!H31/SER_summary!H$26)</f>
        <v>3.4958519653775264</v>
      </c>
      <c r="I31" s="133">
        <f>IF(SER_hh_emih!I31=0,0,SER_hh_emih!I31/SER_summary!I$26)</f>
        <v>3.510397201910092</v>
      </c>
      <c r="J31" s="133">
        <f>IF(SER_hh_emih!J31=0,0,SER_hh_emih!J31/SER_summary!J$26)</f>
        <v>3.5290035242178517</v>
      </c>
      <c r="K31" s="133">
        <f>IF(SER_hh_emih!K31=0,0,SER_hh_emih!K31/SER_summary!K$26)</f>
        <v>3.7013436092049878</v>
      </c>
      <c r="L31" s="133">
        <f>IF(SER_hh_emih!L31=0,0,SER_hh_emih!L31/SER_summary!L$26)</f>
        <v>3.659871352810808</v>
      </c>
      <c r="M31" s="133">
        <f>IF(SER_hh_emih!M31=0,0,SER_hh_emih!M31/SER_summary!M$26)</f>
        <v>3.6786168941306312</v>
      </c>
      <c r="N31" s="133">
        <f>IF(SER_hh_emih!N31=0,0,SER_hh_emih!N31/SER_summary!N$26)</f>
        <v>3.5450519282475867</v>
      </c>
      <c r="O31" s="133">
        <f>IF(SER_hh_emih!O31=0,0,SER_hh_emih!O31/SER_summary!O$26)</f>
        <v>3.4276959336945767</v>
      </c>
      <c r="P31" s="133">
        <f>IF(SER_hh_emih!P31=0,0,SER_hh_emih!P31/SER_summary!P$26)</f>
        <v>3.7155642679913408</v>
      </c>
      <c r="Q31" s="133">
        <f>IF(SER_hh_emih!Q31=0,0,SER_hh_emih!Q31/SER_summary!Q$26)</f>
        <v>3.5079705296934955</v>
      </c>
      <c r="R31" s="133">
        <f>IF(SER_hh_emih!R31=0,0,SER_hh_emih!R31/SER_summary!R$26)</f>
        <v>3.380259565461377</v>
      </c>
      <c r="S31" s="133">
        <f>IF(SER_hh_emih!S31=0,0,SER_hh_emih!S31/SER_summary!S$26)</f>
        <v>3.3828730912144911</v>
      </c>
      <c r="T31" s="133">
        <f>IF(SER_hh_emih!T31=0,0,SER_hh_emih!T31/SER_summary!T$26)</f>
        <v>3.3332056667891972</v>
      </c>
      <c r="U31" s="133">
        <f>IF(SER_hh_emih!U31=0,0,SER_hh_emih!U31/SER_summary!U$26)</f>
        <v>3.4194584854129633</v>
      </c>
      <c r="V31" s="133">
        <f>IF(SER_hh_emih!V31=0,0,SER_hh_emih!V31/SER_summary!V$26)</f>
        <v>3.0227020489312988</v>
      </c>
      <c r="W31" s="133">
        <f>IF(SER_hh_emih!W31=0,0,SER_hh_emih!W31/SER_summary!W$26)</f>
        <v>3.2022010106987433</v>
      </c>
      <c r="DA31" s="157" t="s">
        <v>565</v>
      </c>
    </row>
    <row r="32" spans="1:105" ht="12" customHeight="1" x14ac:dyDescent="0.25">
      <c r="A32" s="132" t="s">
        <v>128</v>
      </c>
      <c r="B32" s="133">
        <f>IF(SER_hh_emih!B32=0,0,SER_hh_emih!B32/SER_summary!B$26)</f>
        <v>1.3585825504635898</v>
      </c>
      <c r="C32" s="133">
        <f>IF(SER_hh_emih!C32=0,0,SER_hh_emih!C32/SER_summary!C$26)</f>
        <v>1.4075428125582525</v>
      </c>
      <c r="D32" s="133">
        <f>IF(SER_hh_emih!D32=0,0,SER_hh_emih!D32/SER_summary!D$26)</f>
        <v>1.4125921796345573</v>
      </c>
      <c r="E32" s="133">
        <f>IF(SER_hh_emih!E32=0,0,SER_hh_emih!E32/SER_summary!E$26)</f>
        <v>0.66482110365088287</v>
      </c>
      <c r="F32" s="133">
        <f>IF(SER_hh_emih!F32=0,0,SER_hh_emih!F32/SER_summary!F$26)</f>
        <v>0.44758346581986475</v>
      </c>
      <c r="G32" s="133">
        <f>IF(SER_hh_emih!G32=0,0,SER_hh_emih!G32/SER_summary!G$26)</f>
        <v>0.90540163659942818</v>
      </c>
      <c r="H32" s="133">
        <f>IF(SER_hh_emih!H32=0,0,SER_hh_emih!H32/SER_summary!H$26)</f>
        <v>0.5409646074694614</v>
      </c>
      <c r="I32" s="133">
        <f>IF(SER_hh_emih!I32=0,0,SER_hh_emih!I32/SER_summary!I$26)</f>
        <v>0.27086155816310381</v>
      </c>
      <c r="J32" s="133">
        <f>IF(SER_hh_emih!J32=0,0,SER_hh_emih!J32/SER_summary!J$26)</f>
        <v>5.9334423029219471E-2</v>
      </c>
      <c r="K32" s="133">
        <f>IF(SER_hh_emih!K32=0,0,SER_hh_emih!K32/SER_summary!K$26)</f>
        <v>5.8757219500377975E-2</v>
      </c>
      <c r="L32" s="133">
        <f>IF(SER_hh_emih!L32=0,0,SER_hh_emih!L32/SER_summary!L$26)</f>
        <v>4.9705186474673139E-2</v>
      </c>
      <c r="M32" s="133">
        <f>IF(SER_hh_emih!M32=0,0,SER_hh_emih!M32/SER_summary!M$26)</f>
        <v>2.7792967165687341E-2</v>
      </c>
      <c r="N32" s="133">
        <f>IF(SER_hh_emih!N32=0,0,SER_hh_emih!N32/SER_summary!N$26)</f>
        <v>0</v>
      </c>
      <c r="O32" s="133">
        <f>IF(SER_hh_emih!O32=0,0,SER_hh_emih!O32/SER_summary!O$26)</f>
        <v>0.14345681184595599</v>
      </c>
      <c r="P32" s="133">
        <f>IF(SER_hh_emih!P32=0,0,SER_hh_emih!P32/SER_summary!P$26)</f>
        <v>0.15634527452091182</v>
      </c>
      <c r="Q32" s="133">
        <f>IF(SER_hh_emih!Q32=0,0,SER_hh_emih!Q32/SER_summary!Q$26)</f>
        <v>0.2240585429203088</v>
      </c>
      <c r="R32" s="133">
        <f>IF(SER_hh_emih!R32=0,0,SER_hh_emih!R32/SER_summary!R$26)</f>
        <v>0.22819289054265837</v>
      </c>
      <c r="S32" s="133">
        <f>IF(SER_hh_emih!S32=0,0,SER_hh_emih!S32/SER_summary!S$26)</f>
        <v>0.22123019161777319</v>
      </c>
      <c r="T32" s="133">
        <f>IF(SER_hh_emih!T32=0,0,SER_hh_emih!T32/SER_summary!T$26)</f>
        <v>0.20577983442154751</v>
      </c>
      <c r="U32" s="133">
        <f>IF(SER_hh_emih!U32=0,0,SER_hh_emih!U32/SER_summary!U$26)</f>
        <v>0.21457773423393109</v>
      </c>
      <c r="V32" s="133">
        <f>IF(SER_hh_emih!V32=0,0,SER_hh_emih!V32/SER_summary!V$26)</f>
        <v>5.1637536455959449E-2</v>
      </c>
      <c r="W32" s="133">
        <f>IF(SER_hh_emih!W32=0,0,SER_hh_emih!W32/SER_summary!W$26)</f>
        <v>6.4060652602676918E-2</v>
      </c>
      <c r="DA32" s="157" t="s">
        <v>566</v>
      </c>
    </row>
    <row r="33" spans="1:105" ht="12" customHeight="1" x14ac:dyDescent="0.25">
      <c r="A33" s="62" t="s">
        <v>24</v>
      </c>
      <c r="B33" s="68">
        <f>IF(SER_hh_emih!B33=0,0,SER_hh_emih!B33/SER_summary!B$26)</f>
        <v>0</v>
      </c>
      <c r="C33" s="68">
        <f>IF(SER_hh_emih!C33=0,0,SER_hh_emih!C33/SER_summary!C$26)</f>
        <v>0</v>
      </c>
      <c r="D33" s="68">
        <f>IF(SER_hh_emih!D33=0,0,SER_hh_emih!D33/SER_summary!D$26)</f>
        <v>0</v>
      </c>
      <c r="E33" s="68">
        <f>IF(SER_hh_emih!E33=0,0,SER_hh_emih!E33/SER_summary!E$26)</f>
        <v>0</v>
      </c>
      <c r="F33" s="68">
        <f>IF(SER_hh_emih!F33=0,0,SER_hh_emih!F33/SER_summary!F$26)</f>
        <v>0</v>
      </c>
      <c r="G33" s="68">
        <f>IF(SER_hh_emih!G33=0,0,SER_hh_emih!G33/SER_summary!G$26)</f>
        <v>0</v>
      </c>
      <c r="H33" s="68">
        <f>IF(SER_hh_emih!H33=0,0,SER_hh_emih!H33/SER_summary!H$26)</f>
        <v>0</v>
      </c>
      <c r="I33" s="68">
        <f>IF(SER_hh_emih!I33=0,0,SER_hh_emih!I33/SER_summary!I$26)</f>
        <v>0</v>
      </c>
      <c r="J33" s="68">
        <f>IF(SER_hh_emih!J33=0,0,SER_hh_emih!J33/SER_summary!J$26)</f>
        <v>0</v>
      </c>
      <c r="K33" s="68">
        <f>IF(SER_hh_emih!K33=0,0,SER_hh_emih!K33/SER_summary!K$26)</f>
        <v>0</v>
      </c>
      <c r="L33" s="68">
        <f>IF(SER_hh_emih!L33=0,0,SER_hh_emih!L33/SER_summary!L$26)</f>
        <v>0</v>
      </c>
      <c r="M33" s="68">
        <f>IF(SER_hh_emih!M33=0,0,SER_hh_emih!M33/SER_summary!M$26)</f>
        <v>0</v>
      </c>
      <c r="N33" s="68">
        <f>IF(SER_hh_emih!N33=0,0,SER_hh_emih!N33/SER_summary!N$26)</f>
        <v>0</v>
      </c>
      <c r="O33" s="68">
        <f>IF(SER_hh_emih!O33=0,0,SER_hh_emih!O33/SER_summary!O$26)</f>
        <v>0</v>
      </c>
      <c r="P33" s="68">
        <f>IF(SER_hh_emih!P33=0,0,SER_hh_emih!P33/SER_summary!P$26)</f>
        <v>0</v>
      </c>
      <c r="Q33" s="68">
        <f>IF(SER_hh_emih!Q33=0,0,SER_hh_emih!Q33/SER_summary!Q$26)</f>
        <v>0</v>
      </c>
      <c r="R33" s="68">
        <f>IF(SER_hh_emih!R33=0,0,SER_hh_emih!R33/SER_summary!R$26)</f>
        <v>0</v>
      </c>
      <c r="S33" s="68">
        <f>IF(SER_hh_emih!S33=0,0,SER_hh_emih!S33/SER_summary!S$26)</f>
        <v>0</v>
      </c>
      <c r="T33" s="68">
        <f>IF(SER_hh_emih!T33=0,0,SER_hh_emih!T33/SER_summary!T$26)</f>
        <v>0</v>
      </c>
      <c r="U33" s="68">
        <f>IF(SER_hh_emih!U33=0,0,SER_hh_emih!U33/SER_summary!U$26)</f>
        <v>0</v>
      </c>
      <c r="V33" s="68">
        <f>IF(SER_hh_emih!V33=0,0,SER_hh_emih!V33/SER_summary!V$26)</f>
        <v>0</v>
      </c>
      <c r="W33" s="68">
        <f>IF(SER_hh_emih!W33=0,0,SER_hh_emih!W33/SER_summary!W$26)</f>
        <v>0</v>
      </c>
      <c r="DA33" s="111" t="s">
        <v>567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25.5" customHeight="1" x14ac:dyDescent="0.25">
      <c r="A1" s="28" t="s">
        <v>568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79</v>
      </c>
      <c r="B3" s="125"/>
      <c r="C3" s="125">
        <f t="shared" ref="C3:W3" si="0">C4</f>
        <v>203549.18529340386</v>
      </c>
      <c r="D3" s="125">
        <f t="shared" si="0"/>
        <v>180450.68694137456</v>
      </c>
      <c r="E3" s="125">
        <f t="shared" si="0"/>
        <v>178789.22415271911</v>
      </c>
      <c r="F3" s="125">
        <f t="shared" si="0"/>
        <v>214067.94565766543</v>
      </c>
      <c r="G3" s="125">
        <f t="shared" si="0"/>
        <v>215036.60734474851</v>
      </c>
      <c r="H3" s="125">
        <f t="shared" si="0"/>
        <v>299808.71663809795</v>
      </c>
      <c r="I3" s="125">
        <f t="shared" si="0"/>
        <v>302686.14991443633</v>
      </c>
      <c r="J3" s="125">
        <f t="shared" si="0"/>
        <v>212589.0035657805</v>
      </c>
      <c r="K3" s="125">
        <f t="shared" si="0"/>
        <v>69349.483985299463</v>
      </c>
      <c r="L3" s="125">
        <f t="shared" si="0"/>
        <v>152485.01098770066</v>
      </c>
      <c r="M3" s="125">
        <f t="shared" si="0"/>
        <v>106712.98408749019</v>
      </c>
      <c r="N3" s="125">
        <f t="shared" si="0"/>
        <v>119654.32082575388</v>
      </c>
      <c r="O3" s="125">
        <f t="shared" si="0"/>
        <v>83316.365754049446</v>
      </c>
      <c r="P3" s="125">
        <f t="shared" si="0"/>
        <v>133303.00015644822</v>
      </c>
      <c r="Q3" s="125">
        <f t="shared" si="0"/>
        <v>137199.16387026609</v>
      </c>
      <c r="R3" s="125">
        <f t="shared" si="0"/>
        <v>168698.76207164716</v>
      </c>
      <c r="S3" s="125">
        <f t="shared" si="0"/>
        <v>165511.45358915834</v>
      </c>
      <c r="T3" s="125">
        <f t="shared" si="0"/>
        <v>159708.4185385624</v>
      </c>
      <c r="U3" s="125">
        <f t="shared" si="0"/>
        <v>148011.70991425676</v>
      </c>
      <c r="V3" s="125">
        <f t="shared" si="0"/>
        <v>138007.81466421051</v>
      </c>
      <c r="W3" s="125">
        <f t="shared" si="0"/>
        <v>131279.71843993117</v>
      </c>
      <c r="DA3" s="169" t="s">
        <v>569</v>
      </c>
    </row>
    <row r="4" spans="1:105" ht="12.95" customHeight="1" x14ac:dyDescent="0.25">
      <c r="A4" s="130" t="s">
        <v>32</v>
      </c>
      <c r="B4" s="140"/>
      <c r="C4" s="140">
        <f t="shared" ref="C4:Q4" si="1">SUM(C5:C14)</f>
        <v>203549.18529340386</v>
      </c>
      <c r="D4" s="140">
        <f t="shared" si="1"/>
        <v>180450.68694137456</v>
      </c>
      <c r="E4" s="140">
        <f t="shared" si="1"/>
        <v>178789.22415271911</v>
      </c>
      <c r="F4" s="140">
        <f t="shared" si="1"/>
        <v>214067.94565766543</v>
      </c>
      <c r="G4" s="140">
        <f t="shared" si="1"/>
        <v>215036.60734474851</v>
      </c>
      <c r="H4" s="140">
        <f t="shared" si="1"/>
        <v>299808.71663809795</v>
      </c>
      <c r="I4" s="140">
        <f t="shared" si="1"/>
        <v>302686.14991443633</v>
      </c>
      <c r="J4" s="140">
        <f t="shared" si="1"/>
        <v>212589.0035657805</v>
      </c>
      <c r="K4" s="140">
        <f t="shared" si="1"/>
        <v>69349.483985299463</v>
      </c>
      <c r="L4" s="140">
        <f t="shared" si="1"/>
        <v>152485.01098770066</v>
      </c>
      <c r="M4" s="140">
        <f t="shared" si="1"/>
        <v>106712.98408749019</v>
      </c>
      <c r="N4" s="140">
        <f t="shared" si="1"/>
        <v>119654.32082575388</v>
      </c>
      <c r="O4" s="140">
        <f t="shared" si="1"/>
        <v>83316.365754049446</v>
      </c>
      <c r="P4" s="140">
        <f t="shared" si="1"/>
        <v>133303.00015644822</v>
      </c>
      <c r="Q4" s="140">
        <f t="shared" si="1"/>
        <v>137199.16387026609</v>
      </c>
      <c r="R4" s="140">
        <f t="shared" ref="R4:W4" si="2">SUM(R5:R14)</f>
        <v>168698.76207164716</v>
      </c>
      <c r="S4" s="140">
        <f t="shared" si="2"/>
        <v>165511.45358915834</v>
      </c>
      <c r="T4" s="140">
        <f t="shared" si="2"/>
        <v>159708.4185385624</v>
      </c>
      <c r="U4" s="140">
        <f t="shared" si="2"/>
        <v>148011.70991425676</v>
      </c>
      <c r="V4" s="140">
        <f t="shared" si="2"/>
        <v>138007.81466421051</v>
      </c>
      <c r="W4" s="140">
        <f t="shared" si="2"/>
        <v>131279.71843993117</v>
      </c>
      <c r="DA4" s="170" t="s">
        <v>570</v>
      </c>
    </row>
    <row r="5" spans="1:105" ht="12" customHeight="1" x14ac:dyDescent="0.25">
      <c r="A5" s="132" t="s">
        <v>29</v>
      </c>
      <c r="B5" s="141"/>
      <c r="C5" s="141">
        <v>849.8278616897677</v>
      </c>
      <c r="D5" s="141">
        <v>835.80348828281183</v>
      </c>
      <c r="E5" s="141">
        <v>2417.0689063733166</v>
      </c>
      <c r="F5" s="141">
        <v>2702.8581692116677</v>
      </c>
      <c r="G5" s="141">
        <v>2072.4691022888601</v>
      </c>
      <c r="H5" s="141">
        <v>2622.9695651104589</v>
      </c>
      <c r="I5" s="141">
        <v>6692.0779590242146</v>
      </c>
      <c r="J5" s="141">
        <v>3296.6993443912706</v>
      </c>
      <c r="K5" s="141">
        <v>2339.1269613950676</v>
      </c>
      <c r="L5" s="141">
        <v>715.45222157218063</v>
      </c>
      <c r="M5" s="141">
        <v>1947.4220484340506</v>
      </c>
      <c r="N5" s="141">
        <v>2021.290954635321</v>
      </c>
      <c r="O5" s="141">
        <v>1246.4547428077331</v>
      </c>
      <c r="P5" s="141">
        <v>811.02654275602788</v>
      </c>
      <c r="Q5" s="141">
        <v>2673.7645724321151</v>
      </c>
      <c r="R5" s="141">
        <v>886.14535574009108</v>
      </c>
      <c r="S5" s="141">
        <v>1434.5729051194019</v>
      </c>
      <c r="T5" s="141">
        <v>991.19467803440432</v>
      </c>
      <c r="U5" s="141">
        <v>770.36478514556063</v>
      </c>
      <c r="V5" s="141">
        <v>1065.2521401761483</v>
      </c>
      <c r="W5" s="141">
        <v>1181.9742195162607</v>
      </c>
      <c r="DA5" s="171" t="s">
        <v>571</v>
      </c>
    </row>
    <row r="6" spans="1:105" ht="12" customHeight="1" x14ac:dyDescent="0.25">
      <c r="A6" s="132" t="s">
        <v>52</v>
      </c>
      <c r="B6" s="141"/>
      <c r="C6" s="141">
        <v>258.89375108101711</v>
      </c>
      <c r="D6" s="141">
        <v>308.79210922751236</v>
      </c>
      <c r="E6" s="141">
        <v>247.71669363857063</v>
      </c>
      <c r="F6" s="141">
        <v>106.62665485296368</v>
      </c>
      <c r="G6" s="141">
        <v>63.281694941228814</v>
      </c>
      <c r="H6" s="141">
        <v>138.13537368733654</v>
      </c>
      <c r="I6" s="141">
        <v>225.86907356699913</v>
      </c>
      <c r="J6" s="141">
        <v>154.46903334851569</v>
      </c>
      <c r="K6" s="141">
        <v>79.010039528814005</v>
      </c>
      <c r="L6" s="141">
        <v>145.26726118674253</v>
      </c>
      <c r="M6" s="141">
        <v>123.03063360381657</v>
      </c>
      <c r="N6" s="141">
        <v>36.293036727803027</v>
      </c>
      <c r="O6" s="141">
        <v>19.450898564730853</v>
      </c>
      <c r="P6" s="141">
        <v>0.4964223593050997</v>
      </c>
      <c r="Q6" s="141">
        <v>3.1106130545251744</v>
      </c>
      <c r="R6" s="141">
        <v>4.8607814723325093</v>
      </c>
      <c r="S6" s="141">
        <v>70.317511466802074</v>
      </c>
      <c r="T6" s="141">
        <v>89.061070311397131</v>
      </c>
      <c r="U6" s="141">
        <v>103.28715256215641</v>
      </c>
      <c r="V6" s="141">
        <v>114.94237648996666</v>
      </c>
      <c r="W6" s="141">
        <v>111.10028036481921</v>
      </c>
      <c r="DA6" s="171" t="s">
        <v>572</v>
      </c>
    </row>
    <row r="7" spans="1:105" ht="12" customHeight="1" x14ac:dyDescent="0.25">
      <c r="A7" s="132" t="s">
        <v>169</v>
      </c>
      <c r="B7" s="141"/>
      <c r="C7" s="141">
        <v>85134.271136410345</v>
      </c>
      <c r="D7" s="141">
        <v>101654.1885524384</v>
      </c>
      <c r="E7" s="141">
        <v>77800.562678294809</v>
      </c>
      <c r="F7" s="141">
        <v>40465.318358844306</v>
      </c>
      <c r="G7" s="141">
        <v>7435.3419411593613</v>
      </c>
      <c r="H7" s="141">
        <v>31784.770133538535</v>
      </c>
      <c r="I7" s="141">
        <v>34601.735109592984</v>
      </c>
      <c r="J7" s="141">
        <v>34866.185600690624</v>
      </c>
      <c r="K7" s="141">
        <v>11654.452563868881</v>
      </c>
      <c r="L7" s="141">
        <v>34775.076436207288</v>
      </c>
      <c r="M7" s="141">
        <v>24495.680281634312</v>
      </c>
      <c r="N7" s="141">
        <v>37683.123219891968</v>
      </c>
      <c r="O7" s="141">
        <v>21986.235171354881</v>
      </c>
      <c r="P7" s="141">
        <v>19349.511186159689</v>
      </c>
      <c r="Q7" s="141">
        <v>15664.11066796165</v>
      </c>
      <c r="R7" s="141">
        <v>18969.422470685455</v>
      </c>
      <c r="S7" s="141">
        <v>19949.258411129344</v>
      </c>
      <c r="T7" s="141">
        <v>17751.504837697452</v>
      </c>
      <c r="U7" s="141">
        <v>8034.4087173063754</v>
      </c>
      <c r="V7" s="141">
        <v>6143.301766681765</v>
      </c>
      <c r="W7" s="141">
        <v>12093.788241886588</v>
      </c>
      <c r="DA7" s="171" t="s">
        <v>573</v>
      </c>
    </row>
    <row r="8" spans="1:105" ht="12" customHeight="1" x14ac:dyDescent="0.25">
      <c r="A8" s="132" t="s">
        <v>73</v>
      </c>
      <c r="B8" s="141"/>
      <c r="C8" s="141">
        <v>75.353571744181039</v>
      </c>
      <c r="D8" s="141">
        <v>104.17202370495423</v>
      </c>
      <c r="E8" s="141">
        <v>103.36927299380629</v>
      </c>
      <c r="F8" s="141">
        <v>159.92551188028418</v>
      </c>
      <c r="G8" s="141">
        <v>202.37921876299336</v>
      </c>
      <c r="H8" s="141">
        <v>263.87454004881602</v>
      </c>
      <c r="I8" s="141">
        <v>330.92003644670444</v>
      </c>
      <c r="J8" s="141">
        <v>160.83028271186944</v>
      </c>
      <c r="K8" s="141">
        <v>90.10978439544273</v>
      </c>
      <c r="L8" s="141">
        <v>320.11057166173254</v>
      </c>
      <c r="M8" s="141">
        <v>506.77414168002599</v>
      </c>
      <c r="N8" s="141">
        <v>737.18219545957049</v>
      </c>
      <c r="O8" s="141">
        <v>553.3812127655226</v>
      </c>
      <c r="P8" s="141">
        <v>2160.4317248471266</v>
      </c>
      <c r="Q8" s="141">
        <v>1912.8641026275648</v>
      </c>
      <c r="R8" s="141">
        <v>1881.4772243704356</v>
      </c>
      <c r="S8" s="141">
        <v>1272.3575919216166</v>
      </c>
      <c r="T8" s="141">
        <v>1259.101373660031</v>
      </c>
      <c r="U8" s="141">
        <v>1397.59968122436</v>
      </c>
      <c r="V8" s="141">
        <v>1518.3238587639401</v>
      </c>
      <c r="W8" s="141">
        <v>865.5526607664425</v>
      </c>
      <c r="DA8" s="171" t="s">
        <v>574</v>
      </c>
    </row>
    <row r="9" spans="1:105" ht="12" customHeight="1" x14ac:dyDescent="0.25">
      <c r="A9" s="132" t="s">
        <v>78</v>
      </c>
      <c r="B9" s="141"/>
      <c r="C9" s="141">
        <v>76950.667533695945</v>
      </c>
      <c r="D9" s="141">
        <v>32758.756758005944</v>
      </c>
      <c r="E9" s="141">
        <v>34365.165012988262</v>
      </c>
      <c r="F9" s="141">
        <v>46668.31273550367</v>
      </c>
      <c r="G9" s="141">
        <v>108552.8600203755</v>
      </c>
      <c r="H9" s="141">
        <v>166802.16283986776</v>
      </c>
      <c r="I9" s="141">
        <v>134465.61121166719</v>
      </c>
      <c r="J9" s="141">
        <v>80869.999990613636</v>
      </c>
      <c r="K9" s="141">
        <v>25201.84885278844</v>
      </c>
      <c r="L9" s="141">
        <v>67902.353847679478</v>
      </c>
      <c r="M9" s="141">
        <v>39027.928230732614</v>
      </c>
      <c r="N9" s="141">
        <v>42600.540601384419</v>
      </c>
      <c r="O9" s="141">
        <v>30334.658833938407</v>
      </c>
      <c r="P9" s="141">
        <v>48266.93939402957</v>
      </c>
      <c r="Q9" s="141">
        <v>46508.02012289819</v>
      </c>
      <c r="R9" s="141">
        <v>65158.906114723453</v>
      </c>
      <c r="S9" s="141">
        <v>52828.700621944707</v>
      </c>
      <c r="T9" s="141">
        <v>56278.512321142662</v>
      </c>
      <c r="U9" s="141">
        <v>52025.55568926339</v>
      </c>
      <c r="V9" s="141">
        <v>61413.478828363499</v>
      </c>
      <c r="W9" s="141">
        <v>63781.235214172804</v>
      </c>
      <c r="DA9" s="171" t="s">
        <v>575</v>
      </c>
    </row>
    <row r="10" spans="1:105" ht="12" customHeight="1" x14ac:dyDescent="0.25">
      <c r="A10" s="132" t="s">
        <v>128</v>
      </c>
      <c r="B10" s="141"/>
      <c r="C10" s="141">
        <v>4495.3789073197613</v>
      </c>
      <c r="D10" s="141">
        <v>3834.1354997431558</v>
      </c>
      <c r="E10" s="141">
        <v>6886.4882068023035</v>
      </c>
      <c r="F10" s="141">
        <v>15045.687325895013</v>
      </c>
      <c r="G10" s="141">
        <v>9881.4260925616545</v>
      </c>
      <c r="H10" s="141">
        <v>9841.4189178403412</v>
      </c>
      <c r="I10" s="141">
        <v>17352.498870368232</v>
      </c>
      <c r="J10" s="141">
        <v>11874.213872974849</v>
      </c>
      <c r="K10" s="141">
        <v>3472.5311615268006</v>
      </c>
      <c r="L10" s="141">
        <v>4924.6631964685739</v>
      </c>
      <c r="M10" s="141">
        <v>2334.3551095616735</v>
      </c>
      <c r="N10" s="141">
        <v>3442.2497770634227</v>
      </c>
      <c r="O10" s="141">
        <v>2439.7022762692013</v>
      </c>
      <c r="P10" s="141">
        <v>7531.1607516378454</v>
      </c>
      <c r="Q10" s="141">
        <v>10953.481879967536</v>
      </c>
      <c r="R10" s="141">
        <v>15490.727491181586</v>
      </c>
      <c r="S10" s="141">
        <v>14264.154599617394</v>
      </c>
      <c r="T10" s="141">
        <v>12718.926745501254</v>
      </c>
      <c r="U10" s="141">
        <v>10998.102980524518</v>
      </c>
      <c r="V10" s="141">
        <v>9840.2696721845641</v>
      </c>
      <c r="W10" s="141">
        <v>3327.4786903249833</v>
      </c>
      <c r="DA10" s="171" t="s">
        <v>576</v>
      </c>
    </row>
    <row r="11" spans="1:105" ht="12" customHeight="1" x14ac:dyDescent="0.25">
      <c r="A11" s="132" t="s">
        <v>25</v>
      </c>
      <c r="B11" s="141"/>
      <c r="C11" s="141">
        <v>416.35952767627407</v>
      </c>
      <c r="D11" s="141">
        <v>693.5889137135382</v>
      </c>
      <c r="E11" s="141">
        <v>435.5411550171101</v>
      </c>
      <c r="F11" s="141">
        <v>921.96327531614793</v>
      </c>
      <c r="G11" s="141">
        <v>2608.9545959032139</v>
      </c>
      <c r="H11" s="141">
        <v>1146.2646275512623</v>
      </c>
      <c r="I11" s="141">
        <v>1561.861115517914</v>
      </c>
      <c r="J11" s="141">
        <v>234.62756327060021</v>
      </c>
      <c r="K11" s="141">
        <v>159.71956237486853</v>
      </c>
      <c r="L11" s="141">
        <v>355.0845306346074</v>
      </c>
      <c r="M11" s="141">
        <v>339.35020867720243</v>
      </c>
      <c r="N11" s="141">
        <v>465.3045351498198</v>
      </c>
      <c r="O11" s="141">
        <v>380.95037765696696</v>
      </c>
      <c r="P11" s="141">
        <v>1029.1793318289087</v>
      </c>
      <c r="Q11" s="141">
        <v>293.32168708790198</v>
      </c>
      <c r="R11" s="141">
        <v>837.12165233071823</v>
      </c>
      <c r="S11" s="141">
        <v>866.59930107080447</v>
      </c>
      <c r="T11" s="141">
        <v>801.89358812768899</v>
      </c>
      <c r="U11" s="141">
        <v>694.66596427171453</v>
      </c>
      <c r="V11" s="141">
        <v>654.62922660114589</v>
      </c>
      <c r="W11" s="141">
        <v>408.11652935735196</v>
      </c>
      <c r="DA11" s="171" t="s">
        <v>577</v>
      </c>
    </row>
    <row r="12" spans="1:105" ht="12" customHeight="1" x14ac:dyDescent="0.25">
      <c r="A12" s="132" t="s">
        <v>170</v>
      </c>
      <c r="B12" s="141"/>
      <c r="C12" s="141">
        <v>15041.461349220148</v>
      </c>
      <c r="D12" s="141">
        <v>12966.076202609765</v>
      </c>
      <c r="E12" s="141">
        <v>34708.489118536883</v>
      </c>
      <c r="F12" s="141">
        <v>46566.914270352579</v>
      </c>
      <c r="G12" s="141">
        <v>36332.997619047332</v>
      </c>
      <c r="H12" s="141">
        <v>16165.441107396933</v>
      </c>
      <c r="I12" s="141">
        <v>23671.895944176187</v>
      </c>
      <c r="J12" s="141">
        <v>16568.637918089578</v>
      </c>
      <c r="K12" s="141">
        <v>10016.323883511075</v>
      </c>
      <c r="L12" s="141">
        <v>20737.405151782299</v>
      </c>
      <c r="M12" s="141">
        <v>12808.572846424135</v>
      </c>
      <c r="N12" s="141">
        <v>8774.8848590268262</v>
      </c>
      <c r="O12" s="141">
        <v>8345.2414814113308</v>
      </c>
      <c r="P12" s="141">
        <v>10956.211078020324</v>
      </c>
      <c r="Q12" s="141">
        <v>10051.273992817236</v>
      </c>
      <c r="R12" s="141">
        <v>13874.672219491837</v>
      </c>
      <c r="S12" s="141">
        <v>29162.40915358844</v>
      </c>
      <c r="T12" s="141">
        <v>24424.282277251707</v>
      </c>
      <c r="U12" s="141">
        <v>29632.993806299244</v>
      </c>
      <c r="V12" s="141">
        <v>12738.026619449751</v>
      </c>
      <c r="W12" s="141">
        <v>17217.810735146253</v>
      </c>
      <c r="DA12" s="171" t="s">
        <v>578</v>
      </c>
    </row>
    <row r="13" spans="1:105" ht="12" customHeight="1" x14ac:dyDescent="0.25">
      <c r="A13" s="132" t="s">
        <v>77</v>
      </c>
      <c r="B13" s="141"/>
      <c r="C13" s="141">
        <v>3045.8445561702133</v>
      </c>
      <c r="D13" s="141">
        <v>5707.6256945757214</v>
      </c>
      <c r="E13" s="141">
        <v>6250.377530761546</v>
      </c>
      <c r="F13" s="141">
        <v>7706.7248639893132</v>
      </c>
      <c r="G13" s="141">
        <v>8714.0169462316862</v>
      </c>
      <c r="H13" s="141">
        <v>11429.14324600301</v>
      </c>
      <c r="I13" s="141">
        <v>17125.520418112726</v>
      </c>
      <c r="J13" s="141">
        <v>14103.749928223142</v>
      </c>
      <c r="K13" s="141">
        <v>4873.3423219332317</v>
      </c>
      <c r="L13" s="141">
        <v>9945.2754393158521</v>
      </c>
      <c r="M13" s="141">
        <v>11035.654136839679</v>
      </c>
      <c r="N13" s="141">
        <v>14702.006967866088</v>
      </c>
      <c r="O13" s="141">
        <v>9561.643000511418</v>
      </c>
      <c r="P13" s="141">
        <v>34137.25676765776</v>
      </c>
      <c r="Q13" s="141">
        <v>37870.557983584658</v>
      </c>
      <c r="R13" s="141">
        <v>35733.34273263158</v>
      </c>
      <c r="S13" s="141">
        <v>27731.333348372194</v>
      </c>
      <c r="T13" s="141">
        <v>26273.849668675266</v>
      </c>
      <c r="U13" s="141">
        <v>27839.299659572243</v>
      </c>
      <c r="V13" s="141">
        <v>29921.994164128784</v>
      </c>
      <c r="W13" s="141">
        <v>18477.157463707324</v>
      </c>
      <c r="DA13" s="171" t="s">
        <v>579</v>
      </c>
    </row>
    <row r="14" spans="1:105" ht="12" customHeight="1" x14ac:dyDescent="0.25">
      <c r="A14" s="60" t="s">
        <v>76</v>
      </c>
      <c r="B14" s="142"/>
      <c r="C14" s="142">
        <v>17281.127098396151</v>
      </c>
      <c r="D14" s="142">
        <v>21587.547699072751</v>
      </c>
      <c r="E14" s="142">
        <v>15574.445577312488</v>
      </c>
      <c r="F14" s="142">
        <v>53723.614491819528</v>
      </c>
      <c r="G14" s="142">
        <v>39172.880113476669</v>
      </c>
      <c r="H14" s="142">
        <v>59614.536287053474</v>
      </c>
      <c r="I14" s="142">
        <v>66658.160175963203</v>
      </c>
      <c r="J14" s="142">
        <v>50459.590031466418</v>
      </c>
      <c r="K14" s="142">
        <v>11463.018853976833</v>
      </c>
      <c r="L14" s="142">
        <v>12664.322331191921</v>
      </c>
      <c r="M14" s="142">
        <v>14094.216449902648</v>
      </c>
      <c r="N14" s="142">
        <v>9191.4446785486361</v>
      </c>
      <c r="O14" s="142">
        <v>8448.6477587692552</v>
      </c>
      <c r="P14" s="142">
        <v>9060.7869571516512</v>
      </c>
      <c r="Q14" s="142">
        <v>11268.658247834697</v>
      </c>
      <c r="R14" s="142">
        <v>15862.086029019636</v>
      </c>
      <c r="S14" s="142">
        <v>17931.750144927606</v>
      </c>
      <c r="T14" s="142">
        <v>19120.091978160508</v>
      </c>
      <c r="U14" s="142">
        <v>16515.431478087194</v>
      </c>
      <c r="V14" s="142">
        <v>14597.596011370922</v>
      </c>
      <c r="W14" s="142">
        <v>13815.504404688356</v>
      </c>
      <c r="DA14" s="172" t="s">
        <v>580</v>
      </c>
    </row>
    <row r="15" spans="1:105" ht="12" customHeight="1" x14ac:dyDescent="0.25">
      <c r="A15" s="143" t="s">
        <v>75</v>
      </c>
      <c r="B15" s="144"/>
      <c r="C15" s="144">
        <f t="shared" ref="C15:Q15" si="3">SUM(C5:C12)</f>
        <v>183222.21363883748</v>
      </c>
      <c r="D15" s="144">
        <f t="shared" si="3"/>
        <v>153155.51354772609</v>
      </c>
      <c r="E15" s="144">
        <f t="shared" si="3"/>
        <v>156964.40104464506</v>
      </c>
      <c r="F15" s="144">
        <f t="shared" si="3"/>
        <v>152637.60630185661</v>
      </c>
      <c r="G15" s="144">
        <f t="shared" si="3"/>
        <v>167149.71028504014</v>
      </c>
      <c r="H15" s="144">
        <f t="shared" si="3"/>
        <v>228765.03710504144</v>
      </c>
      <c r="I15" s="144">
        <f t="shared" si="3"/>
        <v>218902.4693203604</v>
      </c>
      <c r="J15" s="144">
        <f t="shared" si="3"/>
        <v>148025.66360609094</v>
      </c>
      <c r="K15" s="144">
        <f t="shared" si="3"/>
        <v>53013.122809389395</v>
      </c>
      <c r="L15" s="144">
        <f t="shared" si="3"/>
        <v>129875.41321719289</v>
      </c>
      <c r="M15" s="144">
        <f t="shared" si="3"/>
        <v>81583.113500747844</v>
      </c>
      <c r="N15" s="144">
        <f t="shared" si="3"/>
        <v>95760.869179339148</v>
      </c>
      <c r="O15" s="144">
        <f t="shared" si="3"/>
        <v>65306.074994768773</v>
      </c>
      <c r="P15" s="144">
        <f t="shared" si="3"/>
        <v>90104.956431638799</v>
      </c>
      <c r="Q15" s="144">
        <f t="shared" si="3"/>
        <v>88059.94763884673</v>
      </c>
      <c r="R15" s="144">
        <f t="shared" ref="R15:W15" si="4">SUM(R5:R12)</f>
        <v>117103.33330999593</v>
      </c>
      <c r="S15" s="144">
        <f t="shared" si="4"/>
        <v>119848.37009585851</v>
      </c>
      <c r="T15" s="144">
        <f t="shared" si="4"/>
        <v>114314.4768917266</v>
      </c>
      <c r="U15" s="144">
        <f t="shared" si="4"/>
        <v>103656.97877659732</v>
      </c>
      <c r="V15" s="144">
        <f t="shared" si="4"/>
        <v>93488.224488710795</v>
      </c>
      <c r="W15" s="144">
        <f t="shared" si="4"/>
        <v>98987.056571535504</v>
      </c>
      <c r="DA15" s="173"/>
    </row>
    <row r="16" spans="1:105" ht="12.95" customHeight="1" x14ac:dyDescent="0.25">
      <c r="A16" s="130" t="s">
        <v>74</v>
      </c>
      <c r="B16" s="140"/>
      <c r="C16" s="140">
        <f t="shared" ref="C16:Q16" si="5">SUM(C17:C18)</f>
        <v>191716.9613449483</v>
      </c>
      <c r="D16" s="140">
        <f t="shared" si="5"/>
        <v>173048.05412174721</v>
      </c>
      <c r="E16" s="140">
        <f t="shared" si="5"/>
        <v>125704.3043776564</v>
      </c>
      <c r="F16" s="140">
        <f t="shared" si="5"/>
        <v>200323.34481036465</v>
      </c>
      <c r="G16" s="140">
        <f t="shared" si="5"/>
        <v>200875.8930495563</v>
      </c>
      <c r="H16" s="140">
        <f t="shared" si="5"/>
        <v>268633.22135828325</v>
      </c>
      <c r="I16" s="140">
        <f t="shared" si="5"/>
        <v>285152.34442075965</v>
      </c>
      <c r="J16" s="140">
        <f t="shared" si="5"/>
        <v>201916.43011860785</v>
      </c>
      <c r="K16" s="140">
        <f t="shared" si="5"/>
        <v>62070.419809529238</v>
      </c>
      <c r="L16" s="140">
        <f t="shared" si="5"/>
        <v>150891.88700318575</v>
      </c>
      <c r="M16" s="140">
        <f t="shared" si="5"/>
        <v>100068.68292776009</v>
      </c>
      <c r="N16" s="140">
        <f t="shared" si="5"/>
        <v>116487.66938275362</v>
      </c>
      <c r="O16" s="140">
        <f t="shared" si="5"/>
        <v>81452.486101552917</v>
      </c>
      <c r="P16" s="140">
        <f t="shared" si="5"/>
        <v>128516.35730770013</v>
      </c>
      <c r="Q16" s="140">
        <f t="shared" si="5"/>
        <v>134854.44364641578</v>
      </c>
      <c r="R16" s="140">
        <f t="shared" ref="R16:W16" si="6">SUM(R17:R18)</f>
        <v>165708.77855825602</v>
      </c>
      <c r="S16" s="140">
        <f t="shared" si="6"/>
        <v>160592.72601381142</v>
      </c>
      <c r="T16" s="140">
        <f t="shared" si="6"/>
        <v>156374.6074037122</v>
      </c>
      <c r="U16" s="140">
        <f t="shared" si="6"/>
        <v>145746.91384515874</v>
      </c>
      <c r="V16" s="140">
        <f t="shared" si="6"/>
        <v>133687.5801641506</v>
      </c>
      <c r="W16" s="140">
        <f t="shared" si="6"/>
        <v>131227.19476327312</v>
      </c>
      <c r="DA16" s="170" t="s">
        <v>581</v>
      </c>
    </row>
    <row r="17" spans="1:105" ht="12.95" customHeight="1" x14ac:dyDescent="0.25">
      <c r="A17" s="132" t="s">
        <v>73</v>
      </c>
      <c r="B17" s="141"/>
      <c r="C17" s="141">
        <v>305.05713472553896</v>
      </c>
      <c r="D17" s="141">
        <v>222.64731980124546</v>
      </c>
      <c r="E17" s="141">
        <v>438.48672934318802</v>
      </c>
      <c r="F17" s="141">
        <v>383.44388133186106</v>
      </c>
      <c r="G17" s="141">
        <v>350.17425690332266</v>
      </c>
      <c r="H17" s="141">
        <v>656.13362210049888</v>
      </c>
      <c r="I17" s="141">
        <v>805.6239019214504</v>
      </c>
      <c r="J17" s="141">
        <v>646.03632151193312</v>
      </c>
      <c r="K17" s="141">
        <v>253.97255477366349</v>
      </c>
      <c r="L17" s="141">
        <v>628.57847291783503</v>
      </c>
      <c r="M17" s="141">
        <v>829.02781130290964</v>
      </c>
      <c r="N17" s="141">
        <v>954.29952568443832</v>
      </c>
      <c r="O17" s="141">
        <v>778.80786953297286</v>
      </c>
      <c r="P17" s="141">
        <v>1187.9507697473771</v>
      </c>
      <c r="Q17" s="141">
        <v>1281.6377604107661</v>
      </c>
      <c r="R17" s="141">
        <v>1985.1288760836594</v>
      </c>
      <c r="S17" s="141">
        <v>1856.2214331930811</v>
      </c>
      <c r="T17" s="141">
        <v>2416.8870623846296</v>
      </c>
      <c r="U17" s="141">
        <v>2105.0024044486995</v>
      </c>
      <c r="V17" s="141">
        <v>2544.2379571438164</v>
      </c>
      <c r="W17" s="141">
        <v>1367.1195960264047</v>
      </c>
      <c r="DA17" s="171" t="s">
        <v>582</v>
      </c>
    </row>
    <row r="18" spans="1:105" ht="12" customHeight="1" x14ac:dyDescent="0.25">
      <c r="A18" s="132" t="s">
        <v>72</v>
      </c>
      <c r="B18" s="141"/>
      <c r="C18" s="141">
        <v>191411.90421022277</v>
      </c>
      <c r="D18" s="141">
        <v>172825.40680194597</v>
      </c>
      <c r="E18" s="141">
        <v>125265.81764831321</v>
      </c>
      <c r="F18" s="141">
        <v>199939.9009290328</v>
      </c>
      <c r="G18" s="141">
        <v>200525.71879265297</v>
      </c>
      <c r="H18" s="141">
        <v>267977.08773618273</v>
      </c>
      <c r="I18" s="141">
        <v>284346.72051883821</v>
      </c>
      <c r="J18" s="141">
        <v>201270.39379709592</v>
      </c>
      <c r="K18" s="141">
        <v>61816.447254755571</v>
      </c>
      <c r="L18" s="141">
        <v>150263.30853026791</v>
      </c>
      <c r="M18" s="141">
        <v>99239.655116457187</v>
      </c>
      <c r="N18" s="141">
        <v>115533.36985706918</v>
      </c>
      <c r="O18" s="141">
        <v>80673.678232019942</v>
      </c>
      <c r="P18" s="141">
        <v>127328.40653795276</v>
      </c>
      <c r="Q18" s="141">
        <v>133572.80588600502</v>
      </c>
      <c r="R18" s="141">
        <v>163723.64968217237</v>
      </c>
      <c r="S18" s="141">
        <v>158736.50458061835</v>
      </c>
      <c r="T18" s="141">
        <v>153957.72034132757</v>
      </c>
      <c r="U18" s="141">
        <v>143641.91144071004</v>
      </c>
      <c r="V18" s="141">
        <v>131143.34220700679</v>
      </c>
      <c r="W18" s="141">
        <v>129860.07516724672</v>
      </c>
      <c r="DA18" s="171" t="s">
        <v>583</v>
      </c>
    </row>
    <row r="19" spans="1:105" ht="12.95" customHeight="1" x14ac:dyDescent="0.25">
      <c r="A19" s="130" t="s">
        <v>35</v>
      </c>
      <c r="B19" s="140"/>
      <c r="C19" s="140">
        <f t="shared" ref="C19:Q19" si="7">SUM(C20:C26)</f>
        <v>203549.1852934038</v>
      </c>
      <c r="D19" s="140">
        <f t="shared" si="7"/>
        <v>180450.68694137456</v>
      </c>
      <c r="E19" s="140">
        <f t="shared" si="7"/>
        <v>178789.22415271908</v>
      </c>
      <c r="F19" s="140">
        <f t="shared" si="7"/>
        <v>214067.94565766549</v>
      </c>
      <c r="G19" s="140">
        <f t="shared" si="7"/>
        <v>215036.60734474851</v>
      </c>
      <c r="H19" s="140">
        <f t="shared" si="7"/>
        <v>299808.71663809789</v>
      </c>
      <c r="I19" s="140">
        <f t="shared" si="7"/>
        <v>302686.14991443639</v>
      </c>
      <c r="J19" s="140">
        <f t="shared" si="7"/>
        <v>212589.0035657805</v>
      </c>
      <c r="K19" s="140">
        <f t="shared" si="7"/>
        <v>69349.483985299463</v>
      </c>
      <c r="L19" s="140">
        <f t="shared" si="7"/>
        <v>152485.01098770069</v>
      </c>
      <c r="M19" s="140">
        <f t="shared" si="7"/>
        <v>106712.98408749016</v>
      </c>
      <c r="N19" s="140">
        <f t="shared" si="7"/>
        <v>119654.32082575388</v>
      </c>
      <c r="O19" s="140">
        <f t="shared" si="7"/>
        <v>83316.365754049446</v>
      </c>
      <c r="P19" s="140">
        <f t="shared" si="7"/>
        <v>133303.00015644822</v>
      </c>
      <c r="Q19" s="140">
        <f t="shared" si="7"/>
        <v>137199.16387026611</v>
      </c>
      <c r="R19" s="140">
        <f t="shared" ref="R19:W19" si="8">SUM(R20:R26)</f>
        <v>168698.76207164704</v>
      </c>
      <c r="S19" s="140">
        <f t="shared" si="8"/>
        <v>165511.45358915831</v>
      </c>
      <c r="T19" s="140">
        <f t="shared" si="8"/>
        <v>159708.41853856237</v>
      </c>
      <c r="U19" s="140">
        <f t="shared" si="8"/>
        <v>148011.70991425676</v>
      </c>
      <c r="V19" s="140">
        <f t="shared" si="8"/>
        <v>138007.81466421051</v>
      </c>
      <c r="W19" s="140">
        <f t="shared" si="8"/>
        <v>131279.71843993122</v>
      </c>
      <c r="DA19" s="170" t="s">
        <v>584</v>
      </c>
    </row>
    <row r="20" spans="1:105" ht="12" customHeight="1" x14ac:dyDescent="0.25">
      <c r="A20" s="132" t="s">
        <v>29</v>
      </c>
      <c r="B20" s="141"/>
      <c r="C20" s="141">
        <v>247.73105282653668</v>
      </c>
      <c r="D20" s="141">
        <v>250.50066918663012</v>
      </c>
      <c r="E20" s="141">
        <v>426.25553296449255</v>
      </c>
      <c r="F20" s="141">
        <v>120.52926564138855</v>
      </c>
      <c r="G20" s="141">
        <v>53.73415663721255</v>
      </c>
      <c r="H20" s="141">
        <v>234.01060534642988</v>
      </c>
      <c r="I20" s="141">
        <v>862.04853236404836</v>
      </c>
      <c r="J20" s="141">
        <v>864.88308224794878</v>
      </c>
      <c r="K20" s="141">
        <v>706.95536292166503</v>
      </c>
      <c r="L20" s="141">
        <v>218.53621279926477</v>
      </c>
      <c r="M20" s="141">
        <v>618.78640433887938</v>
      </c>
      <c r="N20" s="141">
        <v>520.64544361710966</v>
      </c>
      <c r="O20" s="141">
        <v>271.32153263884754</v>
      </c>
      <c r="P20" s="141">
        <v>725.09487629200146</v>
      </c>
      <c r="Q20" s="141">
        <v>432.67719467012677</v>
      </c>
      <c r="R20" s="141">
        <v>354.70457355761226</v>
      </c>
      <c r="S20" s="141">
        <v>0</v>
      </c>
      <c r="T20" s="141">
        <v>5.3448735317699572E-2</v>
      </c>
      <c r="U20" s="141">
        <v>8.9792621190045647</v>
      </c>
      <c r="V20" s="141">
        <v>55.453729677962905</v>
      </c>
      <c r="W20" s="141">
        <v>165.76121412918297</v>
      </c>
      <c r="DA20" s="171" t="s">
        <v>585</v>
      </c>
    </row>
    <row r="21" spans="1:105" s="2" customFormat="1" ht="12" customHeight="1" x14ac:dyDescent="0.25">
      <c r="A21" s="132" t="s">
        <v>52</v>
      </c>
      <c r="B21" s="141"/>
      <c r="C21" s="141">
        <v>6177.0634377864008</v>
      </c>
      <c r="D21" s="141">
        <v>6392.9530866418527</v>
      </c>
      <c r="E21" s="141">
        <v>4999.0900334438657</v>
      </c>
      <c r="F21" s="141">
        <v>7557.1666848194845</v>
      </c>
      <c r="G21" s="141">
        <v>6798.2472294080189</v>
      </c>
      <c r="H21" s="141">
        <v>9398.2824817775418</v>
      </c>
      <c r="I21" s="141">
        <v>7141.4178236336065</v>
      </c>
      <c r="J21" s="141">
        <v>4631.0745358260883</v>
      </c>
      <c r="K21" s="141">
        <v>1495.828536567733</v>
      </c>
      <c r="L21" s="141">
        <v>2928.2705904202039</v>
      </c>
      <c r="M21" s="141">
        <v>2670.7566922154824</v>
      </c>
      <c r="N21" s="141">
        <v>3061.879633048155</v>
      </c>
      <c r="O21" s="141">
        <v>1274.2766193048885</v>
      </c>
      <c r="P21" s="141">
        <v>2273.7342348114807</v>
      </c>
      <c r="Q21" s="141">
        <v>3531.880303094571</v>
      </c>
      <c r="R21" s="141">
        <v>4106.5867467046655</v>
      </c>
      <c r="S21" s="141">
        <v>2383.5486389995017</v>
      </c>
      <c r="T21" s="141">
        <v>1074.0023506363739</v>
      </c>
      <c r="U21" s="141">
        <v>812.3555617120461</v>
      </c>
      <c r="V21" s="141">
        <v>561.35271478393474</v>
      </c>
      <c r="W21" s="141">
        <v>721.82548278818763</v>
      </c>
      <c r="DA21" s="171" t="s">
        <v>586</v>
      </c>
    </row>
    <row r="22" spans="1:105" ht="12" customHeight="1" x14ac:dyDescent="0.25">
      <c r="A22" s="132" t="s">
        <v>169</v>
      </c>
      <c r="B22" s="141"/>
      <c r="C22" s="141">
        <v>47764.068738185291</v>
      </c>
      <c r="D22" s="141">
        <v>35830.427912526371</v>
      </c>
      <c r="E22" s="141">
        <v>23233.310779116582</v>
      </c>
      <c r="F22" s="141">
        <v>37234.70002867013</v>
      </c>
      <c r="G22" s="141">
        <v>33826.313624880371</v>
      </c>
      <c r="H22" s="141">
        <v>53366.933231286283</v>
      </c>
      <c r="I22" s="141">
        <v>51485.326375344011</v>
      </c>
      <c r="J22" s="141">
        <v>29808.800594937307</v>
      </c>
      <c r="K22" s="141">
        <v>8154.2810716702934</v>
      </c>
      <c r="L22" s="141">
        <v>30825.044461658032</v>
      </c>
      <c r="M22" s="141">
        <v>16536.138478273799</v>
      </c>
      <c r="N22" s="141">
        <v>28446.576324381753</v>
      </c>
      <c r="O22" s="141">
        <v>18512.753007493702</v>
      </c>
      <c r="P22" s="141">
        <v>23130.877586246272</v>
      </c>
      <c r="Q22" s="141">
        <v>33843.251146600371</v>
      </c>
      <c r="R22" s="141">
        <v>22061.223009028068</v>
      </c>
      <c r="S22" s="141">
        <v>15378.865647799536</v>
      </c>
      <c r="T22" s="141">
        <v>11481.785782511315</v>
      </c>
      <c r="U22" s="141">
        <v>11979.864978472207</v>
      </c>
      <c r="V22" s="141">
        <v>13884.29880588854</v>
      </c>
      <c r="W22" s="141">
        <v>15492.81436919133</v>
      </c>
      <c r="DA22" s="171" t="s">
        <v>587</v>
      </c>
    </row>
    <row r="23" spans="1:105" ht="12" customHeight="1" x14ac:dyDescent="0.25">
      <c r="A23" s="132" t="s">
        <v>154</v>
      </c>
      <c r="B23" s="141"/>
      <c r="C23" s="141">
        <v>35481.562751526479</v>
      </c>
      <c r="D23" s="141">
        <v>31515.220402786308</v>
      </c>
      <c r="E23" s="141">
        <v>22783.822205657965</v>
      </c>
      <c r="F23" s="141">
        <v>44647.898701709753</v>
      </c>
      <c r="G23" s="141">
        <v>65662.535623311065</v>
      </c>
      <c r="H23" s="141">
        <v>116556.71249065407</v>
      </c>
      <c r="I23" s="141">
        <v>92084.42311599516</v>
      </c>
      <c r="J23" s="141">
        <v>56399.369389165084</v>
      </c>
      <c r="K23" s="141">
        <v>17641.595477553841</v>
      </c>
      <c r="L23" s="141">
        <v>38669.232758096739</v>
      </c>
      <c r="M23" s="141">
        <v>28040.523969287406</v>
      </c>
      <c r="N23" s="141">
        <v>37718.325682829884</v>
      </c>
      <c r="O23" s="141">
        <v>28584.474765911506</v>
      </c>
      <c r="P23" s="141">
        <v>54409.598624193321</v>
      </c>
      <c r="Q23" s="141">
        <v>46638.701183410369</v>
      </c>
      <c r="R23" s="141">
        <v>72834.90816038521</v>
      </c>
      <c r="S23" s="141">
        <v>67798.62963041247</v>
      </c>
      <c r="T23" s="141">
        <v>67191.439782452217</v>
      </c>
      <c r="U23" s="141">
        <v>62076.699031327509</v>
      </c>
      <c r="V23" s="141">
        <v>65312.604656779316</v>
      </c>
      <c r="W23" s="141">
        <v>46458.596659052826</v>
      </c>
      <c r="DA23" s="171" t="s">
        <v>588</v>
      </c>
    </row>
    <row r="24" spans="1:105" ht="12" customHeight="1" x14ac:dyDescent="0.25">
      <c r="A24" s="132" t="s">
        <v>128</v>
      </c>
      <c r="B24" s="141"/>
      <c r="C24" s="141">
        <v>574.34318897571336</v>
      </c>
      <c r="D24" s="141">
        <v>507.24921713361573</v>
      </c>
      <c r="E24" s="141">
        <v>618.63056683524371</v>
      </c>
      <c r="F24" s="141">
        <v>696.39356861830265</v>
      </c>
      <c r="G24" s="141">
        <v>754.49513485416446</v>
      </c>
      <c r="H24" s="141">
        <v>966.96043541163988</v>
      </c>
      <c r="I24" s="141">
        <v>1179.8231913984853</v>
      </c>
      <c r="J24" s="141">
        <v>931.23858838738965</v>
      </c>
      <c r="K24" s="141">
        <v>612.02467031404444</v>
      </c>
      <c r="L24" s="141">
        <v>589.8295459413788</v>
      </c>
      <c r="M24" s="141">
        <v>629.11982975658339</v>
      </c>
      <c r="N24" s="141">
        <v>631.79234184409631</v>
      </c>
      <c r="O24" s="141">
        <v>569.39426116525635</v>
      </c>
      <c r="P24" s="141">
        <v>580.5304002536368</v>
      </c>
      <c r="Q24" s="141">
        <v>414.64925227692117</v>
      </c>
      <c r="R24" s="141">
        <v>591.89694037645029</v>
      </c>
      <c r="S24" s="141">
        <v>654.83333074921006</v>
      </c>
      <c r="T24" s="141">
        <v>708.53495677836634</v>
      </c>
      <c r="U24" s="141">
        <v>880.76910287551163</v>
      </c>
      <c r="V24" s="141">
        <v>1057.7544982788675</v>
      </c>
      <c r="W24" s="141">
        <v>932.03383229381654</v>
      </c>
      <c r="DA24" s="171" t="s">
        <v>589</v>
      </c>
    </row>
    <row r="25" spans="1:105" ht="12" customHeight="1" x14ac:dyDescent="0.25">
      <c r="A25" s="132" t="s">
        <v>170</v>
      </c>
      <c r="B25" s="141"/>
      <c r="C25" s="141">
        <v>10393.029958908264</v>
      </c>
      <c r="D25" s="141">
        <v>11315.581126663799</v>
      </c>
      <c r="E25" s="141">
        <v>32755.612830654023</v>
      </c>
      <c r="F25" s="141">
        <v>35138.939065518382</v>
      </c>
      <c r="G25" s="141">
        <v>24278.356712236873</v>
      </c>
      <c r="H25" s="141">
        <v>16471.999252411893</v>
      </c>
      <c r="I25" s="141">
        <v>18394.279242607554</v>
      </c>
      <c r="J25" s="141">
        <v>13106.200584216997</v>
      </c>
      <c r="K25" s="141">
        <v>8983.5318210426885</v>
      </c>
      <c r="L25" s="141">
        <v>14093.461988483285</v>
      </c>
      <c r="M25" s="141">
        <v>12058.598379160716</v>
      </c>
      <c r="N25" s="141">
        <v>8224.6427001533466</v>
      </c>
      <c r="O25" s="141">
        <v>8141.5305374896243</v>
      </c>
      <c r="P25" s="141">
        <v>9873.3246040850881</v>
      </c>
      <c r="Q25" s="141">
        <v>10198.54655923274</v>
      </c>
      <c r="R25" s="141">
        <v>12351.638100916378</v>
      </c>
      <c r="S25" s="141">
        <v>19014.294742707771</v>
      </c>
      <c r="T25" s="141">
        <v>19128.421910045916</v>
      </c>
      <c r="U25" s="141">
        <v>19555.927368298533</v>
      </c>
      <c r="V25" s="141">
        <v>14009.091547774202</v>
      </c>
      <c r="W25" s="141">
        <v>11690.631933055387</v>
      </c>
      <c r="DA25" s="171" t="s">
        <v>590</v>
      </c>
    </row>
    <row r="26" spans="1:105" ht="12" customHeight="1" x14ac:dyDescent="0.25">
      <c r="A26" s="132" t="s">
        <v>24</v>
      </c>
      <c r="B26" s="142"/>
      <c r="C26" s="142">
        <v>102911.38616519513</v>
      </c>
      <c r="D26" s="142">
        <v>94638.75452643598</v>
      </c>
      <c r="E26" s="142">
        <v>93972.502204046905</v>
      </c>
      <c r="F26" s="142">
        <v>88672.318342688057</v>
      </c>
      <c r="G26" s="142">
        <v>83662.924863420791</v>
      </c>
      <c r="H26" s="142">
        <v>102813.81814121005</v>
      </c>
      <c r="I26" s="142">
        <v>131538.83163309353</v>
      </c>
      <c r="J26" s="142">
        <v>106847.43679099969</v>
      </c>
      <c r="K26" s="142">
        <v>31755.267045229193</v>
      </c>
      <c r="L26" s="142">
        <v>65160.635430301794</v>
      </c>
      <c r="M26" s="142">
        <v>46159.060334457296</v>
      </c>
      <c r="N26" s="142">
        <v>41050.458699879542</v>
      </c>
      <c r="O26" s="142">
        <v>25962.615030045625</v>
      </c>
      <c r="P26" s="142">
        <v>42309.839830566416</v>
      </c>
      <c r="Q26" s="142">
        <v>42139.458230980992</v>
      </c>
      <c r="R26" s="142">
        <v>56397.80454067867</v>
      </c>
      <c r="S26" s="142">
        <v>60281.281598489826</v>
      </c>
      <c r="T26" s="142">
        <v>60124.180307402858</v>
      </c>
      <c r="U26" s="142">
        <v>52697.11460945195</v>
      </c>
      <c r="V26" s="142">
        <v>43127.258711027673</v>
      </c>
      <c r="W26" s="142">
        <v>55818.05494942049</v>
      </c>
      <c r="DA26" s="172" t="s">
        <v>591</v>
      </c>
    </row>
    <row r="27" spans="1:105" ht="12" customHeight="1" x14ac:dyDescent="0.25">
      <c r="A27" s="145" t="s">
        <v>26</v>
      </c>
      <c r="B27" s="151"/>
      <c r="C27" s="151">
        <v>17379.785901032166</v>
      </c>
      <c r="D27" s="151">
        <v>14653.09251824244</v>
      </c>
      <c r="E27" s="151">
        <v>19748.755395940152</v>
      </c>
      <c r="F27" s="151">
        <v>16341.407175848421</v>
      </c>
      <c r="G27" s="151">
        <v>23323.007348809253</v>
      </c>
      <c r="H27" s="151">
        <v>25090.837345601107</v>
      </c>
      <c r="I27" s="151">
        <v>32848.32547239586</v>
      </c>
      <c r="J27" s="151">
        <v>28908.104217448752</v>
      </c>
      <c r="K27" s="151">
        <v>19271.879179215004</v>
      </c>
      <c r="L27" s="151">
        <v>32966.393681632471</v>
      </c>
      <c r="M27" s="151">
        <v>26672.92886842175</v>
      </c>
      <c r="N27" s="151">
        <v>23297.927319428913</v>
      </c>
      <c r="O27" s="151">
        <v>13447.264652089505</v>
      </c>
      <c r="P27" s="151">
        <v>18371.956170339156</v>
      </c>
      <c r="Q27" s="151">
        <v>21287.978599567828</v>
      </c>
      <c r="R27" s="151">
        <v>24624.392119938333</v>
      </c>
      <c r="S27" s="151">
        <v>39719.312406861653</v>
      </c>
      <c r="T27" s="151">
        <v>23029.533982189227</v>
      </c>
      <c r="U27" s="151">
        <v>23752.882797558454</v>
      </c>
      <c r="V27" s="151">
        <v>30510.36794279606</v>
      </c>
      <c r="W27" s="151">
        <v>12034.524945684021</v>
      </c>
      <c r="DA27" s="174" t="s">
        <v>592</v>
      </c>
    </row>
    <row r="28" spans="1:105" ht="12" hidden="1" customHeight="1" x14ac:dyDescent="0.25">
      <c r="A28" s="78" t="s">
        <v>26</v>
      </c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DA28" s="175"/>
    </row>
    <row r="29" spans="1:105" ht="12.95" customHeight="1" x14ac:dyDescent="0.25">
      <c r="A29" s="130" t="s">
        <v>34</v>
      </c>
      <c r="B29" s="140"/>
      <c r="C29" s="140">
        <f t="shared" ref="C29:Q29" si="9">SUM(C30:C33)</f>
        <v>203549.18529340383</v>
      </c>
      <c r="D29" s="140">
        <f t="shared" si="9"/>
        <v>180450.6869413745</v>
      </c>
      <c r="E29" s="140">
        <f t="shared" si="9"/>
        <v>178789.22415271911</v>
      </c>
      <c r="F29" s="140">
        <f t="shared" si="9"/>
        <v>214067.94565766546</v>
      </c>
      <c r="G29" s="140">
        <f t="shared" si="9"/>
        <v>215036.60734474857</v>
      </c>
      <c r="H29" s="140">
        <f t="shared" si="9"/>
        <v>299808.71663809789</v>
      </c>
      <c r="I29" s="140">
        <f t="shared" si="9"/>
        <v>302686.14991443639</v>
      </c>
      <c r="J29" s="140">
        <f t="shared" si="9"/>
        <v>212589.00356578047</v>
      </c>
      <c r="K29" s="140">
        <f t="shared" si="9"/>
        <v>69349.483985299477</v>
      </c>
      <c r="L29" s="140">
        <f t="shared" si="9"/>
        <v>152485.01098770066</v>
      </c>
      <c r="M29" s="140">
        <f t="shared" si="9"/>
        <v>106712.98408749016</v>
      </c>
      <c r="N29" s="140">
        <f t="shared" si="9"/>
        <v>119654.32082575391</v>
      </c>
      <c r="O29" s="140">
        <f t="shared" si="9"/>
        <v>83316.365754049446</v>
      </c>
      <c r="P29" s="140">
        <f t="shared" si="9"/>
        <v>133303.00015644822</v>
      </c>
      <c r="Q29" s="140">
        <f t="shared" si="9"/>
        <v>137199.16387026611</v>
      </c>
      <c r="R29" s="140">
        <f t="shared" ref="R29:W29" si="10">SUM(R30:R33)</f>
        <v>168698.7620716471</v>
      </c>
      <c r="S29" s="140">
        <f t="shared" si="10"/>
        <v>165511.45358915825</v>
      </c>
      <c r="T29" s="140">
        <f t="shared" si="10"/>
        <v>159708.41853856237</v>
      </c>
      <c r="U29" s="140">
        <f t="shared" si="10"/>
        <v>148011.70991425676</v>
      </c>
      <c r="V29" s="140">
        <f t="shared" si="10"/>
        <v>138007.81466421048</v>
      </c>
      <c r="W29" s="140">
        <f t="shared" si="10"/>
        <v>131279.71843993117</v>
      </c>
      <c r="DA29" s="170" t="s">
        <v>593</v>
      </c>
    </row>
    <row r="30" spans="1:105" s="2" customFormat="1" ht="12" customHeight="1" x14ac:dyDescent="0.25">
      <c r="A30" s="132" t="s">
        <v>52</v>
      </c>
      <c r="B30" s="141"/>
      <c r="C30" s="141">
        <v>22766.219915175865</v>
      </c>
      <c r="D30" s="141">
        <v>30573.762427801525</v>
      </c>
      <c r="E30" s="141">
        <v>29004.292078857477</v>
      </c>
      <c r="F30" s="141">
        <v>24182.766055008295</v>
      </c>
      <c r="G30" s="141">
        <v>16711.605024222627</v>
      </c>
      <c r="H30" s="141">
        <v>14086.333802892726</v>
      </c>
      <c r="I30" s="141">
        <v>16413.248986452847</v>
      </c>
      <c r="J30" s="141">
        <v>14405.741058659283</v>
      </c>
      <c r="K30" s="141">
        <v>4962.2149858638313</v>
      </c>
      <c r="L30" s="141">
        <v>12225.746993851153</v>
      </c>
      <c r="M30" s="141">
        <v>4714.7823883952833</v>
      </c>
      <c r="N30" s="141">
        <v>6737.3598533674949</v>
      </c>
      <c r="O30" s="141">
        <v>7116.9197827152802</v>
      </c>
      <c r="P30" s="141">
        <v>12188.798727185707</v>
      </c>
      <c r="Q30" s="141">
        <v>13182.008750297771</v>
      </c>
      <c r="R30" s="141">
        <v>14319.212554532876</v>
      </c>
      <c r="S30" s="141">
        <v>9915.8206256681678</v>
      </c>
      <c r="T30" s="141">
        <v>6416.113082009786</v>
      </c>
      <c r="U30" s="141">
        <v>5191.8777232584534</v>
      </c>
      <c r="V30" s="141">
        <v>4392.2263964038248</v>
      </c>
      <c r="W30" s="141">
        <v>4250.6595118093464</v>
      </c>
      <c r="DA30" s="171" t="s">
        <v>594</v>
      </c>
    </row>
    <row r="31" spans="1:105" ht="12" customHeight="1" x14ac:dyDescent="0.25">
      <c r="A31" s="132" t="s">
        <v>154</v>
      </c>
      <c r="B31" s="141"/>
      <c r="C31" s="141">
        <v>73090.43123161605</v>
      </c>
      <c r="D31" s="141">
        <v>51880.593053446573</v>
      </c>
      <c r="E31" s="141">
        <v>46705.348688611972</v>
      </c>
      <c r="F31" s="141">
        <v>73313.980983192203</v>
      </c>
      <c r="G31" s="141">
        <v>65097.835439058697</v>
      </c>
      <c r="H31" s="141">
        <v>106530.17721725421</v>
      </c>
      <c r="I31" s="141">
        <v>101559.51066298829</v>
      </c>
      <c r="J31" s="141">
        <v>66209.829783736277</v>
      </c>
      <c r="K31" s="141">
        <v>20778.567026858364</v>
      </c>
      <c r="L31" s="141">
        <v>48998.962176949084</v>
      </c>
      <c r="M31" s="141">
        <v>33459.840042471951</v>
      </c>
      <c r="N31" s="141">
        <v>60953.128789616851</v>
      </c>
      <c r="O31" s="141">
        <v>45124.770533589312</v>
      </c>
      <c r="P31" s="141">
        <v>80841.357956533786</v>
      </c>
      <c r="Q31" s="141">
        <v>74371.223433335181</v>
      </c>
      <c r="R31" s="141">
        <v>80086.403173471728</v>
      </c>
      <c r="S31" s="141">
        <v>70721.127957266814</v>
      </c>
      <c r="T31" s="141">
        <v>63926.405064399311</v>
      </c>
      <c r="U31" s="141">
        <v>62657.422436348381</v>
      </c>
      <c r="V31" s="141">
        <v>61425.775714506752</v>
      </c>
      <c r="W31" s="141">
        <v>54587.094617352035</v>
      </c>
      <c r="DA31" s="171" t="s">
        <v>595</v>
      </c>
    </row>
    <row r="32" spans="1:105" ht="12" customHeight="1" x14ac:dyDescent="0.25">
      <c r="A32" s="132" t="s">
        <v>128</v>
      </c>
      <c r="B32" s="141"/>
      <c r="C32" s="141">
        <v>65.757665084668147</v>
      </c>
      <c r="D32" s="141">
        <v>80.794823687799493</v>
      </c>
      <c r="E32" s="141">
        <v>384.11383783189103</v>
      </c>
      <c r="F32" s="141">
        <v>291.99378538117708</v>
      </c>
      <c r="G32" s="141">
        <v>383.3661879855934</v>
      </c>
      <c r="H32" s="141">
        <v>208.998914261191</v>
      </c>
      <c r="I32" s="141">
        <v>311.00082448740045</v>
      </c>
      <c r="J32" s="141">
        <v>860.68614727574027</v>
      </c>
      <c r="K32" s="141">
        <v>201.2634508359547</v>
      </c>
      <c r="L32" s="141">
        <v>294.40059813160883</v>
      </c>
      <c r="M32" s="141">
        <v>162.91979630547027</v>
      </c>
      <c r="N32" s="141">
        <v>972.62941888445221</v>
      </c>
      <c r="O32" s="141">
        <v>282.36557155594943</v>
      </c>
      <c r="P32" s="141">
        <v>202.09511590377321</v>
      </c>
      <c r="Q32" s="141">
        <v>299.35365628259063</v>
      </c>
      <c r="R32" s="141">
        <v>339.41147236909808</v>
      </c>
      <c r="S32" s="141">
        <v>525.30550147293206</v>
      </c>
      <c r="T32" s="141">
        <v>568.6786916055803</v>
      </c>
      <c r="U32" s="141">
        <v>496.12783683740787</v>
      </c>
      <c r="V32" s="141">
        <v>351.8867481459726</v>
      </c>
      <c r="W32" s="141">
        <v>268.71032784177885</v>
      </c>
      <c r="DA32" s="171" t="s">
        <v>596</v>
      </c>
    </row>
    <row r="33" spans="1:105" ht="12" customHeight="1" x14ac:dyDescent="0.25">
      <c r="A33" s="62" t="s">
        <v>24</v>
      </c>
      <c r="B33" s="153"/>
      <c r="C33" s="153">
        <v>107626.77648152724</v>
      </c>
      <c r="D33" s="153">
        <v>97915.536636438599</v>
      </c>
      <c r="E33" s="153">
        <v>102695.46954741777</v>
      </c>
      <c r="F33" s="153">
        <v>116279.20483408379</v>
      </c>
      <c r="G33" s="153">
        <v>132843.80069348164</v>
      </c>
      <c r="H33" s="153">
        <v>178983.20670368979</v>
      </c>
      <c r="I33" s="153">
        <v>184402.38944050786</v>
      </c>
      <c r="J33" s="153">
        <v>131112.74657610914</v>
      </c>
      <c r="K33" s="153">
        <v>43407.438521741322</v>
      </c>
      <c r="L33" s="153">
        <v>90965.90121876882</v>
      </c>
      <c r="M33" s="153">
        <v>68375.441860317456</v>
      </c>
      <c r="N33" s="153">
        <v>50991.202763885114</v>
      </c>
      <c r="O33" s="153">
        <v>30792.309866188905</v>
      </c>
      <c r="P33" s="153">
        <v>40070.748356824952</v>
      </c>
      <c r="Q33" s="153">
        <v>49346.578030350574</v>
      </c>
      <c r="R33" s="153">
        <v>73953.73487127338</v>
      </c>
      <c r="S33" s="153">
        <v>84349.199504750344</v>
      </c>
      <c r="T33" s="153">
        <v>88797.221700547685</v>
      </c>
      <c r="U33" s="153">
        <v>79666.281917812506</v>
      </c>
      <c r="V33" s="153">
        <v>71837.925805153936</v>
      </c>
      <c r="W33" s="153">
        <v>72173.253982928014</v>
      </c>
      <c r="DA33" s="176" t="s">
        <v>597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  <ignoredErrors>
    <ignoredError sqref="C15:W15 C19:W19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25.5" customHeight="1" x14ac:dyDescent="0.25">
      <c r="A1" s="28" t="s">
        <v>598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81</v>
      </c>
      <c r="B3" s="126"/>
      <c r="C3" s="126">
        <f t="shared" ref="C3:Q3" si="0">SUM(C4,C16,C19,C29)</f>
        <v>1870.2438286690608</v>
      </c>
      <c r="D3" s="126">
        <f t="shared" si="0"/>
        <v>1647.1064718853427</v>
      </c>
      <c r="E3" s="126">
        <f t="shared" si="0"/>
        <v>1674.4494144587079</v>
      </c>
      <c r="F3" s="126">
        <f t="shared" si="0"/>
        <v>1900.9026717766353</v>
      </c>
      <c r="G3" s="126">
        <f t="shared" si="0"/>
        <v>1876.6904062454919</v>
      </c>
      <c r="H3" s="126">
        <f t="shared" si="0"/>
        <v>2884.1186625237078</v>
      </c>
      <c r="I3" s="126">
        <f t="shared" si="0"/>
        <v>2516.5759946141725</v>
      </c>
      <c r="J3" s="126">
        <f t="shared" si="0"/>
        <v>1753.0576294193561</v>
      </c>
      <c r="K3" s="126">
        <f t="shared" si="0"/>
        <v>742.06810338803564</v>
      </c>
      <c r="L3" s="126">
        <f t="shared" si="0"/>
        <v>1293.0181044716576</v>
      </c>
      <c r="M3" s="126">
        <f t="shared" si="0"/>
        <v>1039.6526204920635</v>
      </c>
      <c r="N3" s="126">
        <f t="shared" si="0"/>
        <v>911.78796250792402</v>
      </c>
      <c r="O3" s="126">
        <f t="shared" si="0"/>
        <v>717.36796937743134</v>
      </c>
      <c r="P3" s="126">
        <f t="shared" si="0"/>
        <v>956.12834537771801</v>
      </c>
      <c r="Q3" s="126">
        <f t="shared" si="0"/>
        <v>836.46438890933109</v>
      </c>
      <c r="R3" s="126">
        <f t="shared" ref="R3:W3" si="1">SUM(R4,R16,R19,R29)</f>
        <v>996.37903726971945</v>
      </c>
      <c r="S3" s="126">
        <f t="shared" si="1"/>
        <v>1021.1047339286883</v>
      </c>
      <c r="T3" s="126">
        <f t="shared" si="1"/>
        <v>953.43509845004291</v>
      </c>
      <c r="U3" s="126">
        <f t="shared" si="1"/>
        <v>825.37717342099313</v>
      </c>
      <c r="V3" s="126">
        <f t="shared" si="1"/>
        <v>680.07795045911882</v>
      </c>
      <c r="W3" s="126">
        <f t="shared" si="1"/>
        <v>648.29624028654996</v>
      </c>
      <c r="DA3" s="155" t="s">
        <v>599</v>
      </c>
    </row>
    <row r="4" spans="1:105" ht="12.95" customHeight="1" x14ac:dyDescent="0.25">
      <c r="A4" s="130" t="s">
        <v>32</v>
      </c>
      <c r="B4" s="131"/>
      <c r="C4" s="131">
        <f t="shared" ref="C4:Q4" si="2">SUM(C5:C15)</f>
        <v>1229.252138937565</v>
      </c>
      <c r="D4" s="131">
        <f t="shared" si="2"/>
        <v>1086.2480224590367</v>
      </c>
      <c r="E4" s="131">
        <f t="shared" si="2"/>
        <v>1116.474494577205</v>
      </c>
      <c r="F4" s="131">
        <f t="shared" si="2"/>
        <v>1262.634456133135</v>
      </c>
      <c r="G4" s="131">
        <f t="shared" si="2"/>
        <v>1241.62713186266</v>
      </c>
      <c r="H4" s="131">
        <f t="shared" si="2"/>
        <v>1964.7095155732177</v>
      </c>
      <c r="I4" s="131">
        <f t="shared" si="2"/>
        <v>1616.6027767340597</v>
      </c>
      <c r="J4" s="131">
        <f t="shared" si="2"/>
        <v>1139.5893171087694</v>
      </c>
      <c r="K4" s="131">
        <f t="shared" si="2"/>
        <v>498.60340874991653</v>
      </c>
      <c r="L4" s="131">
        <f t="shared" si="2"/>
        <v>848.51251586098533</v>
      </c>
      <c r="M4" s="131">
        <f t="shared" si="2"/>
        <v>667.64000916403108</v>
      </c>
      <c r="N4" s="131">
        <f t="shared" si="2"/>
        <v>552.54784563155863</v>
      </c>
      <c r="O4" s="131">
        <f t="shared" si="2"/>
        <v>444.81042273539589</v>
      </c>
      <c r="P4" s="131">
        <f t="shared" si="2"/>
        <v>520.0877008092466</v>
      </c>
      <c r="Q4" s="131">
        <f t="shared" si="2"/>
        <v>444.75403549999186</v>
      </c>
      <c r="R4" s="131">
        <f t="shared" ref="R4:W4" si="3">SUM(R5:R15)</f>
        <v>546.08147983444621</v>
      </c>
      <c r="S4" s="131">
        <f t="shared" si="3"/>
        <v>563.17245007194231</v>
      </c>
      <c r="T4" s="131">
        <f t="shared" si="3"/>
        <v>513.38399978893062</v>
      </c>
      <c r="U4" s="131">
        <f t="shared" si="3"/>
        <v>424.54667408675812</v>
      </c>
      <c r="V4" s="131">
        <f t="shared" si="3"/>
        <v>338.81299798186444</v>
      </c>
      <c r="W4" s="131">
        <f t="shared" si="3"/>
        <v>315.84591362496826</v>
      </c>
      <c r="DA4" s="156" t="s">
        <v>600</v>
      </c>
    </row>
    <row r="5" spans="1:105" ht="12" customHeight="1" x14ac:dyDescent="0.25">
      <c r="A5" s="132" t="s">
        <v>29</v>
      </c>
      <c r="B5" s="133"/>
      <c r="C5" s="133">
        <v>6.51125239528072</v>
      </c>
      <c r="D5" s="133">
        <v>9.671617130578305</v>
      </c>
      <c r="E5" s="133">
        <v>31.323556803903173</v>
      </c>
      <c r="F5" s="133">
        <v>32.703263997915883</v>
      </c>
      <c r="G5" s="133">
        <v>22.238982414330071</v>
      </c>
      <c r="H5" s="133">
        <v>33.196518324841549</v>
      </c>
      <c r="I5" s="133">
        <v>71.473726573056211</v>
      </c>
      <c r="J5" s="133">
        <v>52.93321981412646</v>
      </c>
      <c r="K5" s="133">
        <v>28.013344104576237</v>
      </c>
      <c r="L5" s="133">
        <v>10.825144435834913</v>
      </c>
      <c r="M5" s="133">
        <v>18.683239053038768</v>
      </c>
      <c r="N5" s="133">
        <v>16.455109549156195</v>
      </c>
      <c r="O5" s="133">
        <v>8.2162755474535309</v>
      </c>
      <c r="P5" s="133">
        <v>5.9561427788648782</v>
      </c>
      <c r="Q5" s="133">
        <v>15.671419742015051</v>
      </c>
      <c r="R5" s="133">
        <v>6.0638967028867734</v>
      </c>
      <c r="S5" s="133">
        <v>9.5230133913444686</v>
      </c>
      <c r="T5" s="133">
        <v>6.3403758781953412</v>
      </c>
      <c r="U5" s="133">
        <v>3.7502401647630186</v>
      </c>
      <c r="V5" s="133">
        <v>4.7197137076820841</v>
      </c>
      <c r="W5" s="133">
        <v>5.6045207816674418</v>
      </c>
      <c r="DA5" s="157" t="s">
        <v>601</v>
      </c>
    </row>
    <row r="6" spans="1:105" ht="12" customHeight="1" x14ac:dyDescent="0.25">
      <c r="A6" s="132" t="s">
        <v>52</v>
      </c>
      <c r="B6" s="133"/>
      <c r="C6" s="133">
        <v>3.0167977945319837</v>
      </c>
      <c r="D6" s="133">
        <v>3.3885302972327711</v>
      </c>
      <c r="E6" s="133">
        <v>3.2599738088931525</v>
      </c>
      <c r="F6" s="133">
        <v>1.414835725295837</v>
      </c>
      <c r="G6" s="133">
        <v>0.92711754854413109</v>
      </c>
      <c r="H6" s="133">
        <v>2.0671187734709213</v>
      </c>
      <c r="I6" s="133">
        <v>3.1608978275462651</v>
      </c>
      <c r="J6" s="133">
        <v>2.4379872304758301</v>
      </c>
      <c r="K6" s="133">
        <v>1.2307120599245982</v>
      </c>
      <c r="L6" s="133">
        <v>2.3493325692594853</v>
      </c>
      <c r="M6" s="133">
        <v>1.717706583929429</v>
      </c>
      <c r="N6" s="133">
        <v>0.45295605473178108</v>
      </c>
      <c r="O6" s="133">
        <v>0.25687004281602827</v>
      </c>
      <c r="P6" s="133">
        <v>4.2372682015014108E-3</v>
      </c>
      <c r="Q6" s="133">
        <v>2.9759863782939749E-2</v>
      </c>
      <c r="R6" s="133">
        <v>3.6628313196035885E-2</v>
      </c>
      <c r="S6" s="133">
        <v>0.79597931208889239</v>
      </c>
      <c r="T6" s="133">
        <v>0.91061232749893362</v>
      </c>
      <c r="U6" s="133">
        <v>0.99266206455055317</v>
      </c>
      <c r="V6" s="133">
        <v>0.92661849232941618</v>
      </c>
      <c r="W6" s="133">
        <v>0.85077565222798834</v>
      </c>
      <c r="DA6" s="157" t="s">
        <v>602</v>
      </c>
    </row>
    <row r="7" spans="1:105" ht="12" customHeight="1" x14ac:dyDescent="0.25">
      <c r="A7" s="132" t="s">
        <v>169</v>
      </c>
      <c r="B7" s="133"/>
      <c r="C7" s="133">
        <v>289.28271011872096</v>
      </c>
      <c r="D7" s="133">
        <v>330.07541874010064</v>
      </c>
      <c r="E7" s="133">
        <v>159.18065481147818</v>
      </c>
      <c r="F7" s="133">
        <v>136.47419438926931</v>
      </c>
      <c r="G7" s="133">
        <v>90.73696265317075</v>
      </c>
      <c r="H7" s="133">
        <v>254.83729778933105</v>
      </c>
      <c r="I7" s="133">
        <v>194.21464628398135</v>
      </c>
      <c r="J7" s="133">
        <v>229.20112626427999</v>
      </c>
      <c r="K7" s="133">
        <v>81.922592334346604</v>
      </c>
      <c r="L7" s="133">
        <v>155.18733162328559</v>
      </c>
      <c r="M7" s="133">
        <v>119.08115449755185</v>
      </c>
      <c r="N7" s="133">
        <v>121.34579548842879</v>
      </c>
      <c r="O7" s="133">
        <v>96.172324348377941</v>
      </c>
      <c r="P7" s="133">
        <v>77.704489250597703</v>
      </c>
      <c r="Q7" s="133">
        <v>60.633983548807556</v>
      </c>
      <c r="R7" s="133">
        <v>55.128361677280566</v>
      </c>
      <c r="S7" s="133">
        <v>60.029255944092768</v>
      </c>
      <c r="T7" s="133">
        <v>52.211857309051602</v>
      </c>
      <c r="U7" s="133">
        <v>39.061511623904018</v>
      </c>
      <c r="V7" s="133">
        <v>31.666167020684476</v>
      </c>
      <c r="W7" s="133">
        <v>38.589691362870155</v>
      </c>
      <c r="DA7" s="157" t="s">
        <v>603</v>
      </c>
    </row>
    <row r="8" spans="1:105" ht="12" customHeight="1" x14ac:dyDescent="0.25">
      <c r="A8" s="132" t="s">
        <v>73</v>
      </c>
      <c r="B8" s="133"/>
      <c r="C8" s="133">
        <v>0.2762651775465001</v>
      </c>
      <c r="D8" s="133">
        <v>0.39406994042898513</v>
      </c>
      <c r="E8" s="133">
        <v>0.4265740092915109</v>
      </c>
      <c r="F8" s="133">
        <v>0.53224180387762099</v>
      </c>
      <c r="G8" s="133">
        <v>0.72192314968117632</v>
      </c>
      <c r="H8" s="133">
        <v>0.88079810795021551</v>
      </c>
      <c r="I8" s="133">
        <v>0.88463623360115018</v>
      </c>
      <c r="J8" s="133">
        <v>0.4253724942025342</v>
      </c>
      <c r="K8" s="133">
        <v>0.24305774327468296</v>
      </c>
      <c r="L8" s="133">
        <v>0.58946105548162542</v>
      </c>
      <c r="M8" s="133">
        <v>1.3442243672915322</v>
      </c>
      <c r="N8" s="133">
        <v>0.90598199775630661</v>
      </c>
      <c r="O8" s="133">
        <v>0.9566893217906971</v>
      </c>
      <c r="P8" s="133">
        <v>2.5941770840955773</v>
      </c>
      <c r="Q8" s="133">
        <v>1.2513214784470985</v>
      </c>
      <c r="R8" s="133">
        <v>1.2318559148753756</v>
      </c>
      <c r="S8" s="133">
        <v>0.84137852055202533</v>
      </c>
      <c r="T8" s="133">
        <v>0.81511399720480393</v>
      </c>
      <c r="U8" s="133">
        <v>0.89465820797829765</v>
      </c>
      <c r="V8" s="133">
        <v>0.83173235473518004</v>
      </c>
      <c r="W8" s="133">
        <v>0.57528175703244577</v>
      </c>
      <c r="DA8" s="157" t="s">
        <v>604</v>
      </c>
    </row>
    <row r="9" spans="1:105" ht="12" customHeight="1" x14ac:dyDescent="0.25">
      <c r="A9" s="132" t="s">
        <v>78</v>
      </c>
      <c r="B9" s="133"/>
      <c r="C9" s="133">
        <v>510.38358161551827</v>
      </c>
      <c r="D9" s="133">
        <v>353.74615079108247</v>
      </c>
      <c r="E9" s="133">
        <v>469.10329040872216</v>
      </c>
      <c r="F9" s="133">
        <v>363.94219075002655</v>
      </c>
      <c r="G9" s="133">
        <v>548.05154848956306</v>
      </c>
      <c r="H9" s="133">
        <v>1053.6200329302658</v>
      </c>
      <c r="I9" s="133">
        <v>711.45580672891185</v>
      </c>
      <c r="J9" s="133">
        <v>427.6184321137203</v>
      </c>
      <c r="K9" s="133">
        <v>182.03293741353181</v>
      </c>
      <c r="L9" s="133">
        <v>354.4879424700548</v>
      </c>
      <c r="M9" s="133">
        <v>258.49319675340911</v>
      </c>
      <c r="N9" s="133">
        <v>234.65278640811272</v>
      </c>
      <c r="O9" s="133">
        <v>187.68632465760189</v>
      </c>
      <c r="P9" s="133">
        <v>232.5814560283699</v>
      </c>
      <c r="Q9" s="133">
        <v>184.85463277988333</v>
      </c>
      <c r="R9" s="133">
        <v>239.99170914770636</v>
      </c>
      <c r="S9" s="133">
        <v>230.02566130655882</v>
      </c>
      <c r="T9" s="133">
        <v>219.90101732939095</v>
      </c>
      <c r="U9" s="133">
        <v>178.26772791435474</v>
      </c>
      <c r="V9" s="133">
        <v>156.93210578392663</v>
      </c>
      <c r="W9" s="133">
        <v>142.96149052000206</v>
      </c>
      <c r="DA9" s="157" t="s">
        <v>605</v>
      </c>
    </row>
    <row r="10" spans="1:105" ht="12" customHeight="1" x14ac:dyDescent="0.25">
      <c r="A10" s="132" t="s">
        <v>128</v>
      </c>
      <c r="B10" s="133"/>
      <c r="C10" s="133">
        <v>68.024879640986427</v>
      </c>
      <c r="D10" s="133">
        <v>36.994716220630956</v>
      </c>
      <c r="E10" s="133">
        <v>46.775712841737644</v>
      </c>
      <c r="F10" s="133">
        <v>86.259443431655768</v>
      </c>
      <c r="G10" s="133">
        <v>52.665132193275177</v>
      </c>
      <c r="H10" s="133">
        <v>51.89606869054532</v>
      </c>
      <c r="I10" s="133">
        <v>75.873618989679585</v>
      </c>
      <c r="J10" s="133">
        <v>63.969036820706869</v>
      </c>
      <c r="K10" s="133">
        <v>26.154206895637238</v>
      </c>
      <c r="L10" s="133">
        <v>26.980658290982749</v>
      </c>
      <c r="M10" s="133">
        <v>18.775472360304281</v>
      </c>
      <c r="N10" s="133">
        <v>17.445709873759476</v>
      </c>
      <c r="O10" s="133">
        <v>18.734810970327619</v>
      </c>
      <c r="P10" s="133">
        <v>33.007290788552886</v>
      </c>
      <c r="Q10" s="133">
        <v>41.591455743449934</v>
      </c>
      <c r="R10" s="133">
        <v>48.754689255669696</v>
      </c>
      <c r="S10" s="133">
        <v>45.182968958271083</v>
      </c>
      <c r="T10" s="133">
        <v>34.658390113712734</v>
      </c>
      <c r="U10" s="133">
        <v>27.466257319684491</v>
      </c>
      <c r="V10" s="133">
        <v>21.225305972699328</v>
      </c>
      <c r="W10" s="133">
        <v>11.131077604728189</v>
      </c>
      <c r="DA10" s="157" t="s">
        <v>606</v>
      </c>
    </row>
    <row r="11" spans="1:105" ht="12" customHeight="1" x14ac:dyDescent="0.25">
      <c r="A11" s="132" t="s">
        <v>25</v>
      </c>
      <c r="B11" s="133"/>
      <c r="C11" s="133">
        <v>4.1825805919904493</v>
      </c>
      <c r="D11" s="133">
        <v>11.949669506572432</v>
      </c>
      <c r="E11" s="133">
        <v>3.8688593962318585</v>
      </c>
      <c r="F11" s="133">
        <v>4.5053842724314439</v>
      </c>
      <c r="G11" s="133">
        <v>15.677581427468477</v>
      </c>
      <c r="H11" s="133">
        <v>7.6870486202481985</v>
      </c>
      <c r="I11" s="133">
        <v>11.083470825271817</v>
      </c>
      <c r="J11" s="133">
        <v>3.1039147725832006</v>
      </c>
      <c r="K11" s="133">
        <v>1.1939573001952331</v>
      </c>
      <c r="L11" s="133">
        <v>2.947108457495287</v>
      </c>
      <c r="M11" s="133">
        <v>2.697525805479057</v>
      </c>
      <c r="N11" s="133">
        <v>2.9110100454316563</v>
      </c>
      <c r="O11" s="133">
        <v>2.8611843908734373</v>
      </c>
      <c r="P11" s="133">
        <v>4.3664710807590339</v>
      </c>
      <c r="Q11" s="133">
        <v>1.5878621081565785</v>
      </c>
      <c r="R11" s="133">
        <v>2.760150903690711</v>
      </c>
      <c r="S11" s="133">
        <v>3.4803044838540478</v>
      </c>
      <c r="T11" s="133">
        <v>2.4544450990282969</v>
      </c>
      <c r="U11" s="133">
        <v>1.943904883480277</v>
      </c>
      <c r="V11" s="133">
        <v>1.6125380830835585</v>
      </c>
      <c r="W11" s="133">
        <v>1.3544199544507096</v>
      </c>
      <c r="DA11" s="157" t="s">
        <v>607</v>
      </c>
    </row>
    <row r="12" spans="1:105" ht="12" customHeight="1" x14ac:dyDescent="0.25">
      <c r="A12" s="132" t="s">
        <v>170</v>
      </c>
      <c r="B12" s="133"/>
      <c r="C12" s="133">
        <v>145.80599479898422</v>
      </c>
      <c r="D12" s="133">
        <v>130.06875232759924</v>
      </c>
      <c r="E12" s="133">
        <v>247.64244358951888</v>
      </c>
      <c r="F12" s="133">
        <v>315.03847679636431</v>
      </c>
      <c r="G12" s="133">
        <v>232.08502764601394</v>
      </c>
      <c r="H12" s="133">
        <v>152.32668913548213</v>
      </c>
      <c r="I12" s="133">
        <v>172.25956278769087</v>
      </c>
      <c r="J12" s="133">
        <v>130.46809491988697</v>
      </c>
      <c r="K12" s="133">
        <v>83.099923035732374</v>
      </c>
      <c r="L12" s="133">
        <v>143.3983672693426</v>
      </c>
      <c r="M12" s="133">
        <v>96.051446147997055</v>
      </c>
      <c r="N12" s="133">
        <v>65.452156035011811</v>
      </c>
      <c r="O12" s="133">
        <v>60.860083605158735</v>
      </c>
      <c r="P12" s="133">
        <v>66.556929988772112</v>
      </c>
      <c r="Q12" s="133">
        <v>54.363513500833967</v>
      </c>
      <c r="R12" s="133">
        <v>80.798622800950923</v>
      </c>
      <c r="S12" s="133">
        <v>115.13447655274804</v>
      </c>
      <c r="T12" s="133">
        <v>87.475918076124529</v>
      </c>
      <c r="U12" s="133">
        <v>85.305876344369977</v>
      </c>
      <c r="V12" s="133">
        <v>53.614783405391528</v>
      </c>
      <c r="W12" s="133">
        <v>52.726960133101656</v>
      </c>
      <c r="DA12" s="157" t="s">
        <v>608</v>
      </c>
    </row>
    <row r="13" spans="1:105" ht="12" customHeight="1" x14ac:dyDescent="0.25">
      <c r="A13" s="132" t="s">
        <v>77</v>
      </c>
      <c r="B13" s="133"/>
      <c r="C13" s="133">
        <v>6.1208332341843805</v>
      </c>
      <c r="D13" s="133">
        <v>11.488820918553762</v>
      </c>
      <c r="E13" s="133">
        <v>11.34945395972183</v>
      </c>
      <c r="F13" s="133">
        <v>14.523942316355047</v>
      </c>
      <c r="G13" s="133">
        <v>16.0372924434662</v>
      </c>
      <c r="H13" s="133">
        <v>23.194529837556701</v>
      </c>
      <c r="I13" s="133">
        <v>23.690653893800778</v>
      </c>
      <c r="J13" s="133">
        <v>16.336846090636168</v>
      </c>
      <c r="K13" s="133">
        <v>7.6580828225888666</v>
      </c>
      <c r="L13" s="133">
        <v>12.536221439336201</v>
      </c>
      <c r="M13" s="133">
        <v>18.488149381454786</v>
      </c>
      <c r="N13" s="133">
        <v>13.841376624279535</v>
      </c>
      <c r="O13" s="133">
        <v>10.526060033399212</v>
      </c>
      <c r="P13" s="133">
        <v>31.771063043590257</v>
      </c>
      <c r="Q13" s="133">
        <v>22.534846222903894</v>
      </c>
      <c r="R13" s="133">
        <v>17.067201924524269</v>
      </c>
      <c r="S13" s="133">
        <v>12.409892713469196</v>
      </c>
      <c r="T13" s="133">
        <v>11.304457698668759</v>
      </c>
      <c r="U13" s="133">
        <v>11.745931743423572</v>
      </c>
      <c r="V13" s="133">
        <v>11.807498004531</v>
      </c>
      <c r="W13" s="133">
        <v>8.1353157759125825</v>
      </c>
      <c r="DA13" s="157" t="s">
        <v>609</v>
      </c>
    </row>
    <row r="14" spans="1:105" ht="12" customHeight="1" x14ac:dyDescent="0.25">
      <c r="A14" s="60" t="s">
        <v>76</v>
      </c>
      <c r="B14" s="65"/>
      <c r="C14" s="65">
        <v>185.33703564447478</v>
      </c>
      <c r="D14" s="65">
        <v>189.92031564327948</v>
      </c>
      <c r="E14" s="65">
        <v>135.07789883910348</v>
      </c>
      <c r="F14" s="65">
        <v>299.76174883971242</v>
      </c>
      <c r="G14" s="65">
        <v>253.87477719435037</v>
      </c>
      <c r="H14" s="65">
        <v>368.85461047959353</v>
      </c>
      <c r="I14" s="65">
        <v>340.51992914011038</v>
      </c>
      <c r="J14" s="65">
        <v>204.49981599083412</v>
      </c>
      <c r="K14" s="65">
        <v>83.501449375506397</v>
      </c>
      <c r="L14" s="65">
        <v>132.65556835369901</v>
      </c>
      <c r="M14" s="65">
        <v>127.4922085384262</v>
      </c>
      <c r="N14" s="65">
        <v>74.561169695534289</v>
      </c>
      <c r="O14" s="65">
        <v>54.83367878353517</v>
      </c>
      <c r="P14" s="65">
        <v>61.327421683038772</v>
      </c>
      <c r="Q14" s="65">
        <v>58.651851963345422</v>
      </c>
      <c r="R14" s="65">
        <v>89.891760462692616</v>
      </c>
      <c r="S14" s="65">
        <v>81.399870148659033</v>
      </c>
      <c r="T14" s="65">
        <v>93.347694657210312</v>
      </c>
      <c r="U14" s="65">
        <v>71.916335356170705</v>
      </c>
      <c r="V14" s="65">
        <v>52.738221123850607</v>
      </c>
      <c r="W14" s="65">
        <v>51.340181599104014</v>
      </c>
      <c r="DA14" s="109" t="s">
        <v>610</v>
      </c>
    </row>
    <row r="15" spans="1:105" ht="12" customHeight="1" x14ac:dyDescent="0.25">
      <c r="A15" s="134" t="s">
        <v>80</v>
      </c>
      <c r="B15" s="135"/>
      <c r="C15" s="135">
        <v>10.310207925346024</v>
      </c>
      <c r="D15" s="135">
        <v>8.5499609429778349</v>
      </c>
      <c r="E15" s="135">
        <v>8.4660761086031702</v>
      </c>
      <c r="F15" s="135">
        <v>7.478733810230846</v>
      </c>
      <c r="G15" s="135">
        <v>8.6107867027968119</v>
      </c>
      <c r="H15" s="135">
        <v>16.14880288393238</v>
      </c>
      <c r="I15" s="135">
        <v>11.985827450409174</v>
      </c>
      <c r="J15" s="135">
        <v>8.5954705973168846</v>
      </c>
      <c r="K15" s="135">
        <v>3.5531456646024946</v>
      </c>
      <c r="L15" s="135">
        <v>6.5553798962131422</v>
      </c>
      <c r="M15" s="135">
        <v>4.8156856751489867</v>
      </c>
      <c r="N15" s="135">
        <v>4.5237938593561573</v>
      </c>
      <c r="O15" s="135">
        <v>3.7061210340615975</v>
      </c>
      <c r="P15" s="135">
        <v>4.2180218144041168</v>
      </c>
      <c r="Q15" s="135">
        <v>3.5833885483661665</v>
      </c>
      <c r="R15" s="135">
        <v>4.3566027309728703</v>
      </c>
      <c r="S15" s="135">
        <v>4.3496487403038566</v>
      </c>
      <c r="T15" s="135">
        <v>3.9641173028443824</v>
      </c>
      <c r="U15" s="135">
        <v>3.2015684640785143</v>
      </c>
      <c r="V15" s="135">
        <v>2.738314032950671</v>
      </c>
      <c r="W15" s="135">
        <v>2.5761984838709973</v>
      </c>
      <c r="DA15" s="158" t="s">
        <v>611</v>
      </c>
    </row>
    <row r="16" spans="1:105" ht="12.95" customHeight="1" x14ac:dyDescent="0.25">
      <c r="A16" s="130" t="s">
        <v>74</v>
      </c>
      <c r="B16" s="131"/>
      <c r="C16" s="131">
        <f t="shared" ref="C16:Q16" si="4">SUM(C17:C18)</f>
        <v>158.2328645813906</v>
      </c>
      <c r="D16" s="131">
        <f t="shared" si="4"/>
        <v>127.78276935166956</v>
      </c>
      <c r="E16" s="131">
        <f t="shared" si="4"/>
        <v>132.25658155394419</v>
      </c>
      <c r="F16" s="131">
        <f t="shared" si="4"/>
        <v>142.75960033978316</v>
      </c>
      <c r="G16" s="131">
        <f t="shared" si="4"/>
        <v>141.00470772746365</v>
      </c>
      <c r="H16" s="131">
        <f t="shared" si="4"/>
        <v>206.81052061374086</v>
      </c>
      <c r="I16" s="131">
        <f t="shared" si="4"/>
        <v>188.58216904219418</v>
      </c>
      <c r="J16" s="131">
        <f t="shared" si="4"/>
        <v>127.37389002091686</v>
      </c>
      <c r="K16" s="131">
        <f t="shared" si="4"/>
        <v>41.548956098209423</v>
      </c>
      <c r="L16" s="131">
        <f t="shared" si="4"/>
        <v>96.001467953139979</v>
      </c>
      <c r="M16" s="131">
        <f t="shared" si="4"/>
        <v>59.208729557969271</v>
      </c>
      <c r="N16" s="131">
        <f t="shared" si="4"/>
        <v>71.892252951139596</v>
      </c>
      <c r="O16" s="131">
        <f t="shared" si="4"/>
        <v>44.88777613951855</v>
      </c>
      <c r="P16" s="131">
        <f t="shared" si="4"/>
        <v>60.982480527479552</v>
      </c>
      <c r="Q16" s="131">
        <f t="shared" si="4"/>
        <v>73.581397982966223</v>
      </c>
      <c r="R16" s="131">
        <f t="shared" ref="R16:W16" si="5">SUM(R17:R18)</f>
        <v>79.616965888853954</v>
      </c>
      <c r="S16" s="131">
        <f t="shared" si="5"/>
        <v>79.800667495388353</v>
      </c>
      <c r="T16" s="131">
        <f t="shared" si="5"/>
        <v>73.306741656876966</v>
      </c>
      <c r="U16" s="131">
        <f t="shared" si="5"/>
        <v>66.257324608102891</v>
      </c>
      <c r="V16" s="131">
        <f t="shared" si="5"/>
        <v>57.50297767202116</v>
      </c>
      <c r="W16" s="131">
        <f t="shared" si="5"/>
        <v>48.093624440220417</v>
      </c>
      <c r="DA16" s="156" t="s">
        <v>612</v>
      </c>
    </row>
    <row r="17" spans="1:105" ht="12.95" customHeight="1" x14ac:dyDescent="0.25">
      <c r="A17" s="132" t="s">
        <v>73</v>
      </c>
      <c r="B17" s="133"/>
      <c r="C17" s="133">
        <v>0.47793807139950678</v>
      </c>
      <c r="D17" s="133">
        <v>0.33382657597268306</v>
      </c>
      <c r="E17" s="133">
        <v>1.045193553418917</v>
      </c>
      <c r="F17" s="133">
        <v>0.57761953965817447</v>
      </c>
      <c r="G17" s="133">
        <v>0.52207101180204907</v>
      </c>
      <c r="H17" s="133">
        <v>1.156800793096572</v>
      </c>
      <c r="I17" s="133">
        <v>1.1629323354191889</v>
      </c>
      <c r="J17" s="133">
        <v>0.94722532335329723</v>
      </c>
      <c r="K17" s="133">
        <v>0.40452241187990512</v>
      </c>
      <c r="L17" s="133">
        <v>0.93238259320981243</v>
      </c>
      <c r="M17" s="133">
        <v>1.2004265271965608</v>
      </c>
      <c r="N17" s="133">
        <v>1.4476209943104354</v>
      </c>
      <c r="O17" s="133">
        <v>1.0997719069303131</v>
      </c>
      <c r="P17" s="133">
        <v>1.5062561578619309</v>
      </c>
      <c r="Q17" s="133">
        <v>1.8516509940838901</v>
      </c>
      <c r="R17" s="133">
        <v>2.5576791443930853</v>
      </c>
      <c r="S17" s="133">
        <v>2.4499135228770839</v>
      </c>
      <c r="T17" s="133">
        <v>3.0111890596555941</v>
      </c>
      <c r="U17" s="133">
        <v>2.4745679291238121</v>
      </c>
      <c r="V17" s="133">
        <v>2.5780202864981003</v>
      </c>
      <c r="W17" s="133">
        <v>1.1245914148991554</v>
      </c>
      <c r="DA17" s="157" t="s">
        <v>613</v>
      </c>
    </row>
    <row r="18" spans="1:105" ht="12" customHeight="1" x14ac:dyDescent="0.25">
      <c r="A18" s="132" t="s">
        <v>72</v>
      </c>
      <c r="B18" s="133"/>
      <c r="C18" s="133">
        <v>157.75492650999109</v>
      </c>
      <c r="D18" s="133">
        <v>127.44894277569688</v>
      </c>
      <c r="E18" s="133">
        <v>131.21138800052526</v>
      </c>
      <c r="F18" s="133">
        <v>142.18198080012499</v>
      </c>
      <c r="G18" s="133">
        <v>140.48263671566161</v>
      </c>
      <c r="H18" s="133">
        <v>205.65371982064428</v>
      </c>
      <c r="I18" s="133">
        <v>187.419236706775</v>
      </c>
      <c r="J18" s="133">
        <v>126.42666469756357</v>
      </c>
      <c r="K18" s="133">
        <v>41.144433686329521</v>
      </c>
      <c r="L18" s="133">
        <v>95.06908535993017</v>
      </c>
      <c r="M18" s="133">
        <v>58.008303030772709</v>
      </c>
      <c r="N18" s="133">
        <v>70.444631956829156</v>
      </c>
      <c r="O18" s="133">
        <v>43.788004232588236</v>
      </c>
      <c r="P18" s="133">
        <v>59.476224369617618</v>
      </c>
      <c r="Q18" s="133">
        <v>71.729746988882326</v>
      </c>
      <c r="R18" s="133">
        <v>77.059286744460863</v>
      </c>
      <c r="S18" s="133">
        <v>77.350753972511271</v>
      </c>
      <c r="T18" s="133">
        <v>70.295552597221374</v>
      </c>
      <c r="U18" s="133">
        <v>63.782756678979077</v>
      </c>
      <c r="V18" s="133">
        <v>54.924957385523058</v>
      </c>
      <c r="W18" s="133">
        <v>46.969033025321259</v>
      </c>
      <c r="DA18" s="157" t="s">
        <v>614</v>
      </c>
    </row>
    <row r="19" spans="1:105" ht="12.95" customHeight="1" x14ac:dyDescent="0.25">
      <c r="A19" s="130" t="s">
        <v>35</v>
      </c>
      <c r="B19" s="131"/>
      <c r="C19" s="131">
        <f t="shared" ref="C19:Q19" si="6">SUM(C20:C27)</f>
        <v>241.48264763856207</v>
      </c>
      <c r="D19" s="131">
        <f t="shared" si="6"/>
        <v>216.69282638858002</v>
      </c>
      <c r="E19" s="131">
        <f t="shared" si="6"/>
        <v>209.40758396271454</v>
      </c>
      <c r="F19" s="131">
        <f t="shared" si="6"/>
        <v>241.07538856994142</v>
      </c>
      <c r="G19" s="131">
        <f t="shared" si="6"/>
        <v>237.96276302116891</v>
      </c>
      <c r="H19" s="131">
        <f t="shared" si="6"/>
        <v>351.90589678987027</v>
      </c>
      <c r="I19" s="131">
        <f t="shared" si="6"/>
        <v>346.54449279714589</v>
      </c>
      <c r="J19" s="131">
        <f t="shared" si="6"/>
        <v>232.18509884471621</v>
      </c>
      <c r="K19" s="131">
        <f t="shared" si="6"/>
        <v>94.423829891211994</v>
      </c>
      <c r="L19" s="131">
        <f t="shared" si="6"/>
        <v>163.77843350622263</v>
      </c>
      <c r="M19" s="131">
        <f t="shared" si="6"/>
        <v>147.57650042631778</v>
      </c>
      <c r="N19" s="131">
        <f t="shared" si="6"/>
        <v>131.47319006331006</v>
      </c>
      <c r="O19" s="131">
        <f t="shared" si="6"/>
        <v>103.21541993386427</v>
      </c>
      <c r="P19" s="131">
        <f t="shared" si="6"/>
        <v>160.93781968899299</v>
      </c>
      <c r="Q19" s="131">
        <f t="shared" si="6"/>
        <v>134.96848768082765</v>
      </c>
      <c r="R19" s="131">
        <f t="shared" ref="R19:W19" si="7">SUM(R20:R27)</f>
        <v>158.0241936198573</v>
      </c>
      <c r="S19" s="131">
        <f t="shared" si="7"/>
        <v>160.27349387986698</v>
      </c>
      <c r="T19" s="131">
        <f t="shared" si="7"/>
        <v>157.11308036185304</v>
      </c>
      <c r="U19" s="131">
        <f t="shared" si="7"/>
        <v>139.76813802286259</v>
      </c>
      <c r="V19" s="131">
        <f t="shared" si="7"/>
        <v>119.22170217770805</v>
      </c>
      <c r="W19" s="131">
        <f t="shared" si="7"/>
        <v>117.30851011073197</v>
      </c>
      <c r="DA19" s="156" t="s">
        <v>615</v>
      </c>
    </row>
    <row r="20" spans="1:105" ht="12" customHeight="1" x14ac:dyDescent="0.25">
      <c r="A20" s="132" t="s">
        <v>29</v>
      </c>
      <c r="B20" s="133"/>
      <c r="C20" s="133">
        <v>0.32110866404788585</v>
      </c>
      <c r="D20" s="133">
        <v>0.38673869769087454</v>
      </c>
      <c r="E20" s="133">
        <v>0.65473493554887463</v>
      </c>
      <c r="F20" s="133">
        <v>0.19277023828223047</v>
      </c>
      <c r="G20" s="133">
        <v>8.649083603059049E-2</v>
      </c>
      <c r="H20" s="133">
        <v>0.56036875256147956</v>
      </c>
      <c r="I20" s="133">
        <v>2.0938807273458395</v>
      </c>
      <c r="J20" s="133">
        <v>1.9583885939907328</v>
      </c>
      <c r="K20" s="133">
        <v>1.269083359330708</v>
      </c>
      <c r="L20" s="133">
        <v>0.48598548959515142</v>
      </c>
      <c r="M20" s="133">
        <v>1.1211085129232392</v>
      </c>
      <c r="N20" s="133">
        <v>0.94899723110752254</v>
      </c>
      <c r="O20" s="133">
        <v>0.52069536036394093</v>
      </c>
      <c r="P20" s="133">
        <v>1.250750046021273</v>
      </c>
      <c r="Q20" s="133">
        <v>0.74310217943899681</v>
      </c>
      <c r="R20" s="133">
        <v>0.68099697196422793</v>
      </c>
      <c r="S20" s="133">
        <v>0</v>
      </c>
      <c r="T20" s="133">
        <v>1.5777812255789083E-4</v>
      </c>
      <c r="U20" s="133">
        <v>3.5365054448133752E-2</v>
      </c>
      <c r="V20" s="133">
        <v>7.6857899489949755E-2</v>
      </c>
      <c r="W20" s="133">
        <v>0.31013890246242382</v>
      </c>
      <c r="DA20" s="157" t="s">
        <v>616</v>
      </c>
    </row>
    <row r="21" spans="1:105" s="2" customFormat="1" ht="12" customHeight="1" x14ac:dyDescent="0.25">
      <c r="A21" s="132" t="s">
        <v>52</v>
      </c>
      <c r="B21" s="133"/>
      <c r="C21" s="133">
        <v>6.9480365597956952</v>
      </c>
      <c r="D21" s="133">
        <v>7.9201264410819059</v>
      </c>
      <c r="E21" s="133">
        <v>6.9066101361864192</v>
      </c>
      <c r="F21" s="133">
        <v>9.1096106739908773</v>
      </c>
      <c r="G21" s="133">
        <v>7.1860664925592435</v>
      </c>
      <c r="H21" s="133">
        <v>10.42069976270129</v>
      </c>
      <c r="I21" s="133">
        <v>7.5603471636173305</v>
      </c>
      <c r="J21" s="133">
        <v>4.7524719220248963</v>
      </c>
      <c r="K21" s="133">
        <v>2.0480401404803104</v>
      </c>
      <c r="L21" s="133">
        <v>2.9060582951585738</v>
      </c>
      <c r="M21" s="133">
        <v>3.8934729599424331</v>
      </c>
      <c r="N21" s="133">
        <v>4.0924981574328774</v>
      </c>
      <c r="O21" s="133">
        <v>1.4402293267188917</v>
      </c>
      <c r="P21" s="133">
        <v>2.0411187682650866</v>
      </c>
      <c r="Q21" s="133">
        <v>2.4902487152454471</v>
      </c>
      <c r="R21" s="133">
        <v>3.6633746432262244</v>
      </c>
      <c r="S21" s="133">
        <v>2.7762223858496458</v>
      </c>
      <c r="T21" s="133">
        <v>1.6266298858110095</v>
      </c>
      <c r="U21" s="133">
        <v>1.2492024129664587</v>
      </c>
      <c r="V21" s="133">
        <v>0.69282773958755184</v>
      </c>
      <c r="W21" s="133">
        <v>0.96471387973765244</v>
      </c>
      <c r="DA21" s="157" t="s">
        <v>617</v>
      </c>
    </row>
    <row r="22" spans="1:105" ht="12" customHeight="1" x14ac:dyDescent="0.25">
      <c r="A22" s="132" t="s">
        <v>169</v>
      </c>
      <c r="B22" s="133"/>
      <c r="C22" s="133">
        <v>50.157231530980866</v>
      </c>
      <c r="D22" s="133">
        <v>39.325593136883107</v>
      </c>
      <c r="E22" s="133">
        <v>23.714504277523229</v>
      </c>
      <c r="F22" s="133">
        <v>38.926192355112136</v>
      </c>
      <c r="G22" s="133">
        <v>34.233792452180801</v>
      </c>
      <c r="H22" s="133">
        <v>56.312670190399238</v>
      </c>
      <c r="I22" s="133">
        <v>54.382619742223405</v>
      </c>
      <c r="J22" s="133">
        <v>31.658091310725265</v>
      </c>
      <c r="K22" s="133">
        <v>9.961923144563217</v>
      </c>
      <c r="L22" s="133">
        <v>30.553501358270239</v>
      </c>
      <c r="M22" s="133">
        <v>19.994817545063452</v>
      </c>
      <c r="N22" s="133">
        <v>29.371389989663179</v>
      </c>
      <c r="O22" s="133">
        <v>22.182931325396378</v>
      </c>
      <c r="P22" s="133">
        <v>20.593725625168286</v>
      </c>
      <c r="Q22" s="133">
        <v>24.824892177616313</v>
      </c>
      <c r="R22" s="133">
        <v>16.237090287077883</v>
      </c>
      <c r="S22" s="133">
        <v>14.46528135710407</v>
      </c>
      <c r="T22" s="133">
        <v>10.449795578797696</v>
      </c>
      <c r="U22" s="133">
        <v>9.7578713456858281</v>
      </c>
      <c r="V22" s="133">
        <v>9.0789879388954233</v>
      </c>
      <c r="W22" s="133">
        <v>11.819199488037622</v>
      </c>
      <c r="DA22" s="157" t="s">
        <v>618</v>
      </c>
    </row>
    <row r="23" spans="1:105" ht="12" customHeight="1" x14ac:dyDescent="0.25">
      <c r="A23" s="132" t="s">
        <v>154</v>
      </c>
      <c r="B23" s="133"/>
      <c r="C23" s="133">
        <v>53.067990627705377</v>
      </c>
      <c r="D23" s="133">
        <v>52.515847617297503</v>
      </c>
      <c r="E23" s="133">
        <v>42.307281067944359</v>
      </c>
      <c r="F23" s="133">
        <v>60.100551067824824</v>
      </c>
      <c r="G23" s="133">
        <v>68.565178660087454</v>
      </c>
      <c r="H23" s="133">
        <v>123.6098567853452</v>
      </c>
      <c r="I23" s="133">
        <v>99.147982418573505</v>
      </c>
      <c r="J23" s="133">
        <v>62.20947620459966</v>
      </c>
      <c r="K23" s="133">
        <v>25.892730485868054</v>
      </c>
      <c r="L23" s="133">
        <v>46.36349111858339</v>
      </c>
      <c r="M23" s="133">
        <v>39.295916032613924</v>
      </c>
      <c r="N23" s="133">
        <v>37.007188021053771</v>
      </c>
      <c r="O23" s="133">
        <v>32.099090479380578</v>
      </c>
      <c r="P23" s="133">
        <v>57.897383262768074</v>
      </c>
      <c r="Q23" s="133">
        <v>47.642756026747648</v>
      </c>
      <c r="R23" s="133">
        <v>63.111536250526832</v>
      </c>
      <c r="S23" s="133">
        <v>57.811566011434479</v>
      </c>
      <c r="T23" s="133">
        <v>54.29593686314977</v>
      </c>
      <c r="U23" s="133">
        <v>48.111660864977566</v>
      </c>
      <c r="V23" s="133">
        <v>40.615343880714185</v>
      </c>
      <c r="W23" s="133">
        <v>34.84999466191843</v>
      </c>
      <c r="DA23" s="157" t="s">
        <v>619</v>
      </c>
    </row>
    <row r="24" spans="1:105" ht="12" customHeight="1" x14ac:dyDescent="0.25">
      <c r="A24" s="132" t="s">
        <v>128</v>
      </c>
      <c r="B24" s="133"/>
      <c r="C24" s="133">
        <v>1.1225430600536177</v>
      </c>
      <c r="D24" s="133">
        <v>1.0290735898176591</v>
      </c>
      <c r="E24" s="133">
        <v>1.2425184354571543</v>
      </c>
      <c r="F24" s="133">
        <v>1.4033754369072688</v>
      </c>
      <c r="G24" s="133">
        <v>1.4447871578517997</v>
      </c>
      <c r="H24" s="133">
        <v>1.7960274655046153</v>
      </c>
      <c r="I24" s="133">
        <v>2.1619518469449792</v>
      </c>
      <c r="J24" s="133">
        <v>1.6305288750926779</v>
      </c>
      <c r="K24" s="133">
        <v>1.2308819398217656</v>
      </c>
      <c r="L24" s="133">
        <v>1.2826867502841448</v>
      </c>
      <c r="M24" s="133">
        <v>1.4526165990934425</v>
      </c>
      <c r="N24" s="133">
        <v>1.5506416349041465</v>
      </c>
      <c r="O24" s="133">
        <v>1.3786115784522996</v>
      </c>
      <c r="P24" s="133">
        <v>1.0596318185806233</v>
      </c>
      <c r="Q24" s="133">
        <v>0.71172573562044184</v>
      </c>
      <c r="R24" s="133">
        <v>0.96095608834372359</v>
      </c>
      <c r="S24" s="133">
        <v>0.99853750231810645</v>
      </c>
      <c r="T24" s="133">
        <v>0.96371027955103106</v>
      </c>
      <c r="U24" s="133">
        <v>1.2331874628394446</v>
      </c>
      <c r="V24" s="133">
        <v>1.4126857989483526</v>
      </c>
      <c r="W24" s="133">
        <v>1.3764714061545194</v>
      </c>
      <c r="DA24" s="157" t="s">
        <v>620</v>
      </c>
    </row>
    <row r="25" spans="1:105" ht="12" customHeight="1" x14ac:dyDescent="0.25">
      <c r="A25" s="132" t="s">
        <v>170</v>
      </c>
      <c r="B25" s="133"/>
      <c r="C25" s="133">
        <v>13.65019765235205</v>
      </c>
      <c r="D25" s="133">
        <v>15.039272298292319</v>
      </c>
      <c r="E25" s="133">
        <v>33.624897533516965</v>
      </c>
      <c r="F25" s="133">
        <v>35.181967641706905</v>
      </c>
      <c r="G25" s="133">
        <v>24.780976434341095</v>
      </c>
      <c r="H25" s="133">
        <v>21.32857214596385</v>
      </c>
      <c r="I25" s="133">
        <v>22.382273459258045</v>
      </c>
      <c r="J25" s="133">
        <v>16.34818072605383</v>
      </c>
      <c r="K25" s="133">
        <v>12.065822014570408</v>
      </c>
      <c r="L25" s="133">
        <v>16.041470984803006</v>
      </c>
      <c r="M25" s="133">
        <v>15.781388873374883</v>
      </c>
      <c r="N25" s="133">
        <v>11.592146230764559</v>
      </c>
      <c r="O25" s="133">
        <v>11.725486413154702</v>
      </c>
      <c r="P25" s="133">
        <v>12.687439978093121</v>
      </c>
      <c r="Q25" s="133">
        <v>13.008878444144347</v>
      </c>
      <c r="R25" s="133">
        <v>16.438030386959959</v>
      </c>
      <c r="S25" s="133">
        <v>19.963213484467605</v>
      </c>
      <c r="T25" s="133">
        <v>18.756027749682303</v>
      </c>
      <c r="U25" s="133">
        <v>18.046435658269072</v>
      </c>
      <c r="V25" s="133">
        <v>12.69171815984264</v>
      </c>
      <c r="W25" s="133">
        <v>12.0775280393085</v>
      </c>
      <c r="DA25" s="157" t="s">
        <v>621</v>
      </c>
    </row>
    <row r="26" spans="1:105" ht="12" customHeight="1" x14ac:dyDescent="0.25">
      <c r="A26" s="132" t="s">
        <v>24</v>
      </c>
      <c r="B26" s="65"/>
      <c r="C26" s="65">
        <v>109.97915002222909</v>
      </c>
      <c r="D26" s="65">
        <v>93.758997176953685</v>
      </c>
      <c r="E26" s="65">
        <v>92.488872626506918</v>
      </c>
      <c r="F26" s="65">
        <v>88.549808049750624</v>
      </c>
      <c r="G26" s="65">
        <v>91.000293085506399</v>
      </c>
      <c r="H26" s="65">
        <v>127.16008383539059</v>
      </c>
      <c r="I26" s="65">
        <v>142.78307531123778</v>
      </c>
      <c r="J26" s="65">
        <v>98.742159365677836</v>
      </c>
      <c r="K26" s="65">
        <v>32.302199324417572</v>
      </c>
      <c r="L26" s="65">
        <v>48.080799964655974</v>
      </c>
      <c r="M26" s="65">
        <v>52.017131789837507</v>
      </c>
      <c r="N26" s="65">
        <v>33.756443594505662</v>
      </c>
      <c r="O26" s="65">
        <v>26.122532314903957</v>
      </c>
      <c r="P26" s="65">
        <v>52.27724571334786</v>
      </c>
      <c r="Q26" s="65">
        <v>35.517993745612856</v>
      </c>
      <c r="R26" s="65">
        <v>44.959978993492037</v>
      </c>
      <c r="S26" s="65">
        <v>44.020793389849402</v>
      </c>
      <c r="T26" s="65">
        <v>56.298983818388088</v>
      </c>
      <c r="U26" s="65">
        <v>47.695474553501342</v>
      </c>
      <c r="V26" s="65">
        <v>38.00129402909181</v>
      </c>
      <c r="W26" s="65">
        <v>48.946765319459516</v>
      </c>
      <c r="DA26" s="109" t="s">
        <v>622</v>
      </c>
    </row>
    <row r="27" spans="1:105" ht="12" customHeight="1" x14ac:dyDescent="0.25">
      <c r="A27" s="145" t="s">
        <v>26</v>
      </c>
      <c r="B27" s="148"/>
      <c r="C27" s="148">
        <v>6.2363895213974798</v>
      </c>
      <c r="D27" s="148">
        <v>6.7171774305629803</v>
      </c>
      <c r="E27" s="148">
        <v>8.4681649500306282</v>
      </c>
      <c r="F27" s="148">
        <v>7.6111131063665702</v>
      </c>
      <c r="G27" s="148">
        <v>10.665177902611545</v>
      </c>
      <c r="H27" s="148">
        <v>10.717617852004041</v>
      </c>
      <c r="I27" s="148">
        <v>16.032362127945042</v>
      </c>
      <c r="J27" s="148">
        <v>14.885801846551331</v>
      </c>
      <c r="K27" s="148">
        <v>9.6531494821599537</v>
      </c>
      <c r="L27" s="148">
        <v>18.064439544872148</v>
      </c>
      <c r="M27" s="148">
        <v>14.020048113468897</v>
      </c>
      <c r="N27" s="148">
        <v>13.153885203878332</v>
      </c>
      <c r="O27" s="148">
        <v>7.7458431354935122</v>
      </c>
      <c r="P27" s="148">
        <v>13.130524476748654</v>
      </c>
      <c r="Q27" s="148">
        <v>10.028890656401591</v>
      </c>
      <c r="R27" s="148">
        <v>11.972229998266423</v>
      </c>
      <c r="S27" s="148">
        <v>20.237879748843667</v>
      </c>
      <c r="T27" s="148">
        <v>14.721838408350575</v>
      </c>
      <c r="U27" s="148">
        <v>13.638940670174756</v>
      </c>
      <c r="V27" s="148">
        <v>16.651986731138138</v>
      </c>
      <c r="W27" s="148">
        <v>6.9636984136533098</v>
      </c>
      <c r="DA27" s="161" t="s">
        <v>623</v>
      </c>
    </row>
    <row r="28" spans="1:105" ht="12" hidden="1" customHeight="1" x14ac:dyDescent="0.25">
      <c r="A28" s="78" t="s">
        <v>26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DA28" s="111"/>
    </row>
    <row r="29" spans="1:105" ht="12.95" customHeight="1" x14ac:dyDescent="0.25">
      <c r="A29" s="130" t="s">
        <v>34</v>
      </c>
      <c r="B29" s="131"/>
      <c r="C29" s="131">
        <f t="shared" ref="C29:Q29" si="8">SUM(C30:C33)</f>
        <v>241.2761775115431</v>
      </c>
      <c r="D29" s="131">
        <f t="shared" si="8"/>
        <v>216.38285368605651</v>
      </c>
      <c r="E29" s="131">
        <f t="shared" si="8"/>
        <v>216.310754364844</v>
      </c>
      <c r="F29" s="131">
        <f t="shared" si="8"/>
        <v>254.43322673377563</v>
      </c>
      <c r="G29" s="131">
        <f t="shared" si="8"/>
        <v>256.09580363419934</v>
      </c>
      <c r="H29" s="131">
        <f t="shared" si="8"/>
        <v>360.69272954687909</v>
      </c>
      <c r="I29" s="131">
        <f t="shared" si="8"/>
        <v>364.84655604077255</v>
      </c>
      <c r="J29" s="131">
        <f t="shared" si="8"/>
        <v>253.90932344495383</v>
      </c>
      <c r="K29" s="131">
        <f t="shared" si="8"/>
        <v>107.49190864869779</v>
      </c>
      <c r="L29" s="131">
        <f t="shared" si="8"/>
        <v>184.72568715130964</v>
      </c>
      <c r="M29" s="131">
        <f t="shared" si="8"/>
        <v>165.22738134374541</v>
      </c>
      <c r="N29" s="131">
        <f t="shared" si="8"/>
        <v>155.8746738619156</v>
      </c>
      <c r="O29" s="131">
        <f t="shared" si="8"/>
        <v>124.4543505686527</v>
      </c>
      <c r="P29" s="131">
        <f t="shared" si="8"/>
        <v>214.12034435199899</v>
      </c>
      <c r="Q29" s="131">
        <f t="shared" si="8"/>
        <v>183.1604677455455</v>
      </c>
      <c r="R29" s="131">
        <f t="shared" ref="R29:W29" si="9">SUM(R30:R33)</f>
        <v>212.65639792656197</v>
      </c>
      <c r="S29" s="131">
        <f t="shared" si="9"/>
        <v>217.85812248149074</v>
      </c>
      <c r="T29" s="131">
        <f t="shared" si="9"/>
        <v>209.63127664238226</v>
      </c>
      <c r="U29" s="131">
        <f t="shared" si="9"/>
        <v>194.80503670326954</v>
      </c>
      <c r="V29" s="131">
        <f t="shared" si="9"/>
        <v>164.54027262752518</v>
      </c>
      <c r="W29" s="131">
        <f t="shared" si="9"/>
        <v>167.04819211062932</v>
      </c>
      <c r="DA29" s="156" t="s">
        <v>624</v>
      </c>
    </row>
    <row r="30" spans="1:105" s="2" customFormat="1" ht="12" customHeight="1" x14ac:dyDescent="0.25">
      <c r="A30" s="132" t="s">
        <v>52</v>
      </c>
      <c r="B30" s="133"/>
      <c r="C30" s="133">
        <v>27.767073311518249</v>
      </c>
      <c r="D30" s="133">
        <v>49.178607048770701</v>
      </c>
      <c r="E30" s="133">
        <v>46.197205284646088</v>
      </c>
      <c r="F30" s="133">
        <v>42.144324605423911</v>
      </c>
      <c r="G30" s="133">
        <v>29.846306675202428</v>
      </c>
      <c r="H30" s="133">
        <v>22.218832243064654</v>
      </c>
      <c r="I30" s="133">
        <v>28.272228769973346</v>
      </c>
      <c r="J30" s="133">
        <v>21.163617897716449</v>
      </c>
      <c r="K30" s="133">
        <v>8.9402268046898055</v>
      </c>
      <c r="L30" s="133">
        <v>20.483376516818378</v>
      </c>
      <c r="M30" s="133">
        <v>9.146427612046141</v>
      </c>
      <c r="N30" s="133">
        <v>9.8358978486224764</v>
      </c>
      <c r="O30" s="133">
        <v>12.377868294137498</v>
      </c>
      <c r="P30" s="133">
        <v>23.126527328086738</v>
      </c>
      <c r="Q30" s="133">
        <v>20.065561599952225</v>
      </c>
      <c r="R30" s="133">
        <v>21.945299137311238</v>
      </c>
      <c r="S30" s="133">
        <v>17.389223007632367</v>
      </c>
      <c r="T30" s="133">
        <v>14.032293389227659</v>
      </c>
      <c r="U30" s="133">
        <v>13.737693034587982</v>
      </c>
      <c r="V30" s="133">
        <v>9.5565636166393784</v>
      </c>
      <c r="W30" s="133">
        <v>10.027847904313953</v>
      </c>
      <c r="DA30" s="157" t="s">
        <v>625</v>
      </c>
    </row>
    <row r="31" spans="1:105" ht="12" customHeight="1" x14ac:dyDescent="0.25">
      <c r="A31" s="132" t="s">
        <v>154</v>
      </c>
      <c r="B31" s="133"/>
      <c r="C31" s="133">
        <v>97.058754645109943</v>
      </c>
      <c r="D31" s="133">
        <v>66.705175321445907</v>
      </c>
      <c r="E31" s="133">
        <v>60.986633372760899</v>
      </c>
      <c r="F31" s="133">
        <v>90.901394586759068</v>
      </c>
      <c r="G31" s="133">
        <v>88.122630150808305</v>
      </c>
      <c r="H31" s="133">
        <v>140.70505171677047</v>
      </c>
      <c r="I31" s="133">
        <v>141.50086009871572</v>
      </c>
      <c r="J31" s="133">
        <v>89.285716572856671</v>
      </c>
      <c r="K31" s="133">
        <v>37.654359333953309</v>
      </c>
      <c r="L31" s="133">
        <v>68.537897672920096</v>
      </c>
      <c r="M31" s="133">
        <v>60.774811411054216</v>
      </c>
      <c r="N31" s="133">
        <v>73.999460258521523</v>
      </c>
      <c r="O31" s="133">
        <v>60.802423392811875</v>
      </c>
      <c r="P31" s="133">
        <v>120.63116703524831</v>
      </c>
      <c r="Q31" s="133">
        <v>93.896473043121503</v>
      </c>
      <c r="R31" s="133">
        <v>96.692550165746184</v>
      </c>
      <c r="S31" s="133">
        <v>95.881877895929222</v>
      </c>
      <c r="T31" s="133">
        <v>89.071359481965288</v>
      </c>
      <c r="U31" s="133">
        <v>88.826626342307136</v>
      </c>
      <c r="V31" s="133">
        <v>75.165080334747003</v>
      </c>
      <c r="W31" s="133">
        <v>72.913262100238882</v>
      </c>
      <c r="DA31" s="157" t="s">
        <v>626</v>
      </c>
    </row>
    <row r="32" spans="1:105" ht="12" customHeight="1" x14ac:dyDescent="0.25">
      <c r="A32" s="132" t="s">
        <v>128</v>
      </c>
      <c r="B32" s="133"/>
      <c r="C32" s="133">
        <v>0.10578598735178804</v>
      </c>
      <c r="D32" s="133">
        <v>0.14825947320534485</v>
      </c>
      <c r="E32" s="133">
        <v>0.59428977079259648</v>
      </c>
      <c r="F32" s="133">
        <v>0.40202120069897873</v>
      </c>
      <c r="G32" s="133">
        <v>0.61742255998167084</v>
      </c>
      <c r="H32" s="133">
        <v>0.29776084198134711</v>
      </c>
      <c r="I32" s="133">
        <v>0.46935359776900026</v>
      </c>
      <c r="J32" s="133">
        <v>1.8518241373269115</v>
      </c>
      <c r="K32" s="133">
        <v>0.40236925840344295</v>
      </c>
      <c r="L32" s="133">
        <v>0.4501684002629317</v>
      </c>
      <c r="M32" s="133">
        <v>0.24967707594283745</v>
      </c>
      <c r="N32" s="133">
        <v>2.0957498243844448</v>
      </c>
      <c r="O32" s="133">
        <v>0.36957605183462688</v>
      </c>
      <c r="P32" s="133">
        <v>0.25422289096050255</v>
      </c>
      <c r="Q32" s="133">
        <v>0.41016403814880592</v>
      </c>
      <c r="R32" s="133">
        <v>0.46774826386106533</v>
      </c>
      <c r="S32" s="133">
        <v>0.86864404361970782</v>
      </c>
      <c r="T32" s="133">
        <v>1.0983146963065338</v>
      </c>
      <c r="U32" s="133">
        <v>0.98537717956117221</v>
      </c>
      <c r="V32" s="133">
        <v>0.61780725194894925</v>
      </c>
      <c r="W32" s="133">
        <v>0.41682527068878028</v>
      </c>
      <c r="DA32" s="157" t="s">
        <v>627</v>
      </c>
    </row>
    <row r="33" spans="1:105" ht="12" customHeight="1" x14ac:dyDescent="0.25">
      <c r="A33" s="62" t="s">
        <v>24</v>
      </c>
      <c r="B33" s="68"/>
      <c r="C33" s="68">
        <v>116.34456356756311</v>
      </c>
      <c r="D33" s="68">
        <v>100.35081184263456</v>
      </c>
      <c r="E33" s="68">
        <v>108.53262593664439</v>
      </c>
      <c r="F33" s="68">
        <v>120.98548634089366</v>
      </c>
      <c r="G33" s="68">
        <v>137.50944424820693</v>
      </c>
      <c r="H33" s="68">
        <v>197.47108474506263</v>
      </c>
      <c r="I33" s="68">
        <v>194.60411357431451</v>
      </c>
      <c r="J33" s="68">
        <v>141.60816483705378</v>
      </c>
      <c r="K33" s="68">
        <v>60.494953251651225</v>
      </c>
      <c r="L33" s="68">
        <v>95.254244561308241</v>
      </c>
      <c r="M33" s="68">
        <v>95.05646524470221</v>
      </c>
      <c r="N33" s="68">
        <v>69.943565930387166</v>
      </c>
      <c r="O33" s="68">
        <v>50.904482829868705</v>
      </c>
      <c r="P33" s="68">
        <v>70.108427097703441</v>
      </c>
      <c r="Q33" s="68">
        <v>68.788269064322961</v>
      </c>
      <c r="R33" s="68">
        <v>93.550800359643461</v>
      </c>
      <c r="S33" s="68">
        <v>103.71837753430944</v>
      </c>
      <c r="T33" s="68">
        <v>105.4293090748828</v>
      </c>
      <c r="U33" s="68">
        <v>91.255340146813268</v>
      </c>
      <c r="V33" s="68">
        <v>79.200821424189854</v>
      </c>
      <c r="W33" s="68">
        <v>83.690256835387686</v>
      </c>
      <c r="DA33" s="111" t="s">
        <v>628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25.5" customHeight="1" x14ac:dyDescent="0.25">
      <c r="A1" s="28" t="s">
        <v>629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82</v>
      </c>
      <c r="B3" s="126"/>
      <c r="C3" s="126">
        <f t="shared" ref="C3:Q3" si="0">SUM(C4,C16,C19,C29)</f>
        <v>1481.2228724349875</v>
      </c>
      <c r="D3" s="126">
        <f t="shared" si="0"/>
        <v>1307.7090201767573</v>
      </c>
      <c r="E3" s="126">
        <f t="shared" si="0"/>
        <v>1372.8057081964259</v>
      </c>
      <c r="F3" s="126">
        <f t="shared" si="0"/>
        <v>1604.8587438133648</v>
      </c>
      <c r="G3" s="126">
        <f t="shared" si="0"/>
        <v>1589.6601688250339</v>
      </c>
      <c r="H3" s="126">
        <f t="shared" si="0"/>
        <v>2416.5411753912877</v>
      </c>
      <c r="I3" s="126">
        <f t="shared" si="0"/>
        <v>2182.5724203115465</v>
      </c>
      <c r="J3" s="126">
        <f t="shared" si="0"/>
        <v>1518.2353503671268</v>
      </c>
      <c r="K3" s="126">
        <f t="shared" si="0"/>
        <v>630.66232962675213</v>
      </c>
      <c r="L3" s="126">
        <f t="shared" si="0"/>
        <v>1175.5149253727882</v>
      </c>
      <c r="M3" s="126">
        <f t="shared" si="0"/>
        <v>928.70075828028519</v>
      </c>
      <c r="N3" s="126">
        <f t="shared" si="0"/>
        <v>866.74292967184056</v>
      </c>
      <c r="O3" s="126">
        <f t="shared" si="0"/>
        <v>673.04381222861161</v>
      </c>
      <c r="P3" s="126">
        <f t="shared" si="0"/>
        <v>967.85430326237133</v>
      </c>
      <c r="Q3" s="126">
        <f t="shared" si="0"/>
        <v>913.78440103538833</v>
      </c>
      <c r="R3" s="126">
        <f t="shared" ref="R3:W3" si="1">SUM(R4,R16,R19,R29)</f>
        <v>1065.5390574498692</v>
      </c>
      <c r="S3" s="126">
        <f t="shared" si="1"/>
        <v>1083.0756757338884</v>
      </c>
      <c r="T3" s="126">
        <f t="shared" si="1"/>
        <v>1021.0944807755179</v>
      </c>
      <c r="U3" s="126">
        <f t="shared" si="1"/>
        <v>905.44251905721933</v>
      </c>
      <c r="V3" s="126">
        <f t="shared" si="1"/>
        <v>767.02219790247659</v>
      </c>
      <c r="W3" s="126">
        <f t="shared" si="1"/>
        <v>705.90630879166724</v>
      </c>
      <c r="DA3" s="155" t="s">
        <v>630</v>
      </c>
    </row>
    <row r="4" spans="1:105" ht="12.95" customHeight="1" x14ac:dyDescent="0.25">
      <c r="A4" s="130" t="s">
        <v>32</v>
      </c>
      <c r="B4" s="131"/>
      <c r="C4" s="131">
        <f t="shared" ref="C4:Q4" si="2">SUM(C5:C15)</f>
        <v>793.00015395190997</v>
      </c>
      <c r="D4" s="131">
        <f t="shared" si="2"/>
        <v>712.68438209809847</v>
      </c>
      <c r="E4" s="131">
        <f t="shared" si="2"/>
        <v>759.08155073933733</v>
      </c>
      <c r="F4" s="131">
        <f t="shared" si="2"/>
        <v>908.98379821685683</v>
      </c>
      <c r="G4" s="131">
        <f t="shared" si="2"/>
        <v>884.82625907100339</v>
      </c>
      <c r="H4" s="131">
        <f t="shared" si="2"/>
        <v>1368.1572300895898</v>
      </c>
      <c r="I4" s="131">
        <f t="shared" si="2"/>
        <v>1160.8924896916162</v>
      </c>
      <c r="J4" s="131">
        <f t="shared" si="2"/>
        <v>813.51076528218834</v>
      </c>
      <c r="K4" s="131">
        <f t="shared" si="2"/>
        <v>362.25982093845937</v>
      </c>
      <c r="L4" s="131">
        <f t="shared" si="2"/>
        <v>633.5550131617108</v>
      </c>
      <c r="M4" s="131">
        <f t="shared" si="2"/>
        <v>516.68688183358859</v>
      </c>
      <c r="N4" s="131">
        <f t="shared" si="2"/>
        <v>430.93500396411412</v>
      </c>
      <c r="O4" s="131">
        <f t="shared" si="2"/>
        <v>355.37463059982252</v>
      </c>
      <c r="P4" s="131">
        <f t="shared" si="2"/>
        <v>481.2716481877697</v>
      </c>
      <c r="Q4" s="131">
        <f t="shared" si="2"/>
        <v>409.72826787095056</v>
      </c>
      <c r="R4" s="131">
        <f t="shared" ref="R4:W4" si="3">SUM(R5:R15)</f>
        <v>485.83412189815135</v>
      </c>
      <c r="S4" s="131">
        <f t="shared" si="3"/>
        <v>487.30139152824626</v>
      </c>
      <c r="T4" s="131">
        <f t="shared" si="3"/>
        <v>448.76288266117052</v>
      </c>
      <c r="U4" s="131">
        <f t="shared" si="3"/>
        <v>381.49339642372377</v>
      </c>
      <c r="V4" s="131">
        <f t="shared" si="3"/>
        <v>313.00791921340618</v>
      </c>
      <c r="W4" s="131">
        <f t="shared" si="3"/>
        <v>283.39382083236904</v>
      </c>
      <c r="DA4" s="156" t="s">
        <v>631</v>
      </c>
    </row>
    <row r="5" spans="1:105" ht="12" customHeight="1" x14ac:dyDescent="0.25">
      <c r="A5" s="132" t="s">
        <v>29</v>
      </c>
      <c r="B5" s="133"/>
      <c r="C5" s="133">
        <v>3.9930882577747697</v>
      </c>
      <c r="D5" s="133">
        <v>5.7491483028903847</v>
      </c>
      <c r="E5" s="133">
        <v>18.948196082369051</v>
      </c>
      <c r="F5" s="133">
        <v>20.041147322872604</v>
      </c>
      <c r="G5" s="133">
        <v>13.974987025805703</v>
      </c>
      <c r="H5" s="133">
        <v>21.059992337712565</v>
      </c>
      <c r="I5" s="133">
        <v>46.500541371724971</v>
      </c>
      <c r="J5" s="133">
        <v>33.821014594778433</v>
      </c>
      <c r="K5" s="133">
        <v>18.262620411080714</v>
      </c>
      <c r="L5" s="133">
        <v>7.0480219651047697</v>
      </c>
      <c r="M5" s="133">
        <v>12.436100528512096</v>
      </c>
      <c r="N5" s="133">
        <v>11.132646306953514</v>
      </c>
      <c r="O5" s="133">
        <v>5.5586870031147244</v>
      </c>
      <c r="P5" s="133">
        <v>4.0568387435106494</v>
      </c>
      <c r="Q5" s="133">
        <v>11.583967556904826</v>
      </c>
      <c r="R5" s="133">
        <v>4.2150703703034402</v>
      </c>
      <c r="S5" s="133">
        <v>6.7125473189427858</v>
      </c>
      <c r="T5" s="133">
        <v>4.5166288284484084</v>
      </c>
      <c r="U5" s="133">
        <v>2.7152506552886897</v>
      </c>
      <c r="V5" s="133">
        <v>3.4763678298216343</v>
      </c>
      <c r="W5" s="133">
        <v>4.1683374104001407</v>
      </c>
      <c r="DA5" s="157" t="s">
        <v>632</v>
      </c>
    </row>
    <row r="6" spans="1:105" ht="12" customHeight="1" x14ac:dyDescent="0.25">
      <c r="A6" s="132" t="s">
        <v>52</v>
      </c>
      <c r="B6" s="133"/>
      <c r="C6" s="133">
        <v>1.6633186521175953</v>
      </c>
      <c r="D6" s="133">
        <v>1.8866524677629917</v>
      </c>
      <c r="E6" s="133">
        <v>1.8323995581385548</v>
      </c>
      <c r="F6" s="133">
        <v>0.80437654382651413</v>
      </c>
      <c r="G6" s="133">
        <v>0.53586246593212494</v>
      </c>
      <c r="H6" s="133">
        <v>1.2011200414941028</v>
      </c>
      <c r="I6" s="133">
        <v>1.8524092833221992</v>
      </c>
      <c r="J6" s="133">
        <v>1.4443016146397056</v>
      </c>
      <c r="K6" s="133">
        <v>0.73655033144990512</v>
      </c>
      <c r="L6" s="133">
        <v>1.4262207148898489</v>
      </c>
      <c r="M6" s="133">
        <v>1.0655281412362176</v>
      </c>
      <c r="N6" s="133">
        <v>0.29202688795612919</v>
      </c>
      <c r="O6" s="133">
        <v>0.16893047006475778</v>
      </c>
      <c r="P6" s="133">
        <v>3.2734196232534186E-3</v>
      </c>
      <c r="Q6" s="133">
        <v>2.3657997661689537E-2</v>
      </c>
      <c r="R6" s="133">
        <v>2.9519449330352242E-2</v>
      </c>
      <c r="S6" s="133">
        <v>0.58210374316972324</v>
      </c>
      <c r="T6" s="133">
        <v>0.67289285783455999</v>
      </c>
      <c r="U6" s="133">
        <v>0.73678296657702724</v>
      </c>
      <c r="V6" s="133">
        <v>0.68874483199668146</v>
      </c>
      <c r="W6" s="133">
        <v>0.63337353142495822</v>
      </c>
      <c r="DA6" s="157" t="s">
        <v>633</v>
      </c>
    </row>
    <row r="7" spans="1:105" ht="12" customHeight="1" x14ac:dyDescent="0.25">
      <c r="A7" s="132" t="s">
        <v>169</v>
      </c>
      <c r="B7" s="133"/>
      <c r="C7" s="133">
        <v>151.19919619987999</v>
      </c>
      <c r="D7" s="133">
        <v>182.08775589003696</v>
      </c>
      <c r="E7" s="133">
        <v>82.386795494540792</v>
      </c>
      <c r="F7" s="133">
        <v>72.873816442854462</v>
      </c>
      <c r="G7" s="133">
        <v>50.100403374454288</v>
      </c>
      <c r="H7" s="133">
        <v>148.80658942701058</v>
      </c>
      <c r="I7" s="133">
        <v>115.08758344603811</v>
      </c>
      <c r="J7" s="133">
        <v>138.3939819381205</v>
      </c>
      <c r="K7" s="133">
        <v>48.968372148132239</v>
      </c>
      <c r="L7" s="133">
        <v>94.943624634430279</v>
      </c>
      <c r="M7" s="133">
        <v>71.925443054555274</v>
      </c>
      <c r="N7" s="133">
        <v>77.07596281200226</v>
      </c>
      <c r="O7" s="133">
        <v>63.863788889803367</v>
      </c>
      <c r="P7" s="133">
        <v>54.337097765435004</v>
      </c>
      <c r="Q7" s="133">
        <v>43.470901564931985</v>
      </c>
      <c r="R7" s="133">
        <v>39.568711091504063</v>
      </c>
      <c r="S7" s="133">
        <v>42.502918683299107</v>
      </c>
      <c r="T7" s="133">
        <v>37.301775961991773</v>
      </c>
      <c r="U7" s="133">
        <v>28.170136255982253</v>
      </c>
      <c r="V7" s="133">
        <v>23.058476627478317</v>
      </c>
      <c r="W7" s="133">
        <v>28.690497739016102</v>
      </c>
      <c r="DA7" s="157" t="s">
        <v>634</v>
      </c>
    </row>
    <row r="8" spans="1:105" ht="12" customHeight="1" x14ac:dyDescent="0.25">
      <c r="A8" s="132" t="s">
        <v>73</v>
      </c>
      <c r="B8" s="133"/>
      <c r="C8" s="133">
        <v>0.38866630310182232</v>
      </c>
      <c r="D8" s="133">
        <v>0.57395950658878814</v>
      </c>
      <c r="E8" s="133">
        <v>0.6227120860496318</v>
      </c>
      <c r="F8" s="133">
        <v>0.78514214900415347</v>
      </c>
      <c r="G8" s="133">
        <v>1.0910039613916991</v>
      </c>
      <c r="H8" s="133">
        <v>1.4916903178062484</v>
      </c>
      <c r="I8" s="133">
        <v>1.6068824196993527</v>
      </c>
      <c r="J8" s="133">
        <v>0.79766058605684476</v>
      </c>
      <c r="K8" s="133">
        <v>0.48036650245532214</v>
      </c>
      <c r="L8" s="133">
        <v>1.2544186117514031</v>
      </c>
      <c r="M8" s="133">
        <v>2.9033853691185763</v>
      </c>
      <c r="N8" s="133">
        <v>2.1374215525131603</v>
      </c>
      <c r="O8" s="133">
        <v>2.2889694411920907</v>
      </c>
      <c r="P8" s="133">
        <v>7.0039167075739277</v>
      </c>
      <c r="Q8" s="133">
        <v>3.5174293855775285</v>
      </c>
      <c r="R8" s="133">
        <v>3.2901995474581569</v>
      </c>
      <c r="S8" s="133">
        <v>2.3093313799359856</v>
      </c>
      <c r="T8" s="133">
        <v>2.3244861073460772</v>
      </c>
      <c r="U8" s="133">
        <v>2.7145284145346245</v>
      </c>
      <c r="V8" s="133">
        <v>2.6239313838199778</v>
      </c>
      <c r="W8" s="133">
        <v>1.8222647434139871</v>
      </c>
      <c r="DA8" s="157" t="s">
        <v>635</v>
      </c>
    </row>
    <row r="9" spans="1:105" ht="12" customHeight="1" x14ac:dyDescent="0.25">
      <c r="A9" s="132" t="s">
        <v>78</v>
      </c>
      <c r="B9" s="133"/>
      <c r="C9" s="133">
        <v>323.14152641929161</v>
      </c>
      <c r="D9" s="133">
        <v>219.25862907234591</v>
      </c>
      <c r="E9" s="133">
        <v>288.44485257164109</v>
      </c>
      <c r="F9" s="133">
        <v>224.60972758987052</v>
      </c>
      <c r="G9" s="133">
        <v>346.41550255440535</v>
      </c>
      <c r="H9" s="133">
        <v>691.19407587146293</v>
      </c>
      <c r="I9" s="133">
        <v>477.412724305106</v>
      </c>
      <c r="J9" s="133">
        <v>289.02814757635412</v>
      </c>
      <c r="K9" s="133">
        <v>122.76504314559443</v>
      </c>
      <c r="L9" s="133">
        <v>246.31255927788209</v>
      </c>
      <c r="M9" s="133">
        <v>181.70396965912943</v>
      </c>
      <c r="N9" s="133">
        <v>169.89445956809573</v>
      </c>
      <c r="O9" s="133">
        <v>139.1172111304445</v>
      </c>
      <c r="P9" s="133">
        <v>175.17745158981512</v>
      </c>
      <c r="Q9" s="133">
        <v>145.38610623978937</v>
      </c>
      <c r="R9" s="133">
        <v>192.61378636428009</v>
      </c>
      <c r="S9" s="133">
        <v>182.49601030632192</v>
      </c>
      <c r="T9" s="133">
        <v>174.85739998016891</v>
      </c>
      <c r="U9" s="133">
        <v>140.51165618472831</v>
      </c>
      <c r="V9" s="133">
        <v>126.17585946995901</v>
      </c>
      <c r="W9" s="133">
        <v>114.7905018702844</v>
      </c>
      <c r="DA9" s="157" t="s">
        <v>636</v>
      </c>
    </row>
    <row r="10" spans="1:105" ht="12" customHeight="1" x14ac:dyDescent="0.25">
      <c r="A10" s="132" t="s">
        <v>128</v>
      </c>
      <c r="B10" s="133"/>
      <c r="C10" s="133">
        <v>36.970348813178973</v>
      </c>
      <c r="D10" s="133">
        <v>20.29299104558763</v>
      </c>
      <c r="E10" s="133">
        <v>29.152213283536032</v>
      </c>
      <c r="F10" s="133">
        <v>57.773857085607858</v>
      </c>
      <c r="G10" s="133">
        <v>34.79294945248963</v>
      </c>
      <c r="H10" s="133">
        <v>34.181488264860874</v>
      </c>
      <c r="I10" s="133">
        <v>49.302652279021615</v>
      </c>
      <c r="J10" s="133">
        <v>42.236115686587745</v>
      </c>
      <c r="K10" s="133">
        <v>16.10985065694425</v>
      </c>
      <c r="L10" s="133">
        <v>18.826433797334062</v>
      </c>
      <c r="M10" s="133">
        <v>10.353514499136503</v>
      </c>
      <c r="N10" s="133">
        <v>9.6781120706516699</v>
      </c>
      <c r="O10" s="133">
        <v>10.634945664731681</v>
      </c>
      <c r="P10" s="133">
        <v>19.825817666440777</v>
      </c>
      <c r="Q10" s="133">
        <v>26.962013361528019</v>
      </c>
      <c r="R10" s="133">
        <v>34.386775566840249</v>
      </c>
      <c r="S10" s="133">
        <v>31.457677879423446</v>
      </c>
      <c r="T10" s="133">
        <v>24.994158271409113</v>
      </c>
      <c r="U10" s="133">
        <v>19.911975820985401</v>
      </c>
      <c r="V10" s="133">
        <v>15.554735814829813</v>
      </c>
      <c r="W10" s="133">
        <v>6.8990614139542901</v>
      </c>
      <c r="DA10" s="157" t="s">
        <v>637</v>
      </c>
    </row>
    <row r="11" spans="1:105" ht="12" customHeight="1" x14ac:dyDescent="0.25">
      <c r="A11" s="132" t="s">
        <v>25</v>
      </c>
      <c r="B11" s="133"/>
      <c r="C11" s="133">
        <v>3.3637695355712767</v>
      </c>
      <c r="D11" s="133">
        <v>9.7113451402141671</v>
      </c>
      <c r="E11" s="133">
        <v>3.2426597105333084</v>
      </c>
      <c r="F11" s="133">
        <v>3.9419308287838555</v>
      </c>
      <c r="G11" s="133">
        <v>12.673057182135755</v>
      </c>
      <c r="H11" s="133">
        <v>6.2261704492260925</v>
      </c>
      <c r="I11" s="133">
        <v>9.02752472174401</v>
      </c>
      <c r="J11" s="133">
        <v>2.504879586650568</v>
      </c>
      <c r="K11" s="133">
        <v>0.98569321964886014</v>
      </c>
      <c r="L11" s="133">
        <v>2.5783131214995398</v>
      </c>
      <c r="M11" s="133">
        <v>2.2587574070494427</v>
      </c>
      <c r="N11" s="133">
        <v>2.4328585742555497</v>
      </c>
      <c r="O11" s="133">
        <v>2.3599141989205954</v>
      </c>
      <c r="P11" s="133">
        <v>3.797846010975626</v>
      </c>
      <c r="Q11" s="133">
        <v>1.3408196609115617</v>
      </c>
      <c r="R11" s="133">
        <v>2.4400004968668227</v>
      </c>
      <c r="S11" s="133">
        <v>3.0382389280794433</v>
      </c>
      <c r="T11" s="133">
        <v>2.1820272646953915</v>
      </c>
      <c r="U11" s="133">
        <v>1.7118253615197188</v>
      </c>
      <c r="V11" s="133">
        <v>1.4184484196143332</v>
      </c>
      <c r="W11" s="133">
        <v>1.1574800351683336</v>
      </c>
      <c r="DA11" s="157" t="s">
        <v>638</v>
      </c>
    </row>
    <row r="12" spans="1:105" ht="12" customHeight="1" x14ac:dyDescent="0.25">
      <c r="A12" s="132" t="s">
        <v>170</v>
      </c>
      <c r="B12" s="133"/>
      <c r="C12" s="133">
        <v>116.91861901091217</v>
      </c>
      <c r="D12" s="133">
        <v>104.72357253696919</v>
      </c>
      <c r="E12" s="133">
        <v>206.72968590512201</v>
      </c>
      <c r="F12" s="133">
        <v>263.40342346894994</v>
      </c>
      <c r="G12" s="133">
        <v>193.04910263883841</v>
      </c>
      <c r="H12" s="133">
        <v>124.77112629781163</v>
      </c>
      <c r="I12" s="133">
        <v>141.56951348278298</v>
      </c>
      <c r="J12" s="133">
        <v>107.39066398389231</v>
      </c>
      <c r="K12" s="133">
        <v>67.954747096163644</v>
      </c>
      <c r="L12" s="133">
        <v>119.80504797419174</v>
      </c>
      <c r="M12" s="133">
        <v>78.742998043618286</v>
      </c>
      <c r="N12" s="133">
        <v>54.119940212055006</v>
      </c>
      <c r="O12" s="133">
        <v>50.704732519035886</v>
      </c>
      <c r="P12" s="133">
        <v>56.461250896551995</v>
      </c>
      <c r="Q12" s="133">
        <v>46.345088106890842</v>
      </c>
      <c r="R12" s="133">
        <v>69.521286883859446</v>
      </c>
      <c r="S12" s="133">
        <v>101.44711949372808</v>
      </c>
      <c r="T12" s="133">
        <v>77.470434675389043</v>
      </c>
      <c r="U12" s="133">
        <v>76.596761389546913</v>
      </c>
      <c r="V12" s="133">
        <v>47.482120946170944</v>
      </c>
      <c r="W12" s="133">
        <v>47.341031430630188</v>
      </c>
      <c r="DA12" s="157" t="s">
        <v>639</v>
      </c>
    </row>
    <row r="13" spans="1:105" ht="12" customHeight="1" x14ac:dyDescent="0.25">
      <c r="A13" s="132" t="s">
        <v>77</v>
      </c>
      <c r="B13" s="133"/>
      <c r="C13" s="133">
        <v>9.1814615192571321</v>
      </c>
      <c r="D13" s="133">
        <v>18.360759620756411</v>
      </c>
      <c r="E13" s="133">
        <v>19.255538882676152</v>
      </c>
      <c r="F13" s="133">
        <v>26.52427106520982</v>
      </c>
      <c r="G13" s="133">
        <v>31.648039222362833</v>
      </c>
      <c r="H13" s="133">
        <v>48.58197815307706</v>
      </c>
      <c r="I13" s="133">
        <v>52.579088677810766</v>
      </c>
      <c r="J13" s="133">
        <v>38.165901489867679</v>
      </c>
      <c r="K13" s="133">
        <v>19.023655148529837</v>
      </c>
      <c r="L13" s="133">
        <v>33.157661825519114</v>
      </c>
      <c r="M13" s="133">
        <v>51.635399673296639</v>
      </c>
      <c r="N13" s="133">
        <v>41.134662675349567</v>
      </c>
      <c r="O13" s="133">
        <v>33.033190909112768</v>
      </c>
      <c r="P13" s="133">
        <v>107.56860193746618</v>
      </c>
      <c r="Q13" s="133">
        <v>79.373590349383818</v>
      </c>
      <c r="R13" s="133">
        <v>60.905768594533384</v>
      </c>
      <c r="S13" s="133">
        <v>44.365214936984941</v>
      </c>
      <c r="T13" s="133">
        <v>40.425042446455002</v>
      </c>
      <c r="U13" s="133">
        <v>42.276770738596639</v>
      </c>
      <c r="V13" s="133">
        <v>42.893735674429287</v>
      </c>
      <c r="W13" s="133">
        <v>29.807147206154479</v>
      </c>
      <c r="DA13" s="157" t="s">
        <v>640</v>
      </c>
    </row>
    <row r="14" spans="1:105" ht="12" customHeight="1" x14ac:dyDescent="0.25">
      <c r="A14" s="60" t="s">
        <v>76</v>
      </c>
      <c r="B14" s="65"/>
      <c r="C14" s="65">
        <v>135.86995131547872</v>
      </c>
      <c r="D14" s="65">
        <v>141.48960757196829</v>
      </c>
      <c r="E14" s="65">
        <v>100.00042105612745</v>
      </c>
      <c r="F14" s="65">
        <v>230.74737190964612</v>
      </c>
      <c r="G14" s="65">
        <v>191.93456449039084</v>
      </c>
      <c r="H14" s="65">
        <v>274.49419604519534</v>
      </c>
      <c r="I14" s="65">
        <v>253.9677422539568</v>
      </c>
      <c r="J14" s="65">
        <v>151.13262762792351</v>
      </c>
      <c r="K14" s="65">
        <v>63.419776613857742</v>
      </c>
      <c r="L14" s="65">
        <v>101.64733134289482</v>
      </c>
      <c r="M14" s="65">
        <v>98.846099782787135</v>
      </c>
      <c r="N14" s="65">
        <v>58.513119444925444</v>
      </c>
      <c r="O14" s="65">
        <v>43.938139339340559</v>
      </c>
      <c r="P14" s="65">
        <v>48.821531635973137</v>
      </c>
      <c r="Q14" s="65">
        <v>48.141305099004725</v>
      </c>
      <c r="R14" s="65">
        <v>74.506400802202378</v>
      </c>
      <c r="S14" s="65">
        <v>68.040580118056852</v>
      </c>
      <c r="T14" s="65">
        <v>80.053918964587893</v>
      </c>
      <c r="U14" s="65">
        <v>62.94614017188578</v>
      </c>
      <c r="V14" s="65">
        <v>46.897184182335536</v>
      </c>
      <c r="W14" s="65">
        <v>45.50792696805118</v>
      </c>
      <c r="DA14" s="109" t="s">
        <v>641</v>
      </c>
    </row>
    <row r="15" spans="1:105" ht="12" customHeight="1" x14ac:dyDescent="0.25">
      <c r="A15" s="134" t="s">
        <v>80</v>
      </c>
      <c r="B15" s="135"/>
      <c r="C15" s="135">
        <v>10.310207925346024</v>
      </c>
      <c r="D15" s="135">
        <v>8.5499609429778349</v>
      </c>
      <c r="E15" s="135">
        <v>8.4660761086031702</v>
      </c>
      <c r="F15" s="135">
        <v>7.478733810230846</v>
      </c>
      <c r="G15" s="135">
        <v>8.6107867027968119</v>
      </c>
      <c r="H15" s="135">
        <v>16.14880288393238</v>
      </c>
      <c r="I15" s="135">
        <v>11.985827450409174</v>
      </c>
      <c r="J15" s="135">
        <v>8.5954705973168846</v>
      </c>
      <c r="K15" s="135">
        <v>3.5531456646024946</v>
      </c>
      <c r="L15" s="135">
        <v>6.5553798962131422</v>
      </c>
      <c r="M15" s="135">
        <v>4.8156856751489867</v>
      </c>
      <c r="N15" s="135">
        <v>4.5237938593561573</v>
      </c>
      <c r="O15" s="135">
        <v>3.7061210340615975</v>
      </c>
      <c r="P15" s="135">
        <v>4.2180218144041168</v>
      </c>
      <c r="Q15" s="135">
        <v>3.5833885483661665</v>
      </c>
      <c r="R15" s="135">
        <v>4.3566027309728703</v>
      </c>
      <c r="S15" s="135">
        <v>4.3496487403038566</v>
      </c>
      <c r="T15" s="135">
        <v>3.9641173028443824</v>
      </c>
      <c r="U15" s="135">
        <v>3.2015684640785143</v>
      </c>
      <c r="V15" s="135">
        <v>2.738314032950671</v>
      </c>
      <c r="W15" s="135">
        <v>2.5761984838709973</v>
      </c>
      <c r="DA15" s="158" t="s">
        <v>642</v>
      </c>
    </row>
    <row r="16" spans="1:105" ht="12.95" customHeight="1" x14ac:dyDescent="0.25">
      <c r="A16" s="130" t="s">
        <v>74</v>
      </c>
      <c r="B16" s="131"/>
      <c r="C16" s="131">
        <f t="shared" ref="C16:Q16" si="4">SUM(C17:C18)</f>
        <v>370.12191476165759</v>
      </c>
      <c r="D16" s="131">
        <f t="shared" si="4"/>
        <v>309.2399330632158</v>
      </c>
      <c r="E16" s="131">
        <f t="shared" si="4"/>
        <v>327.67390239099973</v>
      </c>
      <c r="F16" s="131">
        <f t="shared" si="4"/>
        <v>365.06077748318847</v>
      </c>
      <c r="G16" s="131">
        <f t="shared" si="4"/>
        <v>370.8441901110794</v>
      </c>
      <c r="H16" s="131">
        <f t="shared" si="4"/>
        <v>564.98838446396792</v>
      </c>
      <c r="I16" s="131">
        <f t="shared" si="4"/>
        <v>533.46122579997723</v>
      </c>
      <c r="J16" s="131">
        <f t="shared" si="4"/>
        <v>367.43108495010364</v>
      </c>
      <c r="K16" s="131">
        <f t="shared" si="4"/>
        <v>124.9158579627066</v>
      </c>
      <c r="L16" s="131">
        <f t="shared" si="4"/>
        <v>295.63208729861839</v>
      </c>
      <c r="M16" s="131">
        <f t="shared" si="4"/>
        <v>187.18240209699485</v>
      </c>
      <c r="N16" s="131">
        <f t="shared" si="4"/>
        <v>233.16022789843475</v>
      </c>
      <c r="O16" s="131">
        <f t="shared" si="4"/>
        <v>155.24977498793473</v>
      </c>
      <c r="P16" s="131">
        <f t="shared" si="4"/>
        <v>218.30986497338699</v>
      </c>
      <c r="Q16" s="131">
        <f t="shared" si="4"/>
        <v>272.24306871715891</v>
      </c>
      <c r="R16" s="131">
        <f t="shared" ref="R16:W16" si="5">SUM(R17:R18)</f>
        <v>301.38721705119463</v>
      </c>
      <c r="S16" s="131">
        <f t="shared" si="5"/>
        <v>304.76305241356027</v>
      </c>
      <c r="T16" s="131">
        <f t="shared" si="5"/>
        <v>285.21120384817232</v>
      </c>
      <c r="U16" s="131">
        <f t="shared" si="5"/>
        <v>260.7291487758601</v>
      </c>
      <c r="V16" s="131">
        <f t="shared" si="5"/>
        <v>227.49785968655229</v>
      </c>
      <c r="W16" s="131">
        <f t="shared" si="5"/>
        <v>194.64914862095512</v>
      </c>
      <c r="DA16" s="156" t="s">
        <v>643</v>
      </c>
    </row>
    <row r="17" spans="1:105" ht="12.95" customHeight="1" x14ac:dyDescent="0.25">
      <c r="A17" s="132" t="s">
        <v>73</v>
      </c>
      <c r="B17" s="133"/>
      <c r="C17" s="133">
        <v>0.61485173319782238</v>
      </c>
      <c r="D17" s="133">
        <v>0.43279746554698983</v>
      </c>
      <c r="E17" s="133">
        <v>1.3369044162867951</v>
      </c>
      <c r="F17" s="133">
        <v>0.74891010306926875</v>
      </c>
      <c r="G17" s="133">
        <v>0.6764880045651972</v>
      </c>
      <c r="H17" s="133">
        <v>1.5040324621168222</v>
      </c>
      <c r="I17" s="133">
        <v>1.5278921196347761</v>
      </c>
      <c r="J17" s="133">
        <v>1.234665730707851</v>
      </c>
      <c r="K17" s="133">
        <v>0.5277493949162797</v>
      </c>
      <c r="L17" s="133">
        <v>1.2177829040670172</v>
      </c>
      <c r="M17" s="133">
        <v>1.5757171011748123</v>
      </c>
      <c r="N17" s="133">
        <v>1.9122068793127052</v>
      </c>
      <c r="O17" s="133">
        <v>1.4831072305655242</v>
      </c>
      <c r="P17" s="133">
        <v>2.0924626780277471</v>
      </c>
      <c r="Q17" s="133">
        <v>2.6512515310096552</v>
      </c>
      <c r="R17" s="133">
        <v>3.7249184029995801</v>
      </c>
      <c r="S17" s="133">
        <v>3.6117198154357499</v>
      </c>
      <c r="T17" s="133">
        <v>4.5582106182129252</v>
      </c>
      <c r="U17" s="133">
        <v>3.8295558073054954</v>
      </c>
      <c r="V17" s="133">
        <v>4.0725842797187592</v>
      </c>
      <c r="W17" s="133">
        <v>1.8048336619762677</v>
      </c>
      <c r="DA17" s="157" t="s">
        <v>644</v>
      </c>
    </row>
    <row r="18" spans="1:105" ht="12" customHeight="1" x14ac:dyDescent="0.25">
      <c r="A18" s="132" t="s">
        <v>72</v>
      </c>
      <c r="B18" s="133"/>
      <c r="C18" s="133">
        <v>369.50706302845975</v>
      </c>
      <c r="D18" s="133">
        <v>308.80713559766883</v>
      </c>
      <c r="E18" s="133">
        <v>326.33699797471292</v>
      </c>
      <c r="F18" s="133">
        <v>364.31186738011922</v>
      </c>
      <c r="G18" s="133">
        <v>370.16770210651418</v>
      </c>
      <c r="H18" s="133">
        <v>563.48435200185111</v>
      </c>
      <c r="I18" s="133">
        <v>531.93333368034246</v>
      </c>
      <c r="J18" s="133">
        <v>366.19641921939581</v>
      </c>
      <c r="K18" s="133">
        <v>124.38810856779031</v>
      </c>
      <c r="L18" s="133">
        <v>294.41430439455138</v>
      </c>
      <c r="M18" s="133">
        <v>185.60668499582005</v>
      </c>
      <c r="N18" s="133">
        <v>231.24802101912206</v>
      </c>
      <c r="O18" s="133">
        <v>153.76666775736919</v>
      </c>
      <c r="P18" s="133">
        <v>216.21740229535925</v>
      </c>
      <c r="Q18" s="133">
        <v>269.59181718614923</v>
      </c>
      <c r="R18" s="133">
        <v>297.66229864819502</v>
      </c>
      <c r="S18" s="133">
        <v>301.1513325981245</v>
      </c>
      <c r="T18" s="133">
        <v>280.65299322995941</v>
      </c>
      <c r="U18" s="133">
        <v>256.8995929685546</v>
      </c>
      <c r="V18" s="133">
        <v>223.42527540683352</v>
      </c>
      <c r="W18" s="133">
        <v>192.84431495897886</v>
      </c>
      <c r="DA18" s="157" t="s">
        <v>645</v>
      </c>
    </row>
    <row r="19" spans="1:105" ht="12.95" customHeight="1" x14ac:dyDescent="0.25">
      <c r="A19" s="130" t="s">
        <v>35</v>
      </c>
      <c r="B19" s="131"/>
      <c r="C19" s="131">
        <f t="shared" ref="C19:Q19" si="6">SUM(C20:C27)</f>
        <v>155.69526389693527</v>
      </c>
      <c r="D19" s="131">
        <f t="shared" si="6"/>
        <v>140.14449688592236</v>
      </c>
      <c r="E19" s="131">
        <f t="shared" si="6"/>
        <v>139.72706064366508</v>
      </c>
      <c r="F19" s="131">
        <f t="shared" si="6"/>
        <v>159.80053018040161</v>
      </c>
      <c r="G19" s="131">
        <f t="shared" si="6"/>
        <v>158.3637869441134</v>
      </c>
      <c r="H19" s="131">
        <f t="shared" si="6"/>
        <v>233.23150897242144</v>
      </c>
      <c r="I19" s="131">
        <f t="shared" si="6"/>
        <v>235.53736039814333</v>
      </c>
      <c r="J19" s="131">
        <f t="shared" si="6"/>
        <v>160.77463124596073</v>
      </c>
      <c r="K19" s="131">
        <f t="shared" si="6"/>
        <v>67.733408920369158</v>
      </c>
      <c r="L19" s="131">
        <f t="shared" si="6"/>
        <v>117.8543433711673</v>
      </c>
      <c r="M19" s="131">
        <f t="shared" si="6"/>
        <v>106.72919857863698</v>
      </c>
      <c r="N19" s="131">
        <f t="shared" si="6"/>
        <v>95.717164754677128</v>
      </c>
      <c r="O19" s="131">
        <f t="shared" si="6"/>
        <v>77.108440114985456</v>
      </c>
      <c r="P19" s="131">
        <f t="shared" si="6"/>
        <v>124.85295729415776</v>
      </c>
      <c r="Q19" s="131">
        <f t="shared" si="6"/>
        <v>107.63531003508</v>
      </c>
      <c r="R19" s="131">
        <f t="shared" ref="R19:W19" si="7">SUM(R20:R27)</f>
        <v>130.19069274050884</v>
      </c>
      <c r="S19" s="131">
        <f t="shared" si="7"/>
        <v>135.4365368731311</v>
      </c>
      <c r="T19" s="131">
        <f t="shared" si="7"/>
        <v>134.40633326708604</v>
      </c>
      <c r="U19" s="131">
        <f t="shared" si="7"/>
        <v>121.35943909549145</v>
      </c>
      <c r="V19" s="131">
        <f t="shared" si="7"/>
        <v>105.02662795136082</v>
      </c>
      <c r="W19" s="131">
        <f t="shared" si="7"/>
        <v>102.73422819599946</v>
      </c>
      <c r="DA19" s="156" t="s">
        <v>646</v>
      </c>
    </row>
    <row r="20" spans="1:105" ht="12" customHeight="1" x14ac:dyDescent="0.25">
      <c r="A20" s="132" t="s">
        <v>29</v>
      </c>
      <c r="B20" s="133"/>
      <c r="C20" s="133">
        <v>0.20422044059844183</v>
      </c>
      <c r="D20" s="133">
        <v>0.24860522030648802</v>
      </c>
      <c r="E20" s="133">
        <v>0.42534861883530234</v>
      </c>
      <c r="F20" s="133">
        <v>0.12654855532071213</v>
      </c>
      <c r="G20" s="133">
        <v>5.7367989268461705E-2</v>
      </c>
      <c r="H20" s="133">
        <v>0.36365325057228032</v>
      </c>
      <c r="I20" s="133">
        <v>1.3900189799952782</v>
      </c>
      <c r="J20" s="133">
        <v>1.3176331728860982</v>
      </c>
      <c r="K20" s="133">
        <v>0.87387122997306099</v>
      </c>
      <c r="L20" s="133">
        <v>0.33356125327635744</v>
      </c>
      <c r="M20" s="133">
        <v>0.78607071557720387</v>
      </c>
      <c r="N20" s="133">
        <v>0.67062336350310947</v>
      </c>
      <c r="O20" s="133">
        <v>0.36974278287045692</v>
      </c>
      <c r="P20" s="133">
        <v>0.90044336177271156</v>
      </c>
      <c r="Q20" s="133">
        <v>0.53969177230666732</v>
      </c>
      <c r="R20" s="133">
        <v>0.50058488633362663</v>
      </c>
      <c r="S20" s="133">
        <v>0</v>
      </c>
      <c r="T20" s="133">
        <v>1.157213709177551E-4</v>
      </c>
      <c r="U20" s="133">
        <v>2.6326338278604675E-2</v>
      </c>
      <c r="V20" s="133">
        <v>5.9563721719908772E-2</v>
      </c>
      <c r="W20" s="133">
        <v>0.24253247789706892</v>
      </c>
      <c r="DA20" s="157" t="s">
        <v>647</v>
      </c>
    </row>
    <row r="21" spans="1:105" s="2" customFormat="1" ht="12" customHeight="1" x14ac:dyDescent="0.25">
      <c r="A21" s="132" t="s">
        <v>52</v>
      </c>
      <c r="B21" s="133"/>
      <c r="C21" s="133">
        <v>4.1062573086294645</v>
      </c>
      <c r="D21" s="133">
        <v>4.7178645406645048</v>
      </c>
      <c r="E21" s="133">
        <v>3.9713309254917792</v>
      </c>
      <c r="F21" s="133">
        <v>5.4866282093309175</v>
      </c>
      <c r="G21" s="133">
        <v>4.2747934281699322</v>
      </c>
      <c r="H21" s="133">
        <v>6.2410232914179185</v>
      </c>
      <c r="I21" s="133">
        <v>4.4524363416094985</v>
      </c>
      <c r="J21" s="133">
        <v>2.753916482366817</v>
      </c>
      <c r="K21" s="133">
        <v>1.2100167840283989</v>
      </c>
      <c r="L21" s="133">
        <v>1.6985694720061693</v>
      </c>
      <c r="M21" s="133">
        <v>2.3593337669876546</v>
      </c>
      <c r="N21" s="133">
        <v>2.5455779579625699</v>
      </c>
      <c r="O21" s="133">
        <v>0.949926956433786</v>
      </c>
      <c r="P21" s="133">
        <v>1.4274259352452787</v>
      </c>
      <c r="Q21" s="133">
        <v>1.8089967634413922</v>
      </c>
      <c r="R21" s="133">
        <v>2.7607669683005427</v>
      </c>
      <c r="S21" s="133">
        <v>2.1120795094008131</v>
      </c>
      <c r="T21" s="133">
        <v>1.2795276138992788</v>
      </c>
      <c r="U21" s="133">
        <v>1.0013570411687878</v>
      </c>
      <c r="V21" s="133">
        <v>0.55936541590564803</v>
      </c>
      <c r="W21" s="133">
        <v>0.78440695886440903</v>
      </c>
      <c r="DA21" s="157" t="s">
        <v>648</v>
      </c>
    </row>
    <row r="22" spans="1:105" ht="12" customHeight="1" x14ac:dyDescent="0.25">
      <c r="A22" s="132" t="s">
        <v>169</v>
      </c>
      <c r="B22" s="133"/>
      <c r="C22" s="133">
        <v>28.43010194383973</v>
      </c>
      <c r="D22" s="133">
        <v>22.040191872073162</v>
      </c>
      <c r="E22" s="133">
        <v>12.54899320520874</v>
      </c>
      <c r="F22" s="133">
        <v>22.051460901523825</v>
      </c>
      <c r="G22" s="133">
        <v>19.239225256549627</v>
      </c>
      <c r="H22" s="133">
        <v>33.022996653258801</v>
      </c>
      <c r="I22" s="133">
        <v>32.108937594980077</v>
      </c>
      <c r="J22" s="133">
        <v>18.430942354430226</v>
      </c>
      <c r="K22" s="133">
        <v>5.7401326924159015</v>
      </c>
      <c r="L22" s="133">
        <v>18.079100728718558</v>
      </c>
      <c r="M22" s="133">
        <v>11.722770683687024</v>
      </c>
      <c r="N22" s="133">
        <v>18.067164302344146</v>
      </c>
      <c r="O22" s="133">
        <v>14.37400590498164</v>
      </c>
      <c r="P22" s="133">
        <v>13.968584322687988</v>
      </c>
      <c r="Q22" s="133">
        <v>17.505828210031947</v>
      </c>
      <c r="R22" s="133">
        <v>11.569628687415506</v>
      </c>
      <c r="S22" s="133">
        <v>10.550224385844313</v>
      </c>
      <c r="T22" s="133">
        <v>7.8422476344200938</v>
      </c>
      <c r="U22" s="133">
        <v>7.4992916459000218</v>
      </c>
      <c r="V22" s="133">
        <v>7.0517069905424998</v>
      </c>
      <c r="W22" s="133">
        <v>9.4003715812569606</v>
      </c>
      <c r="DA22" s="157" t="s">
        <v>649</v>
      </c>
    </row>
    <row r="23" spans="1:105" ht="12" customHeight="1" x14ac:dyDescent="0.25">
      <c r="A23" s="132" t="s">
        <v>154</v>
      </c>
      <c r="B23" s="133"/>
      <c r="C23" s="133">
        <v>32.562273429009892</v>
      </c>
      <c r="D23" s="133">
        <v>32.069355903935829</v>
      </c>
      <c r="E23" s="133">
        <v>25.309233177851414</v>
      </c>
      <c r="F23" s="133">
        <v>36.407837592228923</v>
      </c>
      <c r="G23" s="133">
        <v>41.988121862202249</v>
      </c>
      <c r="H23" s="133">
        <v>77.2312968569383</v>
      </c>
      <c r="I23" s="133">
        <v>63.226994600665265</v>
      </c>
      <c r="J23" s="133">
        <v>40.082134900051699</v>
      </c>
      <c r="K23" s="133">
        <v>16.752125473640877</v>
      </c>
      <c r="L23" s="133">
        <v>30.99666516083742</v>
      </c>
      <c r="M23" s="133">
        <v>26.432618989636286</v>
      </c>
      <c r="N23" s="133">
        <v>25.802801509877757</v>
      </c>
      <c r="O23" s="133">
        <v>23.217272969044135</v>
      </c>
      <c r="P23" s="133">
        <v>43.231126750472775</v>
      </c>
      <c r="Q23" s="133">
        <v>37.209261664280071</v>
      </c>
      <c r="R23" s="133">
        <v>51.03495107041347</v>
      </c>
      <c r="S23" s="133">
        <v>47.264069442922533</v>
      </c>
      <c r="T23" s="133">
        <v>45.30816755984582</v>
      </c>
      <c r="U23" s="133">
        <v>40.34273282716984</v>
      </c>
      <c r="V23" s="133">
        <v>34.316123021966945</v>
      </c>
      <c r="W23" s="133">
        <v>29.302679851991186</v>
      </c>
      <c r="DA23" s="157" t="s">
        <v>650</v>
      </c>
    </row>
    <row r="24" spans="1:105" ht="12" customHeight="1" x14ac:dyDescent="0.25">
      <c r="A24" s="132" t="s">
        <v>128</v>
      </c>
      <c r="B24" s="133"/>
      <c r="C24" s="133">
        <v>0.65110823406232265</v>
      </c>
      <c r="D24" s="133">
        <v>0.61621884118963033</v>
      </c>
      <c r="E24" s="133">
        <v>0.75163424369647125</v>
      </c>
      <c r="F24" s="133">
        <v>0.87019407296222673</v>
      </c>
      <c r="G24" s="133">
        <v>0.91533780096763495</v>
      </c>
      <c r="H24" s="133">
        <v>1.1614646190151352</v>
      </c>
      <c r="I24" s="133">
        <v>1.4279305388857877</v>
      </c>
      <c r="J24" s="133">
        <v>1.0965315612474829</v>
      </c>
      <c r="K24" s="133">
        <v>0.83790503180826759</v>
      </c>
      <c r="L24" s="133">
        <v>0.88070174668301371</v>
      </c>
      <c r="M24" s="133">
        <v>1.0075414801705567</v>
      </c>
      <c r="N24" s="133">
        <v>1.1022411067924114</v>
      </c>
      <c r="O24" s="133">
        <v>0.98963601944482782</v>
      </c>
      <c r="P24" s="133">
        <v>0.7729219832023918</v>
      </c>
      <c r="Q24" s="133">
        <v>0.5292228491814277</v>
      </c>
      <c r="R24" s="133">
        <v>0.73482452369401852</v>
      </c>
      <c r="S24" s="133">
        <v>0.77864730773185109</v>
      </c>
      <c r="T24" s="133">
        <v>0.76801714201283311</v>
      </c>
      <c r="U24" s="133">
        <v>0.99947310264668576</v>
      </c>
      <c r="V24" s="133">
        <v>1.1542684362958158</v>
      </c>
      <c r="W24" s="133">
        <v>1.1370566902648929</v>
      </c>
      <c r="DA24" s="157" t="s">
        <v>651</v>
      </c>
    </row>
    <row r="25" spans="1:105" ht="12" customHeight="1" x14ac:dyDescent="0.25">
      <c r="A25" s="132" t="s">
        <v>170</v>
      </c>
      <c r="B25" s="133"/>
      <c r="C25" s="133">
        <v>10.959048630429042</v>
      </c>
      <c r="D25" s="133">
        <v>12.053935422620237</v>
      </c>
      <c r="E25" s="133">
        <v>28.577352713651784</v>
      </c>
      <c r="F25" s="133">
        <v>29.679268756151718</v>
      </c>
      <c r="G25" s="133">
        <v>20.673340727872887</v>
      </c>
      <c r="H25" s="133">
        <v>17.473113367002167</v>
      </c>
      <c r="I25" s="133">
        <v>18.426789769968067</v>
      </c>
      <c r="J25" s="133">
        <v>13.437853971270387</v>
      </c>
      <c r="K25" s="133">
        <v>9.9659073699182574</v>
      </c>
      <c r="L25" s="133">
        <v>13.421298929565975</v>
      </c>
      <c r="M25" s="133">
        <v>13.04930480453157</v>
      </c>
      <c r="N25" s="133">
        <v>9.6276732176276365</v>
      </c>
      <c r="O25" s="133">
        <v>9.8132326743621725</v>
      </c>
      <c r="P25" s="133">
        <v>10.718665812237257</v>
      </c>
      <c r="Q25" s="133">
        <v>11.137717367886255</v>
      </c>
      <c r="R25" s="133">
        <v>14.274068013538848</v>
      </c>
      <c r="S25" s="133">
        <v>17.666863149828611</v>
      </c>
      <c r="T25" s="133">
        <v>16.747990894412592</v>
      </c>
      <c r="U25" s="133">
        <v>16.34042792875919</v>
      </c>
      <c r="V25" s="133">
        <v>11.386917979406116</v>
      </c>
      <c r="W25" s="133">
        <v>10.893165551521697</v>
      </c>
      <c r="DA25" s="157" t="s">
        <v>652</v>
      </c>
    </row>
    <row r="26" spans="1:105" ht="12" customHeight="1" x14ac:dyDescent="0.25">
      <c r="A26" s="132" t="s">
        <v>24</v>
      </c>
      <c r="B26" s="65"/>
      <c r="C26" s="65">
        <v>72.545864388968894</v>
      </c>
      <c r="D26" s="65">
        <v>61.681147654569543</v>
      </c>
      <c r="E26" s="65">
        <v>59.675002808898967</v>
      </c>
      <c r="F26" s="65">
        <v>57.567478986516733</v>
      </c>
      <c r="G26" s="65">
        <v>60.550421976471085</v>
      </c>
      <c r="H26" s="65">
        <v>87.02034308221279</v>
      </c>
      <c r="I26" s="65">
        <v>98.471890444094313</v>
      </c>
      <c r="J26" s="65">
        <v>68.769816957156692</v>
      </c>
      <c r="K26" s="65">
        <v>22.700300856424448</v>
      </c>
      <c r="L26" s="65">
        <v>34.380006535207656</v>
      </c>
      <c r="M26" s="65">
        <v>37.351510024577784</v>
      </c>
      <c r="N26" s="65">
        <v>24.747198092691157</v>
      </c>
      <c r="O26" s="65">
        <v>19.64877967235492</v>
      </c>
      <c r="P26" s="65">
        <v>40.703264651790704</v>
      </c>
      <c r="Q26" s="65">
        <v>28.875700751550639</v>
      </c>
      <c r="R26" s="65">
        <v>37.343638592546412</v>
      </c>
      <c r="S26" s="65">
        <v>36.826773328559327</v>
      </c>
      <c r="T26" s="65">
        <v>47.738428292773946</v>
      </c>
      <c r="U26" s="65">
        <v>41.510889541393574</v>
      </c>
      <c r="V26" s="65">
        <v>33.846695654385748</v>
      </c>
      <c r="W26" s="65">
        <v>44.010316670549955</v>
      </c>
      <c r="DA26" s="109" t="s">
        <v>653</v>
      </c>
    </row>
    <row r="27" spans="1:105" ht="12" customHeight="1" x14ac:dyDescent="0.25">
      <c r="A27" s="145" t="s">
        <v>26</v>
      </c>
      <c r="B27" s="148"/>
      <c r="C27" s="148">
        <v>6.2363895213974798</v>
      </c>
      <c r="D27" s="148">
        <v>6.7171774305629803</v>
      </c>
      <c r="E27" s="148">
        <v>8.4681649500306282</v>
      </c>
      <c r="F27" s="148">
        <v>7.6111131063665702</v>
      </c>
      <c r="G27" s="148">
        <v>10.665177902611545</v>
      </c>
      <c r="H27" s="148">
        <v>10.717617852004041</v>
      </c>
      <c r="I27" s="148">
        <v>16.032362127945042</v>
      </c>
      <c r="J27" s="148">
        <v>14.885801846551331</v>
      </c>
      <c r="K27" s="148">
        <v>9.6531494821599537</v>
      </c>
      <c r="L27" s="148">
        <v>18.064439544872148</v>
      </c>
      <c r="M27" s="148">
        <v>14.020048113468897</v>
      </c>
      <c r="N27" s="148">
        <v>13.153885203878332</v>
      </c>
      <c r="O27" s="148">
        <v>7.7458431354935122</v>
      </c>
      <c r="P27" s="148">
        <v>13.130524476748654</v>
      </c>
      <c r="Q27" s="148">
        <v>10.028890656401591</v>
      </c>
      <c r="R27" s="148">
        <v>11.972229998266423</v>
      </c>
      <c r="S27" s="148">
        <v>20.237879748843667</v>
      </c>
      <c r="T27" s="148">
        <v>14.721838408350575</v>
      </c>
      <c r="U27" s="148">
        <v>13.638940670174756</v>
      </c>
      <c r="V27" s="148">
        <v>16.651986731138138</v>
      </c>
      <c r="W27" s="148">
        <v>6.9636984136533098</v>
      </c>
      <c r="DA27" s="161" t="s">
        <v>654</v>
      </c>
    </row>
    <row r="28" spans="1:105" ht="12" hidden="1" customHeight="1" x14ac:dyDescent="0.25">
      <c r="A28" s="78" t="s">
        <v>26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DA28" s="111"/>
    </row>
    <row r="29" spans="1:105" ht="12.95" customHeight="1" x14ac:dyDescent="0.25">
      <c r="A29" s="130" t="s">
        <v>34</v>
      </c>
      <c r="B29" s="131"/>
      <c r="C29" s="131">
        <f t="shared" ref="C29:Q29" si="8">SUM(C30:C33)</f>
        <v>162.40553982448466</v>
      </c>
      <c r="D29" s="131">
        <f t="shared" si="8"/>
        <v>145.64020812952066</v>
      </c>
      <c r="E29" s="131">
        <f t="shared" si="8"/>
        <v>146.32319442242368</v>
      </c>
      <c r="F29" s="131">
        <f t="shared" si="8"/>
        <v>171.01363793291779</v>
      </c>
      <c r="G29" s="131">
        <f t="shared" si="8"/>
        <v>175.62593269883763</v>
      </c>
      <c r="H29" s="131">
        <f t="shared" si="8"/>
        <v>250.16405186530835</v>
      </c>
      <c r="I29" s="131">
        <f t="shared" si="8"/>
        <v>252.68134442180951</v>
      </c>
      <c r="J29" s="131">
        <f t="shared" si="8"/>
        <v>176.51886888887407</v>
      </c>
      <c r="K29" s="131">
        <f t="shared" si="8"/>
        <v>75.753241805217016</v>
      </c>
      <c r="L29" s="131">
        <f t="shared" si="8"/>
        <v>128.47348154129173</v>
      </c>
      <c r="M29" s="131">
        <f t="shared" si="8"/>
        <v>118.1022757710648</v>
      </c>
      <c r="N29" s="131">
        <f t="shared" si="8"/>
        <v>106.93053305461459</v>
      </c>
      <c r="O29" s="131">
        <f t="shared" si="8"/>
        <v>85.31096652586892</v>
      </c>
      <c r="P29" s="131">
        <f t="shared" si="8"/>
        <v>143.41983280705699</v>
      </c>
      <c r="Q29" s="131">
        <f t="shared" si="8"/>
        <v>124.17775441219882</v>
      </c>
      <c r="R29" s="131">
        <f t="shared" ref="R29:W29" si="9">SUM(R30:R33)</f>
        <v>148.12702576001448</v>
      </c>
      <c r="S29" s="131">
        <f t="shared" si="9"/>
        <v>155.57469491895077</v>
      </c>
      <c r="T29" s="131">
        <f t="shared" si="9"/>
        <v>152.71406099908899</v>
      </c>
      <c r="U29" s="131">
        <f t="shared" si="9"/>
        <v>141.860534762144</v>
      </c>
      <c r="V29" s="131">
        <f t="shared" si="9"/>
        <v>121.4897910511572</v>
      </c>
      <c r="W29" s="131">
        <f t="shared" si="9"/>
        <v>125.12911114234365</v>
      </c>
      <c r="DA29" s="156" t="s">
        <v>655</v>
      </c>
    </row>
    <row r="30" spans="1:105" s="2" customFormat="1" ht="12" customHeight="1" x14ac:dyDescent="0.25">
      <c r="A30" s="132" t="s">
        <v>52</v>
      </c>
      <c r="B30" s="133"/>
      <c r="C30" s="133">
        <v>16.240196558440314</v>
      </c>
      <c r="D30" s="133">
        <v>28.794520048182392</v>
      </c>
      <c r="E30" s="133">
        <v>26.928992697062533</v>
      </c>
      <c r="F30" s="133">
        <v>24.293322207352073</v>
      </c>
      <c r="G30" s="133">
        <v>17.321534428780488</v>
      </c>
      <c r="H30" s="133">
        <v>13.103321949153278</v>
      </c>
      <c r="I30" s="133">
        <v>16.752837725004589</v>
      </c>
      <c r="J30" s="133">
        <v>12.326153179858432</v>
      </c>
      <c r="K30" s="133">
        <v>5.3160390233845707</v>
      </c>
      <c r="L30" s="133">
        <v>12.209009949172296</v>
      </c>
      <c r="M30" s="133">
        <v>5.4470853911184225</v>
      </c>
      <c r="N30" s="133">
        <v>5.7787981768257026</v>
      </c>
      <c r="O30" s="133">
        <v>7.3625541427415255</v>
      </c>
      <c r="P30" s="133">
        <v>13.752767497527074</v>
      </c>
      <c r="Q30" s="133">
        <v>11.756970999178403</v>
      </c>
      <c r="R30" s="133">
        <v>12.810195845566927</v>
      </c>
      <c r="S30" s="133">
        <v>10.327300458942005</v>
      </c>
      <c r="T30" s="133">
        <v>8.4322503703450966</v>
      </c>
      <c r="U30" s="133">
        <v>8.3671017912575341</v>
      </c>
      <c r="V30" s="133">
        <v>5.8893789012133793</v>
      </c>
      <c r="W30" s="133">
        <v>6.1429550614643498</v>
      </c>
      <c r="DA30" s="157" t="s">
        <v>656</v>
      </c>
    </row>
    <row r="31" spans="1:105" ht="12" customHeight="1" x14ac:dyDescent="0.25">
      <c r="A31" s="132" t="s">
        <v>154</v>
      </c>
      <c r="B31" s="133"/>
      <c r="C31" s="133">
        <v>57.896367353789977</v>
      </c>
      <c r="D31" s="133">
        <v>39.639110628777466</v>
      </c>
      <c r="E31" s="133">
        <v>36.135677778389628</v>
      </c>
      <c r="F31" s="133">
        <v>53.667746224674659</v>
      </c>
      <c r="G31" s="133">
        <v>52.448764848642114</v>
      </c>
      <c r="H31" s="133">
        <v>84.496070427726337</v>
      </c>
      <c r="I31" s="133">
        <v>85.337967039770419</v>
      </c>
      <c r="J31" s="133">
        <v>53.491748753642142</v>
      </c>
      <c r="K31" s="133">
        <v>22.639767753526652</v>
      </c>
      <c r="L31" s="133">
        <v>41.237690185607057</v>
      </c>
      <c r="M31" s="133">
        <v>36.795983251748204</v>
      </c>
      <c r="N31" s="133">
        <v>44.129896546956978</v>
      </c>
      <c r="O31" s="133">
        <v>36.547522445708914</v>
      </c>
      <c r="P31" s="133">
        <v>72.434811277755458</v>
      </c>
      <c r="Q31" s="133">
        <v>55.789769398492716</v>
      </c>
      <c r="R31" s="133">
        <v>57.852271637784938</v>
      </c>
      <c r="S31" s="133">
        <v>58.140804494963412</v>
      </c>
      <c r="T31" s="133">
        <v>54.574820748314011</v>
      </c>
      <c r="U31" s="133">
        <v>54.570259775291746</v>
      </c>
      <c r="V31" s="133">
        <v>46.226007286523071</v>
      </c>
      <c r="W31" s="133">
        <v>45.184141229812482</v>
      </c>
      <c r="DA31" s="157" t="s">
        <v>657</v>
      </c>
    </row>
    <row r="32" spans="1:105" ht="12" customHeight="1" x14ac:dyDescent="0.25">
      <c r="A32" s="132" t="s">
        <v>128</v>
      </c>
      <c r="B32" s="133"/>
      <c r="C32" s="133">
        <v>6.0631085283787467E-2</v>
      </c>
      <c r="D32" s="133">
        <v>8.5043434249374911E-2</v>
      </c>
      <c r="E32" s="133">
        <v>0.33699661220074967</v>
      </c>
      <c r="F32" s="133">
        <v>0.22907265242682123</v>
      </c>
      <c r="G32" s="133">
        <v>0.351647722009782</v>
      </c>
      <c r="H32" s="133">
        <v>0.17020945505629284</v>
      </c>
      <c r="I32" s="133">
        <v>0.2692433047872449</v>
      </c>
      <c r="J32" s="133">
        <v>1.0448769635495561</v>
      </c>
      <c r="K32" s="133">
        <v>0.2297867708928506</v>
      </c>
      <c r="L32" s="133">
        <v>0.26046430548129224</v>
      </c>
      <c r="M32" s="133">
        <v>0.1447808377636626</v>
      </c>
      <c r="N32" s="133">
        <v>1.2053806805128295</v>
      </c>
      <c r="O32" s="133">
        <v>0.21296229196623323</v>
      </c>
      <c r="P32" s="133">
        <v>0.14645524547359021</v>
      </c>
      <c r="Q32" s="133">
        <v>0.23428318537346821</v>
      </c>
      <c r="R32" s="133">
        <v>0.2675457876347806</v>
      </c>
      <c r="S32" s="133">
        <v>0.49442987916994913</v>
      </c>
      <c r="T32" s="133">
        <v>0.62553062725320152</v>
      </c>
      <c r="U32" s="133">
        <v>0.56422057873711273</v>
      </c>
      <c r="V32" s="133">
        <v>0.3560656245526404</v>
      </c>
      <c r="W32" s="133">
        <v>0.24255070652208871</v>
      </c>
      <c r="DA32" s="157" t="s">
        <v>658</v>
      </c>
    </row>
    <row r="33" spans="1:105" ht="12" customHeight="1" x14ac:dyDescent="0.25">
      <c r="A33" s="62" t="s">
        <v>24</v>
      </c>
      <c r="B33" s="68"/>
      <c r="C33" s="68">
        <v>88.208344826970574</v>
      </c>
      <c r="D33" s="68">
        <v>77.121534018311408</v>
      </c>
      <c r="E33" s="68">
        <v>82.921527334770786</v>
      </c>
      <c r="F33" s="68">
        <v>92.823496848464231</v>
      </c>
      <c r="G33" s="68">
        <v>105.50398569940526</v>
      </c>
      <c r="H33" s="68">
        <v>152.39445003337244</v>
      </c>
      <c r="I33" s="68">
        <v>150.32129635224726</v>
      </c>
      <c r="J33" s="68">
        <v>109.65608999182395</v>
      </c>
      <c r="K33" s="68">
        <v>47.567648257412934</v>
      </c>
      <c r="L33" s="68">
        <v>74.766317101031078</v>
      </c>
      <c r="M33" s="68">
        <v>75.714426290434517</v>
      </c>
      <c r="N33" s="68">
        <v>55.816457650319066</v>
      </c>
      <c r="O33" s="68">
        <v>41.187927645452248</v>
      </c>
      <c r="P33" s="68">
        <v>57.085798786300856</v>
      </c>
      <c r="Q33" s="68">
        <v>56.396730829154244</v>
      </c>
      <c r="R33" s="68">
        <v>77.197012489027841</v>
      </c>
      <c r="S33" s="68">
        <v>86.612160085875402</v>
      </c>
      <c r="T33" s="68">
        <v>89.081459253176689</v>
      </c>
      <c r="U33" s="68">
        <v>78.358952616857607</v>
      </c>
      <c r="V33" s="68">
        <v>69.018339238868109</v>
      </c>
      <c r="W33" s="68">
        <v>73.559464144544719</v>
      </c>
      <c r="DA33" s="111" t="s">
        <v>659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25.5" customHeight="1" x14ac:dyDescent="0.25">
      <c r="A1" s="28" t="s">
        <v>660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83</v>
      </c>
      <c r="B3" s="127"/>
      <c r="C3" s="127">
        <f>IF(SER_hh_tes_in!C3=0,"",SER_hh_tes_in!C3/SER_hh_fec_in!C3)</f>
        <v>0.79199452484710731</v>
      </c>
      <c r="D3" s="127">
        <f>IF(SER_hh_tes_in!D3=0,"",SER_hh_tes_in!D3/SER_hh_fec_in!D3)</f>
        <v>0.79394322255312511</v>
      </c>
      <c r="E3" s="127">
        <f>IF(SER_hh_tes_in!E3=0,"",SER_hh_tes_in!E3/SER_hh_fec_in!E3)</f>
        <v>0.8198549901492288</v>
      </c>
      <c r="F3" s="127">
        <f>IF(SER_hh_tes_in!F3=0,"",SER_hh_tes_in!F3/SER_hh_fec_in!F3)</f>
        <v>0.84426139625203434</v>
      </c>
      <c r="G3" s="127">
        <f>IF(SER_hh_tes_in!G3=0,"",SER_hh_tes_in!G3/SER_hh_fec_in!G3)</f>
        <v>0.84705509418855562</v>
      </c>
      <c r="H3" s="127">
        <f>IF(SER_hh_tes_in!H3=0,"",SER_hh_tes_in!H3/SER_hh_fec_in!H3)</f>
        <v>0.83787855430217528</v>
      </c>
      <c r="I3" s="127">
        <f>IF(SER_hh_tes_in!I3=0,"",SER_hh_tes_in!I3/SER_hh_fec_in!I3)</f>
        <v>0.86727856618777233</v>
      </c>
      <c r="J3" s="127">
        <f>IF(SER_hh_tes_in!J3=0,"",SER_hh_tes_in!J3/SER_hh_fec_in!J3)</f>
        <v>0.86604988044231801</v>
      </c>
      <c r="K3" s="127">
        <f>IF(SER_hh_tes_in!K3=0,"",SER_hh_tes_in!K3/SER_hh_fec_in!K3)</f>
        <v>0.84987122711157925</v>
      </c>
      <c r="L3" s="127">
        <f>IF(SER_hh_tes_in!L3=0,"",SER_hh_tes_in!L3/SER_hh_fec_in!L3)</f>
        <v>0.90912487714401913</v>
      </c>
      <c r="M3" s="127">
        <f>IF(SER_hh_tes_in!M3=0,"",SER_hh_tes_in!M3/SER_hh_fec_in!M3)</f>
        <v>0.89327987057901581</v>
      </c>
      <c r="N3" s="127">
        <f>IF(SER_hh_tes_in!N3=0,"",SER_hh_tes_in!N3/SER_hh_fec_in!N3)</f>
        <v>0.95059703057256362</v>
      </c>
      <c r="O3" s="127">
        <f>IF(SER_hh_tes_in!O3=0,"",SER_hh_tes_in!O3/SER_hh_fec_in!O3)</f>
        <v>0.93821280146186836</v>
      </c>
      <c r="P3" s="127">
        <f>IF(SER_hh_tes_in!P3=0,"",SER_hh_tes_in!P3/SER_hh_fec_in!P3)</f>
        <v>1.0122639998503768</v>
      </c>
      <c r="Q3" s="127">
        <f>IF(SER_hh_tes_in!Q3=0,"",SER_hh_tes_in!Q3/SER_hh_fec_in!Q3)</f>
        <v>1.092436705197785</v>
      </c>
      <c r="R3" s="127">
        <f>IF(SER_hh_tes_in!R3=0,"",SER_hh_tes_in!R3/SER_hh_fec_in!R3)</f>
        <v>1.0694113561136958</v>
      </c>
      <c r="S3" s="127">
        <f>IF(SER_hh_tes_in!S3=0,"",SER_hh_tes_in!S3/SER_hh_fec_in!S3)</f>
        <v>1.0606900935291599</v>
      </c>
      <c r="T3" s="127">
        <f>IF(SER_hh_tes_in!T3=0,"",SER_hh_tes_in!T3/SER_hh_fec_in!T3)</f>
        <v>1.0709638049149499</v>
      </c>
      <c r="U3" s="127">
        <f>IF(SER_hh_tes_in!U3=0,"",SER_hh_tes_in!U3/SER_hh_fec_in!U3)</f>
        <v>1.0970045552681986</v>
      </c>
      <c r="V3" s="127">
        <f>IF(SER_hh_tes_in!V3=0,"",SER_hh_tes_in!V3/SER_hh_fec_in!V3)</f>
        <v>1.1278445322108472</v>
      </c>
      <c r="W3" s="127">
        <f>IF(SER_hh_tes_in!W3=0,"",SER_hh_tes_in!W3/SER_hh_fec_in!W3)</f>
        <v>1.0888638016466876</v>
      </c>
      <c r="DA3" s="162" t="s">
        <v>661</v>
      </c>
    </row>
    <row r="4" spans="1:105" ht="12.95" customHeight="1" x14ac:dyDescent="0.25">
      <c r="A4" s="130" t="s">
        <v>32</v>
      </c>
      <c r="B4" s="136"/>
      <c r="C4" s="136">
        <f>IF(SER_hh_tes_in!C4=0,"",SER_hh_tes_in!C4/SER_hh_fec_in!C4)</f>
        <v>0.64510780891322683</v>
      </c>
      <c r="D4" s="136">
        <f>IF(SER_hh_tes_in!D4=0,"",SER_hh_tes_in!D4/SER_hh_fec_in!D4)</f>
        <v>0.65609728843025295</v>
      </c>
      <c r="E4" s="136">
        <f>IF(SER_hh_tes_in!E4=0,"",SER_hh_tes_in!E4/SER_hh_fec_in!E4)</f>
        <v>0.67989152858058988</v>
      </c>
      <c r="F4" s="136">
        <f>IF(SER_hh_tes_in!F4=0,"",SER_hh_tes_in!F4/SER_hh_fec_in!F4)</f>
        <v>0.71991049650320293</v>
      </c>
      <c r="G4" s="136">
        <f>IF(SER_hh_tes_in!G4=0,"",SER_hh_tes_in!G4/SER_hh_fec_in!G4)</f>
        <v>0.7126344426314265</v>
      </c>
      <c r="H4" s="136">
        <f>IF(SER_hh_tes_in!H4=0,"",SER_hh_tes_in!H4/SER_hh_fec_in!H4)</f>
        <v>0.69636616468995949</v>
      </c>
      <c r="I4" s="136">
        <f>IF(SER_hh_tes_in!I4=0,"",SER_hh_tes_in!I4/SER_hh_fec_in!I4)</f>
        <v>0.71810620790650148</v>
      </c>
      <c r="J4" s="136">
        <f>IF(SER_hh_tes_in!J4=0,"",SER_hh_tes_in!J4/SER_hh_fec_in!J4)</f>
        <v>0.71386310232016847</v>
      </c>
      <c r="K4" s="136">
        <f>IF(SER_hh_tes_in!K4=0,"",SER_hh_tes_in!K4/SER_hh_fec_in!K4)</f>
        <v>0.72654902590158033</v>
      </c>
      <c r="L4" s="136">
        <f>IF(SER_hh_tes_in!L4=0,"",SER_hh_tes_in!L4/SER_hh_fec_in!L4)</f>
        <v>0.7466654896879662</v>
      </c>
      <c r="M4" s="136">
        <f>IF(SER_hh_tes_in!M4=0,"",SER_hh_tes_in!M4/SER_hh_fec_in!M4)</f>
        <v>0.77390041750275762</v>
      </c>
      <c r="N4" s="136">
        <f>IF(SER_hh_tes_in!N4=0,"",SER_hh_tes_in!N4/SER_hh_fec_in!N4)</f>
        <v>0.77990531927883666</v>
      </c>
      <c r="O4" s="136">
        <f>IF(SER_hh_tes_in!O4=0,"",SER_hh_tes_in!O4/SER_hh_fec_in!O4)</f>
        <v>0.79893503487265183</v>
      </c>
      <c r="P4" s="136">
        <f>IF(SER_hh_tes_in!P4=0,"",SER_hh_tes_in!P4/SER_hh_fec_in!P4)</f>
        <v>0.92536633232995158</v>
      </c>
      <c r="Q4" s="136">
        <f>IF(SER_hh_tes_in!Q4=0,"",SER_hh_tes_in!Q4/SER_hh_fec_in!Q4)</f>
        <v>0.92124688067267257</v>
      </c>
      <c r="R4" s="136">
        <f>IF(SER_hh_tes_in!R4=0,"",SER_hh_tes_in!R4/SER_hh_fec_in!R4)</f>
        <v>0.88967331769874369</v>
      </c>
      <c r="S4" s="136">
        <f>IF(SER_hh_tes_in!S4=0,"",SER_hh_tes_in!S4/SER_hh_fec_in!S4)</f>
        <v>0.86527917242044794</v>
      </c>
      <c r="T4" s="136">
        <f>IF(SER_hh_tes_in!T4=0,"",SER_hh_tes_in!T4/SER_hh_fec_in!T4)</f>
        <v>0.87412713065789349</v>
      </c>
      <c r="U4" s="136">
        <f>IF(SER_hh_tes_in!U4=0,"",SER_hh_tes_in!U4/SER_hh_fec_in!U4)</f>
        <v>0.89859000130987665</v>
      </c>
      <c r="V4" s="136">
        <f>IF(SER_hh_tes_in!V4=0,"",SER_hh_tes_in!V4/SER_hh_fec_in!V4)</f>
        <v>0.92383680991530459</v>
      </c>
      <c r="W4" s="136">
        <f>IF(SER_hh_tes_in!W4=0,"",SER_hh_tes_in!W4/SER_hh_fec_in!W4)</f>
        <v>0.89725340302761536</v>
      </c>
      <c r="DA4" s="163" t="s">
        <v>662</v>
      </c>
    </row>
    <row r="5" spans="1:105" ht="12" customHeight="1" x14ac:dyDescent="0.25">
      <c r="A5" s="132" t="s">
        <v>29</v>
      </c>
      <c r="B5" s="137"/>
      <c r="C5" s="137">
        <f>IF(SER_hh_tes_in!C5=0,"",SER_hh_tes_in!C5/SER_hh_fec_in!C5)</f>
        <v>0.61325963353362156</v>
      </c>
      <c r="D5" s="137">
        <f>IF(SER_hh_tes_in!D5=0,"",SER_hh_tes_in!D5/SER_hh_fec_in!D5)</f>
        <v>0.5944350593359996</v>
      </c>
      <c r="E5" s="137">
        <f>IF(SER_hh_tes_in!E5=0,"",SER_hh_tes_in!E5/SER_hh_fec_in!E5)</f>
        <v>0.60491840696737065</v>
      </c>
      <c r="F5" s="137">
        <f>IF(SER_hh_tes_in!F5=0,"",SER_hh_tes_in!F5/SER_hh_fec_in!F5)</f>
        <v>0.61281795371097481</v>
      </c>
      <c r="G5" s="137">
        <f>IF(SER_hh_tes_in!G5=0,"",SER_hh_tes_in!G5/SER_hh_fec_in!G5)</f>
        <v>0.62840047109352803</v>
      </c>
      <c r="H5" s="137">
        <f>IF(SER_hh_tes_in!H5=0,"",SER_hh_tes_in!H5/SER_hh_fec_in!H5)</f>
        <v>0.63440364834745322</v>
      </c>
      <c r="I5" s="137">
        <f>IF(SER_hh_tes_in!I5=0,"",SER_hh_tes_in!I5/SER_hh_fec_in!I5)</f>
        <v>0.65059629043121003</v>
      </c>
      <c r="J5" s="137">
        <f>IF(SER_hh_tes_in!J5=0,"",SER_hh_tes_in!J5/SER_hh_fec_in!J5)</f>
        <v>0.63893741422758699</v>
      </c>
      <c r="K5" s="137">
        <f>IF(SER_hh_tes_in!K5=0,"",SER_hh_tes_in!K5/SER_hh_fec_in!K5)</f>
        <v>0.65192575163125022</v>
      </c>
      <c r="L5" s="137">
        <f>IF(SER_hh_tes_in!L5=0,"",SER_hh_tes_in!L5/SER_hh_fec_in!L5)</f>
        <v>0.65107879223979848</v>
      </c>
      <c r="M5" s="137">
        <f>IF(SER_hh_tes_in!M5=0,"",SER_hh_tes_in!M5/SER_hh_fec_in!M5)</f>
        <v>0.66562872172260756</v>
      </c>
      <c r="N5" s="137">
        <f>IF(SER_hh_tes_in!N5=0,"",SER_hh_tes_in!N5/SER_hh_fec_in!N5)</f>
        <v>0.67654647170212168</v>
      </c>
      <c r="O5" s="137">
        <f>IF(SER_hh_tes_in!O5=0,"",SER_hh_tes_in!O5/SER_hh_fec_in!O5)</f>
        <v>0.67654583527660872</v>
      </c>
      <c r="P5" s="137">
        <f>IF(SER_hh_tes_in!P5=0,"",SER_hh_tes_in!P5/SER_hh_fec_in!P5)</f>
        <v>0.68111845100593804</v>
      </c>
      <c r="Q5" s="137">
        <f>IF(SER_hh_tes_in!Q5=0,"",SER_hh_tes_in!Q5/SER_hh_fec_in!Q5)</f>
        <v>0.73917792692695405</v>
      </c>
      <c r="R5" s="137">
        <f>IF(SER_hh_tes_in!R5=0,"",SER_hh_tes_in!R5/SER_hh_fec_in!R5)</f>
        <v>0.69510919740714205</v>
      </c>
      <c r="S5" s="137">
        <f>IF(SER_hh_tes_in!S5=0,"",SER_hh_tes_in!S5/SER_hh_fec_in!S5)</f>
        <v>0.70487639186183082</v>
      </c>
      <c r="T5" s="137">
        <f>IF(SER_hh_tes_in!T5=0,"",SER_hh_tes_in!T5/SER_hh_fec_in!T5)</f>
        <v>0.71235978989529158</v>
      </c>
      <c r="U5" s="137">
        <f>IF(SER_hh_tes_in!U5=0,"",SER_hh_tes_in!U5/SER_hh_fec_in!U5)</f>
        <v>0.72402047228894451</v>
      </c>
      <c r="V5" s="137">
        <f>IF(SER_hh_tes_in!V5=0,"",SER_hh_tes_in!V5/SER_hh_fec_in!V5)</f>
        <v>0.73656328437110352</v>
      </c>
      <c r="W5" s="137">
        <f>IF(SER_hh_tes_in!W5=0,"",SER_hh_tes_in!W5/SER_hh_fec_in!W5)</f>
        <v>0.74374555341732329</v>
      </c>
      <c r="DA5" s="164" t="s">
        <v>663</v>
      </c>
    </row>
    <row r="6" spans="1:105" ht="12" customHeight="1" x14ac:dyDescent="0.25">
      <c r="A6" s="132" t="s">
        <v>52</v>
      </c>
      <c r="B6" s="137"/>
      <c r="C6" s="137">
        <f>IF(SER_hh_tes_in!C6=0,"",SER_hh_tes_in!C6/SER_hh_fec_in!C6)</f>
        <v>0.55135238269280062</v>
      </c>
      <c r="D6" s="137">
        <f>IF(SER_hh_tes_in!D6=0,"",SER_hh_tes_in!D6/SER_hh_fec_in!D6)</f>
        <v>0.55677603629624273</v>
      </c>
      <c r="E6" s="137">
        <f>IF(SER_hh_tes_in!E6=0,"",SER_hh_tes_in!E6/SER_hh_fec_in!E6)</f>
        <v>0.56209026990946998</v>
      </c>
      <c r="F6" s="137">
        <f>IF(SER_hh_tes_in!F6=0,"",SER_hh_tes_in!F6/SER_hh_fec_in!F6)</f>
        <v>0.56852999217158018</v>
      </c>
      <c r="G6" s="137">
        <f>IF(SER_hh_tes_in!G6=0,"",SER_hh_tes_in!G6/SER_hh_fec_in!G6)</f>
        <v>0.57798762063516018</v>
      </c>
      <c r="H6" s="137">
        <f>IF(SER_hh_tes_in!H6=0,"",SER_hh_tes_in!H6/SER_hh_fec_in!H6)</f>
        <v>0.58106000337720765</v>
      </c>
      <c r="I6" s="137">
        <f>IF(SER_hh_tes_in!I6=0,"",SER_hh_tes_in!I6/SER_hh_fec_in!I6)</f>
        <v>0.58603896246788323</v>
      </c>
      <c r="J6" s="137">
        <f>IF(SER_hh_tes_in!J6=0,"",SER_hh_tes_in!J6/SER_hh_fec_in!J6)</f>
        <v>0.59241557813976597</v>
      </c>
      <c r="K6" s="137">
        <f>IF(SER_hh_tes_in!K6=0,"",SER_hh_tes_in!K6/SER_hh_fec_in!K6)</f>
        <v>0.59847494424896686</v>
      </c>
      <c r="L6" s="137">
        <f>IF(SER_hh_tes_in!L6=0,"",SER_hh_tes_in!L6/SER_hh_fec_in!L6)</f>
        <v>0.60707484906634435</v>
      </c>
      <c r="M6" s="137">
        <f>IF(SER_hh_tes_in!M6=0,"",SER_hh_tes_in!M6/SER_hh_fec_in!M6)</f>
        <v>0.62032022884764948</v>
      </c>
      <c r="N6" s="137">
        <f>IF(SER_hh_tes_in!N6=0,"",SER_hh_tes_in!N6/SER_hh_fec_in!N6)</f>
        <v>0.6447135100756155</v>
      </c>
      <c r="O6" s="137">
        <f>IF(SER_hh_tes_in!O6=0,"",SER_hh_tes_in!O6/SER_hh_fec_in!O6)</f>
        <v>0.65764955777948275</v>
      </c>
      <c r="P6" s="137">
        <f>IF(SER_hh_tes_in!P6=0,"",SER_hh_tes_in!P6/SER_hh_fec_in!P6)</f>
        <v>0.77253066541634841</v>
      </c>
      <c r="Q6" s="137">
        <f>IF(SER_hh_tes_in!Q6=0,"",SER_hh_tes_in!Q6/SER_hh_fec_in!Q6)</f>
        <v>0.79496323754182674</v>
      </c>
      <c r="R6" s="137">
        <f>IF(SER_hh_tes_in!R6=0,"",SER_hh_tes_in!R6/SER_hh_fec_in!R6)</f>
        <v>0.80591888499924147</v>
      </c>
      <c r="S6" s="137">
        <f>IF(SER_hh_tes_in!S6=0,"",SER_hh_tes_in!S6/SER_hh_fec_in!S6)</f>
        <v>0.73130511601125103</v>
      </c>
      <c r="T6" s="137">
        <f>IF(SER_hh_tes_in!T6=0,"",SER_hh_tes_in!T6/SER_hh_fec_in!T6)</f>
        <v>0.7389454738469351</v>
      </c>
      <c r="U6" s="137">
        <f>IF(SER_hh_tes_in!U6=0,"",SER_hh_tes_in!U6/SER_hh_fec_in!U6)</f>
        <v>0.74222939798814602</v>
      </c>
      <c r="V6" s="137">
        <f>IF(SER_hh_tes_in!V6=0,"",SER_hh_tes_in!V6/SER_hh_fec_in!V6)</f>
        <v>0.7432884598118189</v>
      </c>
      <c r="W6" s="137">
        <f>IF(SER_hh_tes_in!W6=0,"",SER_hh_tes_in!W6/SER_hh_fec_in!W6)</f>
        <v>0.74446598203215697</v>
      </c>
      <c r="DA6" s="164" t="s">
        <v>664</v>
      </c>
    </row>
    <row r="7" spans="1:105" ht="12" customHeight="1" x14ac:dyDescent="0.25">
      <c r="A7" s="132" t="s">
        <v>169</v>
      </c>
      <c r="B7" s="137"/>
      <c r="C7" s="137">
        <f>IF(SER_hh_tes_in!C7=0,"",SER_hh_tes_in!C7/SER_hh_fec_in!C7)</f>
        <v>0.5226693159014868</v>
      </c>
      <c r="D7" s="137">
        <f>IF(SER_hh_tes_in!D7=0,"",SER_hh_tes_in!D7/SER_hh_fec_in!D7)</f>
        <v>0.55165500231755138</v>
      </c>
      <c r="E7" s="137">
        <f>IF(SER_hh_tes_in!E7=0,"",SER_hh_tes_in!E7/SER_hh_fec_in!E7)</f>
        <v>0.51756788908874407</v>
      </c>
      <c r="F7" s="137">
        <f>IF(SER_hh_tes_in!F7=0,"",SER_hh_tes_in!F7/SER_hh_fec_in!F7)</f>
        <v>0.53397506223773228</v>
      </c>
      <c r="G7" s="137">
        <f>IF(SER_hh_tes_in!G7=0,"",SER_hh_tes_in!G7/SER_hh_fec_in!G7)</f>
        <v>0.55214988368032569</v>
      </c>
      <c r="H7" s="137">
        <f>IF(SER_hh_tes_in!H7=0,"",SER_hh_tes_in!H7/SER_hh_fec_in!H7)</f>
        <v>0.58392782656966502</v>
      </c>
      <c r="I7" s="137">
        <f>IF(SER_hh_tes_in!I7=0,"",SER_hh_tes_in!I7/SER_hh_fec_in!I7)</f>
        <v>0.59257932214729381</v>
      </c>
      <c r="J7" s="137">
        <f>IF(SER_hh_tes_in!J7=0,"",SER_hh_tes_in!J7/SER_hh_fec_in!J7)</f>
        <v>0.60381021766248022</v>
      </c>
      <c r="K7" s="137">
        <f>IF(SER_hh_tes_in!K7=0,"",SER_hh_tes_in!K7/SER_hh_fec_in!K7)</f>
        <v>0.59773953378184197</v>
      </c>
      <c r="L7" s="137">
        <f>IF(SER_hh_tes_in!L7=0,"",SER_hh_tes_in!L7/SER_hh_fec_in!L7)</f>
        <v>0.6118000976065765</v>
      </c>
      <c r="M7" s="137">
        <f>IF(SER_hh_tes_in!M7=0,"",SER_hh_tes_in!M7/SER_hh_fec_in!M7)</f>
        <v>0.60400357519236147</v>
      </c>
      <c r="N7" s="137">
        <f>IF(SER_hh_tes_in!N7=0,"",SER_hh_tes_in!N7/SER_hh_fec_in!N7)</f>
        <v>0.63517621275433489</v>
      </c>
      <c r="O7" s="137">
        <f>IF(SER_hh_tes_in!O7=0,"",SER_hh_tes_in!O7/SER_hh_fec_in!O7)</f>
        <v>0.66405579071231524</v>
      </c>
      <c r="P7" s="137">
        <f>IF(SER_hh_tes_in!P7=0,"",SER_hh_tes_in!P7/SER_hh_fec_in!P7)</f>
        <v>0.69927874553293001</v>
      </c>
      <c r="Q7" s="137">
        <f>IF(SER_hh_tes_in!Q7=0,"",SER_hh_tes_in!Q7/SER_hh_fec_in!Q7)</f>
        <v>0.71693956129304814</v>
      </c>
      <c r="R7" s="137">
        <f>IF(SER_hh_tes_in!R7=0,"",SER_hh_tes_in!R7/SER_hh_fec_in!R7)</f>
        <v>0.71775597691688842</v>
      </c>
      <c r="S7" s="137">
        <f>IF(SER_hh_tes_in!S7=0,"",SER_hh_tes_in!S7/SER_hh_fec_in!S7)</f>
        <v>0.70803674000030059</v>
      </c>
      <c r="T7" s="137">
        <f>IF(SER_hh_tes_in!T7=0,"",SER_hh_tes_in!T7/SER_hh_fec_in!T7)</f>
        <v>0.71443112512155404</v>
      </c>
      <c r="U7" s="137">
        <f>IF(SER_hh_tes_in!U7=0,"",SER_hh_tes_in!U7/SER_hh_fec_in!U7)</f>
        <v>0.72117373559970743</v>
      </c>
      <c r="V7" s="137">
        <f>IF(SER_hh_tes_in!V7=0,"",SER_hh_tes_in!V7/SER_hh_fec_in!V7)</f>
        <v>0.72817390915725355</v>
      </c>
      <c r="W7" s="137">
        <f>IF(SER_hh_tes_in!W7=0,"",SER_hh_tes_in!W7/SER_hh_fec_in!W7)</f>
        <v>0.74347569845094019</v>
      </c>
      <c r="DA7" s="164" t="s">
        <v>665</v>
      </c>
    </row>
    <row r="8" spans="1:105" ht="12" customHeight="1" x14ac:dyDescent="0.25">
      <c r="A8" s="132" t="s">
        <v>73</v>
      </c>
      <c r="B8" s="137"/>
      <c r="C8" s="137">
        <f>IF(SER_hh_tes_in!C8=0,"",SER_hh_tes_in!C8/SER_hh_fec_in!C8)</f>
        <v>1.4068595490519367</v>
      </c>
      <c r="D8" s="137">
        <f>IF(SER_hh_tes_in!D8=0,"",SER_hh_tes_in!D8/SER_hh_fec_in!D8)</f>
        <v>1.4564914694177764</v>
      </c>
      <c r="E8" s="137">
        <f>IF(SER_hh_tes_in!E8=0,"",SER_hh_tes_in!E8/SER_hh_fec_in!E8)</f>
        <v>1.459798469868999</v>
      </c>
      <c r="F8" s="137">
        <f>IF(SER_hh_tes_in!F8=0,"",SER_hh_tes_in!F8/SER_hh_fec_in!F8)</f>
        <v>1.4751606192599673</v>
      </c>
      <c r="G8" s="137">
        <f>IF(SER_hh_tes_in!G8=0,"",SER_hh_tes_in!G8/SER_hh_fec_in!G8)</f>
        <v>1.5112466775355802</v>
      </c>
      <c r="H8" s="137">
        <f>IF(SER_hh_tes_in!H8=0,"",SER_hh_tes_in!H8/SER_hh_fec_in!H8)</f>
        <v>1.6935666690720932</v>
      </c>
      <c r="I8" s="137">
        <f>IF(SER_hh_tes_in!I8=0,"",SER_hh_tes_in!I8/SER_hh_fec_in!I8)</f>
        <v>1.8164329683378497</v>
      </c>
      <c r="J8" s="137">
        <f>IF(SER_hh_tes_in!J8=0,"",SER_hh_tes_in!J8/SER_hh_fec_in!J8)</f>
        <v>1.8752049014176539</v>
      </c>
      <c r="K8" s="137">
        <f>IF(SER_hh_tes_in!K8=0,"",SER_hh_tes_in!K8/SER_hh_fec_in!K8)</f>
        <v>1.9763472497662962</v>
      </c>
      <c r="L8" s="137">
        <f>IF(SER_hh_tes_in!L8=0,"",SER_hh_tes_in!L8/SER_hh_fec_in!L8)</f>
        <v>2.1280771648713368</v>
      </c>
      <c r="M8" s="137">
        <f>IF(SER_hh_tes_in!M8=0,"",SER_hh_tes_in!M8/SER_hh_fec_in!M8)</f>
        <v>2.1598963980757069</v>
      </c>
      <c r="N8" s="137">
        <f>IF(SER_hh_tes_in!N8=0,"",SER_hh_tes_in!N8/SER_hh_fec_in!N8)</f>
        <v>2.3592318145465949</v>
      </c>
      <c r="O8" s="137">
        <f>IF(SER_hh_tes_in!O8=0,"",SER_hh_tes_in!O8/SER_hh_fec_in!O8)</f>
        <v>2.392594324046263</v>
      </c>
      <c r="P8" s="137">
        <f>IF(SER_hh_tes_in!P8=0,"",SER_hh_tes_in!P8/SER_hh_fec_in!P8)</f>
        <v>2.6998606804884884</v>
      </c>
      <c r="Q8" s="137">
        <f>IF(SER_hh_tes_in!Q8=0,"",SER_hh_tes_in!Q8/SER_hh_fec_in!Q8)</f>
        <v>2.8109717975453363</v>
      </c>
      <c r="R8" s="137">
        <f>IF(SER_hh_tes_in!R8=0,"",SER_hh_tes_in!R8/SER_hh_fec_in!R8)</f>
        <v>2.6709288868341554</v>
      </c>
      <c r="S8" s="137">
        <f>IF(SER_hh_tes_in!S8=0,"",SER_hh_tes_in!S8/SER_hh_fec_in!S8)</f>
        <v>2.7446997083082674</v>
      </c>
      <c r="T8" s="137">
        <f>IF(SER_hh_tes_in!T8=0,"",SER_hh_tes_in!T8/SER_hh_fec_in!T8)</f>
        <v>2.8517313103654525</v>
      </c>
      <c r="U8" s="137">
        <f>IF(SER_hh_tes_in!U8=0,"",SER_hh_tes_in!U8/SER_hh_fec_in!U8)</f>
        <v>3.0341513555984418</v>
      </c>
      <c r="V8" s="137">
        <f>IF(SER_hh_tes_in!V8=0,"",SER_hh_tes_in!V8/SER_hh_fec_in!V8)</f>
        <v>3.1547785400934969</v>
      </c>
      <c r="W8" s="137">
        <f>IF(SER_hh_tes_in!W8=0,"",SER_hh_tes_in!W8/SER_hh_fec_in!W8)</f>
        <v>3.1676039108453979</v>
      </c>
      <c r="DA8" s="164" t="s">
        <v>666</v>
      </c>
    </row>
    <row r="9" spans="1:105" ht="12" customHeight="1" x14ac:dyDescent="0.25">
      <c r="A9" s="132" t="s">
        <v>78</v>
      </c>
      <c r="B9" s="137"/>
      <c r="C9" s="137">
        <f>IF(SER_hh_tes_in!C9=0,"",SER_hh_tes_in!C9/SER_hh_fec_in!C9)</f>
        <v>0.63313464237319517</v>
      </c>
      <c r="D9" s="137">
        <f>IF(SER_hh_tes_in!D9=0,"",SER_hh_tes_in!D9/SER_hh_fec_in!D9)</f>
        <v>0.61981912335164036</v>
      </c>
      <c r="E9" s="137">
        <f>IF(SER_hh_tes_in!E9=0,"",SER_hh_tes_in!E9/SER_hh_fec_in!E9)</f>
        <v>0.61488558803397808</v>
      </c>
      <c r="F9" s="137">
        <f>IF(SER_hh_tes_in!F9=0,"",SER_hh_tes_in!F9/SER_hh_fec_in!F9)</f>
        <v>0.61715770608234743</v>
      </c>
      <c r="G9" s="137">
        <f>IF(SER_hh_tes_in!G9=0,"",SER_hh_tes_in!G9/SER_hh_fec_in!G9)</f>
        <v>0.63208561951723485</v>
      </c>
      <c r="H9" s="137">
        <f>IF(SER_hh_tes_in!H9=0,"",SER_hh_tes_in!H9/SER_hh_fec_in!H9)</f>
        <v>0.65601835032421962</v>
      </c>
      <c r="I9" s="137">
        <f>IF(SER_hh_tes_in!I9=0,"",SER_hh_tes_in!I9/SER_hh_fec_in!I9)</f>
        <v>0.67103637329228516</v>
      </c>
      <c r="J9" s="137">
        <f>IF(SER_hh_tes_in!J9=0,"",SER_hh_tes_in!J9/SER_hh_fec_in!J9)</f>
        <v>0.67590198614144481</v>
      </c>
      <c r="K9" s="137">
        <f>IF(SER_hh_tes_in!K9=0,"",SER_hh_tes_in!K9/SER_hh_fec_in!K9)</f>
        <v>0.67441115267345253</v>
      </c>
      <c r="L9" s="137">
        <f>IF(SER_hh_tes_in!L9=0,"",SER_hh_tes_in!L9/SER_hh_fec_in!L9)</f>
        <v>0.69484044382888766</v>
      </c>
      <c r="M9" s="137">
        <f>IF(SER_hh_tes_in!M9=0,"",SER_hh_tes_in!M9/SER_hh_fec_in!M9)</f>
        <v>0.70293521044759588</v>
      </c>
      <c r="N9" s="137">
        <f>IF(SER_hh_tes_in!N9=0,"",SER_hh_tes_in!N9/SER_hh_fec_in!N9)</f>
        <v>0.72402489724802144</v>
      </c>
      <c r="O9" s="137">
        <f>IF(SER_hh_tes_in!O9=0,"",SER_hh_tes_in!O9/SER_hh_fec_in!O9)</f>
        <v>0.74122188382258258</v>
      </c>
      <c r="P9" s="137">
        <f>IF(SER_hh_tes_in!P9=0,"",SER_hh_tes_in!P9/SER_hh_fec_in!P9)</f>
        <v>0.75318752656036025</v>
      </c>
      <c r="Q9" s="137">
        <f>IF(SER_hh_tes_in!Q9=0,"",SER_hh_tes_in!Q9/SER_hh_fec_in!Q9)</f>
        <v>0.78648884290018672</v>
      </c>
      <c r="R9" s="137">
        <f>IF(SER_hh_tes_in!R9=0,"",SER_hh_tes_in!R9/SER_hh_fec_in!R9)</f>
        <v>0.80258516866402729</v>
      </c>
      <c r="S9" s="137">
        <f>IF(SER_hh_tes_in!S9=0,"",SER_hh_tes_in!S9/SER_hh_fec_in!S9)</f>
        <v>0.7933723971044544</v>
      </c>
      <c r="T9" s="137">
        <f>IF(SER_hh_tes_in!T9=0,"",SER_hh_tes_in!T9/SER_hh_fec_in!T9)</f>
        <v>0.79516412476732223</v>
      </c>
      <c r="U9" s="137">
        <f>IF(SER_hh_tes_in!U9=0,"",SER_hh_tes_in!U9/SER_hh_fec_in!U9)</f>
        <v>0.78820579489426379</v>
      </c>
      <c r="V9" s="137">
        <f>IF(SER_hh_tes_in!V9=0,"",SER_hh_tes_in!V9/SER_hh_fec_in!V9)</f>
        <v>0.80401558903240211</v>
      </c>
      <c r="W9" s="137">
        <f>IF(SER_hh_tes_in!W9=0,"",SER_hh_tes_in!W9/SER_hh_fec_in!W9)</f>
        <v>0.80294701358212128</v>
      </c>
      <c r="DA9" s="164" t="s">
        <v>667</v>
      </c>
    </row>
    <row r="10" spans="1:105" ht="12" customHeight="1" x14ac:dyDescent="0.25">
      <c r="A10" s="132" t="s">
        <v>128</v>
      </c>
      <c r="B10" s="137"/>
      <c r="C10" s="137">
        <f>IF(SER_hh_tes_in!C10=0,"",SER_hh_tes_in!C10/SER_hh_fec_in!C10)</f>
        <v>0.54348275231498622</v>
      </c>
      <c r="D10" s="137">
        <f>IF(SER_hh_tes_in!D10=0,"",SER_hh_tes_in!D10/SER_hh_fec_in!D10)</f>
        <v>0.5485375512698426</v>
      </c>
      <c r="E10" s="137">
        <f>IF(SER_hh_tes_in!E10=0,"",SER_hh_tes_in!E10/SER_hh_fec_in!E10)</f>
        <v>0.62323397148794946</v>
      </c>
      <c r="F10" s="137">
        <f>IF(SER_hh_tes_in!F10=0,"",SER_hh_tes_in!F10/SER_hh_fec_in!F10)</f>
        <v>0.66976848895834429</v>
      </c>
      <c r="G10" s="137">
        <f>IF(SER_hh_tes_in!G10=0,"",SER_hh_tes_in!G10/SER_hh_fec_in!G10)</f>
        <v>0.66064487078098233</v>
      </c>
      <c r="H10" s="137">
        <f>IF(SER_hh_tes_in!H10=0,"",SER_hh_tes_in!H10/SER_hh_fec_in!H10)</f>
        <v>0.6586527482203719</v>
      </c>
      <c r="I10" s="137">
        <f>IF(SER_hh_tes_in!I10=0,"",SER_hh_tes_in!I10/SER_hh_fec_in!I10)</f>
        <v>0.64979966601735206</v>
      </c>
      <c r="J10" s="137">
        <f>IF(SER_hh_tes_in!J10=0,"",SER_hh_tes_in!J10/SER_hh_fec_in!J10)</f>
        <v>0.66025874056799705</v>
      </c>
      <c r="K10" s="137">
        <f>IF(SER_hh_tes_in!K10=0,"",SER_hh_tes_in!K10/SER_hh_fec_in!K10)</f>
        <v>0.61595638213107207</v>
      </c>
      <c r="L10" s="137">
        <f>IF(SER_hh_tes_in!L10=0,"",SER_hh_tes_in!L10/SER_hh_fec_in!L10)</f>
        <v>0.69777518377400283</v>
      </c>
      <c r="M10" s="137">
        <f>IF(SER_hh_tes_in!M10=0,"",SER_hh_tes_in!M10/SER_hh_fec_in!M10)</f>
        <v>0.55143829675498568</v>
      </c>
      <c r="N10" s="137">
        <f>IF(SER_hh_tes_in!N10=0,"",SER_hh_tes_in!N10/SER_hh_fec_in!N10)</f>
        <v>0.5547559910536376</v>
      </c>
      <c r="O10" s="137">
        <f>IF(SER_hh_tes_in!O10=0,"",SER_hh_tes_in!O10/SER_hh_fec_in!O10)</f>
        <v>0.56765695055986498</v>
      </c>
      <c r="P10" s="137">
        <f>IF(SER_hh_tes_in!P10=0,"",SER_hh_tes_in!P10/SER_hh_fec_in!P10)</f>
        <v>0.60064965020747729</v>
      </c>
      <c r="Q10" s="137">
        <f>IF(SER_hh_tes_in!Q10=0,"",SER_hh_tes_in!Q10/SER_hh_fec_in!Q10)</f>
        <v>0.64825846750445026</v>
      </c>
      <c r="R10" s="137">
        <f>IF(SER_hh_tes_in!R10=0,"",SER_hh_tes_in!R10/SER_hh_fec_in!R10)</f>
        <v>0.7053019123251083</v>
      </c>
      <c r="S10" s="137">
        <f>IF(SER_hh_tes_in!S10=0,"",SER_hh_tes_in!S10/SER_hh_fec_in!S10)</f>
        <v>0.69622865882222817</v>
      </c>
      <c r="T10" s="137">
        <f>IF(SER_hh_tes_in!T10=0,"",SER_hh_tes_in!T10/SER_hh_fec_in!T10)</f>
        <v>0.72115750874187523</v>
      </c>
      <c r="U10" s="137">
        <f>IF(SER_hh_tes_in!U10=0,"",SER_hh_tes_in!U10/SER_hh_fec_in!U10)</f>
        <v>0.72496138040310665</v>
      </c>
      <c r="V10" s="137">
        <f>IF(SER_hh_tes_in!V10=0,"",SER_hh_tes_in!V10/SER_hh_fec_in!V10)</f>
        <v>0.73283917955467004</v>
      </c>
      <c r="W10" s="137">
        <f>IF(SER_hh_tes_in!W10=0,"",SER_hh_tes_in!W10/SER_hh_fec_in!W10)</f>
        <v>0.61980175315853969</v>
      </c>
      <c r="DA10" s="164" t="s">
        <v>668</v>
      </c>
    </row>
    <row r="11" spans="1:105" ht="12" customHeight="1" x14ac:dyDescent="0.25">
      <c r="A11" s="132" t="s">
        <v>25</v>
      </c>
      <c r="B11" s="137"/>
      <c r="C11" s="137">
        <f>IF(SER_hh_tes_in!C11=0,"",SER_hh_tes_in!C11/SER_hh_fec_in!C11)</f>
        <v>0.80423304741881652</v>
      </c>
      <c r="D11" s="137">
        <f>IF(SER_hh_tes_in!D11=0,"",SER_hh_tes_in!D11/SER_hh_fec_in!D11)</f>
        <v>0.81268734125850384</v>
      </c>
      <c r="E11" s="137">
        <f>IF(SER_hh_tes_in!E11=0,"",SER_hh_tes_in!E11/SER_hh_fec_in!E11)</f>
        <v>0.83814359180164366</v>
      </c>
      <c r="F11" s="137">
        <f>IF(SER_hh_tes_in!F11=0,"",SER_hh_tes_in!F11/SER_hh_fec_in!F11)</f>
        <v>0.87493776122596822</v>
      </c>
      <c r="G11" s="137">
        <f>IF(SER_hh_tes_in!G11=0,"",SER_hh_tes_in!G11/SER_hh_fec_in!G11)</f>
        <v>0.80835537297426918</v>
      </c>
      <c r="H11" s="137">
        <f>IF(SER_hh_tes_in!H11=0,"",SER_hh_tes_in!H11/SER_hh_fec_in!H11)</f>
        <v>0.80995590854283717</v>
      </c>
      <c r="I11" s="137">
        <f>IF(SER_hh_tes_in!I11=0,"",SER_hh_tes_in!I11/SER_hh_fec_in!I11)</f>
        <v>0.81450340457973047</v>
      </c>
      <c r="J11" s="137">
        <f>IF(SER_hh_tes_in!J11=0,"",SER_hh_tes_in!J11/SER_hh_fec_in!J11)</f>
        <v>0.80700656112600289</v>
      </c>
      <c r="K11" s="137">
        <f>IF(SER_hh_tes_in!K11=0,"",SER_hh_tes_in!K11/SER_hh_fec_in!K11)</f>
        <v>0.82556823387878442</v>
      </c>
      <c r="L11" s="137">
        <f>IF(SER_hh_tes_in!L11=0,"",SER_hh_tes_in!L11/SER_hh_fec_in!L11)</f>
        <v>0.87486197358709283</v>
      </c>
      <c r="M11" s="137">
        <f>IF(SER_hh_tes_in!M11=0,"",SER_hh_tes_in!M11/SER_hh_fec_in!M11)</f>
        <v>0.83734413307987143</v>
      </c>
      <c r="N11" s="137">
        <f>IF(SER_hh_tes_in!N11=0,"",SER_hh_tes_in!N11/SER_hh_fec_in!N11)</f>
        <v>0.83574379211556293</v>
      </c>
      <c r="O11" s="137">
        <f>IF(SER_hh_tes_in!O11=0,"",SER_hh_tes_in!O11/SER_hh_fec_in!O11)</f>
        <v>0.8248032550604617</v>
      </c>
      <c r="P11" s="137">
        <f>IF(SER_hh_tes_in!P11=0,"",SER_hh_tes_in!P11/SER_hh_fec_in!P11)</f>
        <v>0.86977468549166193</v>
      </c>
      <c r="Q11" s="137">
        <f>IF(SER_hh_tes_in!Q11=0,"",SER_hh_tes_in!Q11/SER_hh_fec_in!Q11)</f>
        <v>0.84441819854759326</v>
      </c>
      <c r="R11" s="137">
        <f>IF(SER_hh_tes_in!R11=0,"",SER_hh_tes_in!R11/SER_hh_fec_in!R11)</f>
        <v>0.88400981758069752</v>
      </c>
      <c r="S11" s="137">
        <f>IF(SER_hh_tes_in!S11=0,"",SER_hh_tes_in!S11/SER_hh_fec_in!S11)</f>
        <v>0.87298078147315827</v>
      </c>
      <c r="T11" s="137">
        <f>IF(SER_hh_tes_in!T11=0,"",SER_hh_tes_in!T11/SER_hh_fec_in!T11)</f>
        <v>0.88901041850935913</v>
      </c>
      <c r="U11" s="137">
        <f>IF(SER_hh_tes_in!U11=0,"",SER_hh_tes_in!U11/SER_hh_fec_in!U11)</f>
        <v>0.88061168839441673</v>
      </c>
      <c r="V11" s="137">
        <f>IF(SER_hh_tes_in!V11=0,"",SER_hh_tes_in!V11/SER_hh_fec_in!V11)</f>
        <v>0.87963715988767255</v>
      </c>
      <c r="W11" s="137">
        <f>IF(SER_hh_tes_in!W11=0,"",SER_hh_tes_in!W11/SER_hh_fec_in!W11)</f>
        <v>0.85459464131843377</v>
      </c>
      <c r="DA11" s="164" t="s">
        <v>669</v>
      </c>
    </row>
    <row r="12" spans="1:105" ht="12" customHeight="1" x14ac:dyDescent="0.25">
      <c r="A12" s="132" t="s">
        <v>170</v>
      </c>
      <c r="B12" s="137"/>
      <c r="C12" s="137">
        <f>IF(SER_hh_tes_in!C12=0,"",SER_hh_tes_in!C12/SER_hh_fec_in!C12)</f>
        <v>0.80187799666332171</v>
      </c>
      <c r="D12" s="137">
        <f>IF(SER_hh_tes_in!D12=0,"",SER_hh_tes_in!D12/SER_hh_fec_in!D12)</f>
        <v>0.8051401329137523</v>
      </c>
      <c r="E12" s="137">
        <f>IF(SER_hh_tes_in!E12=0,"",SER_hh_tes_in!E12/SER_hh_fec_in!E12)</f>
        <v>0.83479101122014432</v>
      </c>
      <c r="F12" s="137">
        <f>IF(SER_hh_tes_in!F12=0,"",SER_hh_tes_in!F12/SER_hh_fec_in!F12)</f>
        <v>0.83609921603071224</v>
      </c>
      <c r="G12" s="137">
        <f>IF(SER_hh_tes_in!G12=0,"",SER_hh_tes_in!G12/SER_hh_fec_in!G12)</f>
        <v>0.83180334637219766</v>
      </c>
      <c r="H12" s="137">
        <f>IF(SER_hh_tes_in!H12=0,"",SER_hh_tes_in!H12/SER_hh_fec_in!H12)</f>
        <v>0.81910220071046069</v>
      </c>
      <c r="I12" s="137">
        <f>IF(SER_hh_tes_in!I12=0,"",SER_hh_tes_in!I12/SER_hh_fec_in!I12)</f>
        <v>0.82183834204471284</v>
      </c>
      <c r="J12" s="137">
        <f>IF(SER_hh_tes_in!J12=0,"",SER_hh_tes_in!J12/SER_hh_fec_in!J12)</f>
        <v>0.82311820410832859</v>
      </c>
      <c r="K12" s="137">
        <f>IF(SER_hh_tes_in!K12=0,"",SER_hh_tes_in!K12/SER_hh_fec_in!K12)</f>
        <v>0.81774741315877741</v>
      </c>
      <c r="L12" s="137">
        <f>IF(SER_hh_tes_in!L12=0,"",SER_hh_tes_in!L12/SER_hh_fec_in!L12)</f>
        <v>0.83547009812994621</v>
      </c>
      <c r="M12" s="137">
        <f>IF(SER_hh_tes_in!M12=0,"",SER_hh_tes_in!M12/SER_hh_fec_in!M12)</f>
        <v>0.81980023416087111</v>
      </c>
      <c r="N12" s="137">
        <f>IF(SER_hh_tes_in!N12=0,"",SER_hh_tes_in!N12/SER_hh_fec_in!N12)</f>
        <v>0.82686260454285188</v>
      </c>
      <c r="O12" s="137">
        <f>IF(SER_hh_tes_in!O12=0,"",SER_hh_tes_in!O12/SER_hh_fec_in!O12)</f>
        <v>0.83313609701873559</v>
      </c>
      <c r="P12" s="137">
        <f>IF(SER_hh_tes_in!P12=0,"",SER_hh_tes_in!P12/SER_hh_fec_in!P12)</f>
        <v>0.84831513271535786</v>
      </c>
      <c r="Q12" s="137">
        <f>IF(SER_hh_tes_in!Q12=0,"",SER_hh_tes_in!Q12/SER_hh_fec_in!Q12)</f>
        <v>0.85250354736876754</v>
      </c>
      <c r="R12" s="137">
        <f>IF(SER_hh_tes_in!R12=0,"",SER_hh_tes_in!R12/SER_hh_fec_in!R12)</f>
        <v>0.86042663196285629</v>
      </c>
      <c r="S12" s="137">
        <f>IF(SER_hh_tes_in!S12=0,"",SER_hh_tes_in!S12/SER_hh_fec_in!S12)</f>
        <v>0.88111851924085316</v>
      </c>
      <c r="T12" s="137">
        <f>IF(SER_hh_tes_in!T12=0,"",SER_hh_tes_in!T12/SER_hh_fec_in!T12)</f>
        <v>0.88562013842451615</v>
      </c>
      <c r="U12" s="137">
        <f>IF(SER_hh_tes_in!U12=0,"",SER_hh_tes_in!U12/SER_hh_fec_in!U12)</f>
        <v>0.89790720958465542</v>
      </c>
      <c r="V12" s="137">
        <f>IF(SER_hh_tes_in!V12=0,"",SER_hh_tes_in!V12/SER_hh_fec_in!V12)</f>
        <v>0.88561620378375194</v>
      </c>
      <c r="W12" s="137">
        <f>IF(SER_hh_tes_in!W12=0,"",SER_hh_tes_in!W12/SER_hh_fec_in!W12)</f>
        <v>0.8978524707497747</v>
      </c>
      <c r="DA12" s="164" t="s">
        <v>670</v>
      </c>
    </row>
    <row r="13" spans="1:105" ht="12" customHeight="1" x14ac:dyDescent="0.25">
      <c r="A13" s="132" t="s">
        <v>77</v>
      </c>
      <c r="B13" s="137"/>
      <c r="C13" s="137">
        <f>IF(SER_hh_tes_in!C13=0,"",SER_hh_tes_in!C13/SER_hh_fec_in!C13)</f>
        <v>1.5000345815630753</v>
      </c>
      <c r="D13" s="137">
        <f>IF(SER_hh_tes_in!D13=0,"",SER_hh_tes_in!D13/SER_hh_fec_in!D13)</f>
        <v>1.5981413367758983</v>
      </c>
      <c r="E13" s="137">
        <f>IF(SER_hh_tes_in!E13=0,"",SER_hh_tes_in!E13/SER_hh_fec_in!E13)</f>
        <v>1.6966048720063795</v>
      </c>
      <c r="F13" s="137">
        <f>IF(SER_hh_tes_in!F13=0,"",SER_hh_tes_in!F13/SER_hh_fec_in!F13)</f>
        <v>1.8262445889324075</v>
      </c>
      <c r="G13" s="137">
        <f>IF(SER_hh_tes_in!G13=0,"",SER_hh_tes_in!G13/SER_hh_fec_in!G13)</f>
        <v>1.9734028879205638</v>
      </c>
      <c r="H13" s="137">
        <f>IF(SER_hh_tes_in!H13=0,"",SER_hh_tes_in!H13/SER_hh_fec_in!H13)</f>
        <v>2.0945446401941235</v>
      </c>
      <c r="I13" s="137">
        <f>IF(SER_hh_tes_in!I13=0,"",SER_hh_tes_in!I13/SER_hh_fec_in!I13)</f>
        <v>2.2194021707256182</v>
      </c>
      <c r="J13" s="137">
        <f>IF(SER_hh_tes_in!J13=0,"",SER_hh_tes_in!J13/SER_hh_fec_in!J13)</f>
        <v>2.3361854104595698</v>
      </c>
      <c r="K13" s="137">
        <f>IF(SER_hh_tes_in!K13=0,"",SER_hh_tes_in!K13/SER_hh_fec_in!K13)</f>
        <v>2.4841276321034567</v>
      </c>
      <c r="L13" s="137">
        <f>IF(SER_hh_tes_in!L13=0,"",SER_hh_tes_in!L13/SER_hh_fec_in!L13)</f>
        <v>2.6449486383095375</v>
      </c>
      <c r="M13" s="137">
        <f>IF(SER_hh_tes_in!M13=0,"",SER_hh_tes_in!M13/SER_hh_fec_in!M13)</f>
        <v>2.7928917388070986</v>
      </c>
      <c r="N13" s="137">
        <f>IF(SER_hh_tes_in!N13=0,"",SER_hh_tes_in!N13/SER_hh_fec_in!N13)</f>
        <v>2.9718621053338103</v>
      </c>
      <c r="O13" s="137">
        <f>IF(SER_hh_tes_in!O13=0,"",SER_hh_tes_in!O13/SER_hh_fec_in!O13)</f>
        <v>3.1382293853824108</v>
      </c>
      <c r="P13" s="137">
        <f>IF(SER_hh_tes_in!P13=0,"",SER_hh_tes_in!P13/SER_hh_fec_in!P13)</f>
        <v>3.3857413518043402</v>
      </c>
      <c r="Q13" s="137">
        <f>IF(SER_hh_tes_in!Q13=0,"",SER_hh_tes_in!Q13/SER_hh_fec_in!Q13)</f>
        <v>3.5222601283478183</v>
      </c>
      <c r="R13" s="137">
        <f>IF(SER_hh_tes_in!R13=0,"",SER_hh_tes_in!R13/SER_hh_fec_in!R13)</f>
        <v>3.5685854578785077</v>
      </c>
      <c r="S13" s="137">
        <f>IF(SER_hh_tes_in!S13=0,"",SER_hh_tes_in!S13/SER_hh_fec_in!S13)</f>
        <v>3.5749877908962686</v>
      </c>
      <c r="T13" s="137">
        <f>IF(SER_hh_tes_in!T13=0,"",SER_hh_tes_in!T13/SER_hh_fec_in!T13)</f>
        <v>3.5760266900034976</v>
      </c>
      <c r="U13" s="137">
        <f>IF(SER_hh_tes_in!U13=0,"",SER_hh_tes_in!U13/SER_hh_fec_in!U13)</f>
        <v>3.5992692331340144</v>
      </c>
      <c r="V13" s="137">
        <f>IF(SER_hh_tes_in!V13=0,"",SER_hh_tes_in!V13/SER_hh_fec_in!V13)</f>
        <v>3.6327540057994741</v>
      </c>
      <c r="W13" s="137">
        <f>IF(SER_hh_tes_in!W13=0,"",SER_hh_tes_in!W13/SER_hh_fec_in!W13)</f>
        <v>3.6639201264207659</v>
      </c>
      <c r="DA13" s="164" t="s">
        <v>671</v>
      </c>
    </row>
    <row r="14" spans="1:105" ht="12" customHeight="1" x14ac:dyDescent="0.25">
      <c r="A14" s="60" t="s">
        <v>76</v>
      </c>
      <c r="B14" s="138"/>
      <c r="C14" s="138">
        <f>IF(SER_hh_tes_in!C14=0,"",SER_hh_tes_in!C14/SER_hh_fec_in!C14)</f>
        <v>0.73309660340156213</v>
      </c>
      <c r="D14" s="138">
        <f>IF(SER_hh_tes_in!D14=0,"",SER_hh_tes_in!D14/SER_hh_fec_in!D14)</f>
        <v>0.74499458940307972</v>
      </c>
      <c r="E14" s="138">
        <f>IF(SER_hh_tes_in!E14=0,"",SER_hh_tes_in!E14/SER_hh_fec_in!E14)</f>
        <v>0.74031667590004357</v>
      </c>
      <c r="F14" s="138">
        <f>IF(SER_hh_tes_in!F14=0,"",SER_hh_tes_in!F14/SER_hh_fec_in!F14)</f>
        <v>0.76976923440965972</v>
      </c>
      <c r="G14" s="138">
        <f>IF(SER_hh_tes_in!G14=0,"",SER_hh_tes_in!G14/SER_hh_fec_in!G14)</f>
        <v>0.75602061225427664</v>
      </c>
      <c r="H14" s="138">
        <f>IF(SER_hh_tes_in!H14=0,"",SER_hh_tes_in!H14/SER_hh_fec_in!H14)</f>
        <v>0.74417992413946366</v>
      </c>
      <c r="I14" s="138">
        <f>IF(SER_hh_tes_in!I14=0,"",SER_hh_tes_in!I14/SER_hh_fec_in!I14)</f>
        <v>0.74582343211242474</v>
      </c>
      <c r="J14" s="138">
        <f>IF(SER_hh_tes_in!J14=0,"",SER_hh_tes_in!J14/SER_hh_fec_in!J14)</f>
        <v>0.73903551891067432</v>
      </c>
      <c r="K14" s="138">
        <f>IF(SER_hh_tes_in!K14=0,"",SER_hh_tes_in!K14/SER_hh_fec_in!K14)</f>
        <v>0.75950509947029443</v>
      </c>
      <c r="L14" s="138">
        <f>IF(SER_hh_tes_in!L14=0,"",SER_hh_tes_in!L14/SER_hh_fec_in!L14)</f>
        <v>0.76625001576920571</v>
      </c>
      <c r="M14" s="138">
        <f>IF(SER_hh_tes_in!M14=0,"",SER_hh_tes_in!M14/SER_hh_fec_in!M14)</f>
        <v>0.77531090657194857</v>
      </c>
      <c r="N14" s="138">
        <f>IF(SER_hh_tes_in!N14=0,"",SER_hh_tes_in!N14/SER_hh_fec_in!N14)</f>
        <v>0.78476665111156352</v>
      </c>
      <c r="O14" s="138">
        <f>IF(SER_hh_tes_in!O14=0,"",SER_hh_tes_in!O14/SER_hh_fec_in!O14)</f>
        <v>0.80129840481419246</v>
      </c>
      <c r="P14" s="138">
        <f>IF(SER_hh_tes_in!P14=0,"",SER_hh_tes_in!P14/SER_hh_fec_in!P14)</f>
        <v>0.79607996384226976</v>
      </c>
      <c r="Q14" s="138">
        <f>IF(SER_hh_tes_in!Q14=0,"",SER_hh_tes_in!Q14/SER_hh_fec_in!Q14)</f>
        <v>0.8207976984101153</v>
      </c>
      <c r="R14" s="138">
        <f>IF(SER_hh_tes_in!R14=0,"",SER_hh_tes_in!R14/SER_hh_fec_in!R14)</f>
        <v>0.82884571865876899</v>
      </c>
      <c r="S14" s="138">
        <f>IF(SER_hh_tes_in!S14=0,"",SER_hh_tes_in!S14/SER_hh_fec_in!S14)</f>
        <v>0.83588069604774107</v>
      </c>
      <c r="T14" s="138">
        <f>IF(SER_hh_tes_in!T14=0,"",SER_hh_tes_in!T14/SER_hh_fec_in!T14)</f>
        <v>0.85758860203843734</v>
      </c>
      <c r="U14" s="138">
        <f>IF(SER_hh_tes_in!U14=0,"",SER_hh_tes_in!U14/SER_hh_fec_in!U14)</f>
        <v>0.87526901725651896</v>
      </c>
      <c r="V14" s="138">
        <f>IF(SER_hh_tes_in!V14=0,"",SER_hh_tes_in!V14/SER_hh_fec_in!V14)</f>
        <v>0.88924471062840815</v>
      </c>
      <c r="W14" s="138">
        <f>IF(SER_hh_tes_in!W14=0,"",SER_hh_tes_in!W14/SER_hh_fec_in!W14)</f>
        <v>0.88639980519362604</v>
      </c>
      <c r="DA14" s="165" t="s">
        <v>672</v>
      </c>
    </row>
    <row r="15" spans="1:105" ht="12" customHeight="1" x14ac:dyDescent="0.25">
      <c r="A15" s="134" t="s">
        <v>80</v>
      </c>
      <c r="B15" s="139"/>
      <c r="C15" s="139">
        <f>IF(SER_hh_tes_in!C15=0,"",SER_hh_tes_in!C15/SER_hh_fec_in!C15)</f>
        <v>1</v>
      </c>
      <c r="D15" s="139">
        <f>IF(SER_hh_tes_in!D15=0,"",SER_hh_tes_in!D15/SER_hh_fec_in!D15)</f>
        <v>1</v>
      </c>
      <c r="E15" s="139">
        <f>IF(SER_hh_tes_in!E15=0,"",SER_hh_tes_in!E15/SER_hh_fec_in!E15)</f>
        <v>1</v>
      </c>
      <c r="F15" s="139">
        <f>IF(SER_hh_tes_in!F15=0,"",SER_hh_tes_in!F15/SER_hh_fec_in!F15)</f>
        <v>1</v>
      </c>
      <c r="G15" s="139">
        <f>IF(SER_hh_tes_in!G15=0,"",SER_hh_tes_in!G15/SER_hh_fec_in!G15)</f>
        <v>1</v>
      </c>
      <c r="H15" s="139">
        <f>IF(SER_hh_tes_in!H15=0,"",SER_hh_tes_in!H15/SER_hh_fec_in!H15)</f>
        <v>1</v>
      </c>
      <c r="I15" s="139">
        <f>IF(SER_hh_tes_in!I15=0,"",SER_hh_tes_in!I15/SER_hh_fec_in!I15)</f>
        <v>1</v>
      </c>
      <c r="J15" s="139">
        <f>IF(SER_hh_tes_in!J15=0,"",SER_hh_tes_in!J15/SER_hh_fec_in!J15)</f>
        <v>1</v>
      </c>
      <c r="K15" s="139">
        <f>IF(SER_hh_tes_in!K15=0,"",SER_hh_tes_in!K15/SER_hh_fec_in!K15)</f>
        <v>1</v>
      </c>
      <c r="L15" s="139">
        <f>IF(SER_hh_tes_in!L15=0,"",SER_hh_tes_in!L15/SER_hh_fec_in!L15)</f>
        <v>1</v>
      </c>
      <c r="M15" s="139">
        <f>IF(SER_hh_tes_in!M15=0,"",SER_hh_tes_in!M15/SER_hh_fec_in!M15)</f>
        <v>1</v>
      </c>
      <c r="N15" s="139">
        <f>IF(SER_hh_tes_in!N15=0,"",SER_hh_tes_in!N15/SER_hh_fec_in!N15)</f>
        <v>1</v>
      </c>
      <c r="O15" s="139">
        <f>IF(SER_hh_tes_in!O15=0,"",SER_hh_tes_in!O15/SER_hh_fec_in!O15)</f>
        <v>1</v>
      </c>
      <c r="P15" s="139">
        <f>IF(SER_hh_tes_in!P15=0,"",SER_hh_tes_in!P15/SER_hh_fec_in!P15)</f>
        <v>1</v>
      </c>
      <c r="Q15" s="139">
        <f>IF(SER_hh_tes_in!Q15=0,"",SER_hh_tes_in!Q15/SER_hh_fec_in!Q15)</f>
        <v>1</v>
      </c>
      <c r="R15" s="139">
        <f>IF(SER_hh_tes_in!R15=0,"",SER_hh_tes_in!R15/SER_hh_fec_in!R15)</f>
        <v>1</v>
      </c>
      <c r="S15" s="139">
        <f>IF(SER_hh_tes_in!S15=0,"",SER_hh_tes_in!S15/SER_hh_fec_in!S15)</f>
        <v>1</v>
      </c>
      <c r="T15" s="139">
        <f>IF(SER_hh_tes_in!T15=0,"",SER_hh_tes_in!T15/SER_hh_fec_in!T15)</f>
        <v>1</v>
      </c>
      <c r="U15" s="139">
        <f>IF(SER_hh_tes_in!U15=0,"",SER_hh_tes_in!U15/SER_hh_fec_in!U15)</f>
        <v>1</v>
      </c>
      <c r="V15" s="139">
        <f>IF(SER_hh_tes_in!V15=0,"",SER_hh_tes_in!V15/SER_hh_fec_in!V15)</f>
        <v>1</v>
      </c>
      <c r="W15" s="139">
        <f>IF(SER_hh_tes_in!W15=0,"",SER_hh_tes_in!W15/SER_hh_fec_in!W15)</f>
        <v>1</v>
      </c>
      <c r="DA15" s="166" t="s">
        <v>673</v>
      </c>
    </row>
    <row r="16" spans="1:105" ht="12.95" customHeight="1" x14ac:dyDescent="0.25">
      <c r="A16" s="130" t="s">
        <v>74</v>
      </c>
      <c r="B16" s="136"/>
      <c r="C16" s="136">
        <f>IF(SER_hh_tes_in!C16=0,"",SER_hh_tes_in!C16/SER_hh_fec_in!C16)</f>
        <v>2.3390963422221125</v>
      </c>
      <c r="D16" s="136">
        <f>IF(SER_hh_tes_in!D16=0,"",SER_hh_tes_in!D16/SER_hh_fec_in!D16)</f>
        <v>2.4200440687911526</v>
      </c>
      <c r="E16" s="136">
        <f>IF(SER_hh_tes_in!E16=0,"",SER_hh_tes_in!E16/SER_hh_fec_in!E16)</f>
        <v>2.4775621639468253</v>
      </c>
      <c r="F16" s="136">
        <f>IF(SER_hh_tes_in!F16=0,"",SER_hh_tes_in!F16/SER_hh_fec_in!F16)</f>
        <v>2.5571714729818846</v>
      </c>
      <c r="G16" s="136">
        <f>IF(SER_hh_tes_in!G16=0,"",SER_hh_tes_in!G16/SER_hh_fec_in!G16)</f>
        <v>2.6300128278543258</v>
      </c>
      <c r="H16" s="136">
        <f>IF(SER_hh_tes_in!H16=0,"",SER_hh_tes_in!H16/SER_hh_fec_in!H16)</f>
        <v>2.7319131676052124</v>
      </c>
      <c r="I16" s="136">
        <f>IF(SER_hh_tes_in!I16=0,"",SER_hh_tes_in!I16/SER_hh_fec_in!I16)</f>
        <v>2.8287999258329579</v>
      </c>
      <c r="J16" s="136">
        <f>IF(SER_hh_tes_in!J16=0,"",SER_hh_tes_in!J16/SER_hh_fec_in!J16)</f>
        <v>2.8846656476438421</v>
      </c>
      <c r="K16" s="136">
        <f>IF(SER_hh_tes_in!K16=0,"",SER_hh_tes_in!K16/SER_hh_fec_in!K16)</f>
        <v>3.0064740415485414</v>
      </c>
      <c r="L16" s="136">
        <f>IF(SER_hh_tes_in!L16=0,"",SER_hh_tes_in!L16/SER_hh_fec_in!L16)</f>
        <v>3.0794538208824229</v>
      </c>
      <c r="M16" s="136">
        <f>IF(SER_hh_tes_in!M16=0,"",SER_hh_tes_in!M16/SER_hh_fec_in!M16)</f>
        <v>3.1613987243845667</v>
      </c>
      <c r="N16" s="136">
        <f>IF(SER_hh_tes_in!N16=0,"",SER_hh_tes_in!N16/SER_hh_fec_in!N16)</f>
        <v>3.2431898894154605</v>
      </c>
      <c r="O16" s="136">
        <f>IF(SER_hh_tes_in!O16=0,"",SER_hh_tes_in!O16/SER_hh_fec_in!O16)</f>
        <v>3.4586203269547826</v>
      </c>
      <c r="P16" s="136">
        <f>IF(SER_hh_tes_in!P16=0,"",SER_hh_tes_in!P16/SER_hh_fec_in!P16)</f>
        <v>3.5798784025358485</v>
      </c>
      <c r="Q16" s="136">
        <f>IF(SER_hh_tes_in!Q16=0,"",SER_hh_tes_in!Q16/SER_hh_fec_in!Q16)</f>
        <v>3.6998898659166817</v>
      </c>
      <c r="R16" s="136">
        <f>IF(SER_hh_tes_in!R16=0,"",SER_hh_tes_in!R16/SER_hh_fec_in!R16)</f>
        <v>3.7854647396628258</v>
      </c>
      <c r="S16" s="136">
        <f>IF(SER_hh_tes_in!S16=0,"",SER_hh_tes_in!S16/SER_hh_fec_in!S16)</f>
        <v>3.8190539249708957</v>
      </c>
      <c r="T16" s="136">
        <f>IF(SER_hh_tes_in!T16=0,"",SER_hh_tes_in!T16/SER_hh_fec_in!T16)</f>
        <v>3.8906544937319065</v>
      </c>
      <c r="U16" s="136">
        <f>IF(SER_hh_tes_in!U16=0,"",SER_hh_tes_in!U16/SER_hh_fec_in!U16)</f>
        <v>3.9350992560900115</v>
      </c>
      <c r="V16" s="136">
        <f>IF(SER_hh_tes_in!V16=0,"",SER_hh_tes_in!V16/SER_hh_fec_in!V16)</f>
        <v>3.9562796379715897</v>
      </c>
      <c r="W16" s="136">
        <f>IF(SER_hh_tes_in!W16=0,"",SER_hh_tes_in!W16/SER_hh_fec_in!W16)</f>
        <v>4.047296307702922</v>
      </c>
      <c r="DA16" s="163" t="s">
        <v>674</v>
      </c>
    </row>
    <row r="17" spans="1:105" ht="12.95" customHeight="1" x14ac:dyDescent="0.25">
      <c r="A17" s="132" t="s">
        <v>73</v>
      </c>
      <c r="B17" s="137"/>
      <c r="C17" s="137">
        <f>IF(SER_hh_tes_in!C17=0,"",SER_hh_tes_in!C17/SER_hh_fec_in!C17)</f>
        <v>1.28646736887355</v>
      </c>
      <c r="D17" s="137">
        <f>IF(SER_hh_tes_in!D17=0,"",SER_hh_tes_in!D17/SER_hh_fec_in!D17)</f>
        <v>1.2964739679156208</v>
      </c>
      <c r="E17" s="137">
        <f>IF(SER_hh_tes_in!E17=0,"",SER_hh_tes_in!E17/SER_hh_fec_in!E17)</f>
        <v>1.2790974570343141</v>
      </c>
      <c r="F17" s="137">
        <f>IF(SER_hh_tes_in!F17=0,"",SER_hh_tes_in!F17/SER_hh_fec_in!F17)</f>
        <v>1.2965456527188488</v>
      </c>
      <c r="G17" s="137">
        <f>IF(SER_hh_tes_in!G17=0,"",SER_hh_tes_in!G17/SER_hh_fec_in!G17)</f>
        <v>1.2957777568038917</v>
      </c>
      <c r="H17" s="137">
        <f>IF(SER_hh_tes_in!H17=0,"",SER_hh_tes_in!H17/SER_hh_fec_in!H17)</f>
        <v>1.3001654831950504</v>
      </c>
      <c r="I17" s="137">
        <f>IF(SER_hh_tes_in!I17=0,"",SER_hh_tes_in!I17/SER_hh_fec_in!I17)</f>
        <v>1.3138271876188172</v>
      </c>
      <c r="J17" s="137">
        <f>IF(SER_hh_tes_in!J17=0,"",SER_hh_tes_in!J17/SER_hh_fec_in!J17)</f>
        <v>1.303455155038485</v>
      </c>
      <c r="K17" s="137">
        <f>IF(SER_hh_tes_in!K17=0,"",SER_hh_tes_in!K17/SER_hh_fec_in!K17)</f>
        <v>1.3046233766473199</v>
      </c>
      <c r="L17" s="137">
        <f>IF(SER_hh_tes_in!L17=0,"",SER_hh_tes_in!L17/SER_hh_fec_in!L17)</f>
        <v>1.3060978539664583</v>
      </c>
      <c r="M17" s="137">
        <f>IF(SER_hh_tes_in!M17=0,"",SER_hh_tes_in!M17/SER_hh_fec_in!M17)</f>
        <v>1.3126310236201573</v>
      </c>
      <c r="N17" s="137">
        <f>IF(SER_hh_tes_in!N17=0,"",SER_hh_tes_in!N17/SER_hh_fec_in!N17)</f>
        <v>1.3209306074091389</v>
      </c>
      <c r="O17" s="137">
        <f>IF(SER_hh_tes_in!O17=0,"",SER_hh_tes_in!O17/SER_hh_fec_in!O17)</f>
        <v>1.3485589341022339</v>
      </c>
      <c r="P17" s="137">
        <f>IF(SER_hh_tes_in!P17=0,"",SER_hh_tes_in!P17/SER_hh_fec_in!P17)</f>
        <v>1.3891811609241236</v>
      </c>
      <c r="Q17" s="137">
        <f>IF(SER_hh_tes_in!Q17=0,"",SER_hh_tes_in!Q17/SER_hh_fec_in!Q17)</f>
        <v>1.4318311277235967</v>
      </c>
      <c r="R17" s="137">
        <f>IF(SER_hh_tes_in!R17=0,"",SER_hh_tes_in!R17/SER_hh_fec_in!R17)</f>
        <v>1.4563665701248349</v>
      </c>
      <c r="S17" s="137">
        <f>IF(SER_hh_tes_in!S17=0,"",SER_hh_tes_in!S17/SER_hh_fec_in!S17)</f>
        <v>1.4742233885848697</v>
      </c>
      <c r="T17" s="137">
        <f>IF(SER_hh_tes_in!T17=0,"",SER_hh_tes_in!T17/SER_hh_fec_in!T17)</f>
        <v>1.5137576976765026</v>
      </c>
      <c r="U17" s="137">
        <f>IF(SER_hh_tes_in!U17=0,"",SER_hh_tes_in!U17/SER_hh_fec_in!U17)</f>
        <v>1.5475654405096302</v>
      </c>
      <c r="V17" s="137">
        <f>IF(SER_hh_tes_in!V17=0,"",SER_hh_tes_in!V17/SER_hh_fec_in!V17)</f>
        <v>1.5797332166267886</v>
      </c>
      <c r="W17" s="137">
        <f>IF(SER_hh_tes_in!W17=0,"",SER_hh_tes_in!W17/SER_hh_fec_in!W17)</f>
        <v>1.604879459388467</v>
      </c>
      <c r="DA17" s="164" t="s">
        <v>675</v>
      </c>
    </row>
    <row r="18" spans="1:105" ht="12" customHeight="1" x14ac:dyDescent="0.25">
      <c r="A18" s="132" t="s">
        <v>72</v>
      </c>
      <c r="B18" s="137"/>
      <c r="C18" s="137">
        <f>IF(SER_hh_tes_in!C18=0,"",SER_hh_tes_in!C18/SER_hh_fec_in!C18)</f>
        <v>2.3422854119554724</v>
      </c>
      <c r="D18" s="137">
        <f>IF(SER_hh_tes_in!D18=0,"",SER_hh_tes_in!D18/SER_hh_fec_in!D18)</f>
        <v>2.4229870320788174</v>
      </c>
      <c r="E18" s="137">
        <f>IF(SER_hh_tes_in!E18=0,"",SER_hh_tes_in!E18/SER_hh_fec_in!E18)</f>
        <v>2.4871088016644296</v>
      </c>
      <c r="F18" s="137">
        <f>IF(SER_hh_tes_in!F18=0,"",SER_hh_tes_in!F18/SER_hh_fec_in!F18)</f>
        <v>2.5622928118595949</v>
      </c>
      <c r="G18" s="137">
        <f>IF(SER_hh_tes_in!G18=0,"",SER_hh_tes_in!G18/SER_hh_fec_in!G18)</f>
        <v>2.6349712018556262</v>
      </c>
      <c r="H18" s="137">
        <f>IF(SER_hh_tes_in!H18=0,"",SER_hh_tes_in!H18/SER_hh_fec_in!H18)</f>
        <v>2.7399667387163227</v>
      </c>
      <c r="I18" s="137">
        <f>IF(SER_hh_tes_in!I18=0,"",SER_hh_tes_in!I18/SER_hh_fec_in!I18)</f>
        <v>2.8382002991110977</v>
      </c>
      <c r="J18" s="137">
        <f>IF(SER_hh_tes_in!J18=0,"",SER_hh_tes_in!J18/SER_hh_fec_in!J18)</f>
        <v>2.8965125363024224</v>
      </c>
      <c r="K18" s="137">
        <f>IF(SER_hh_tes_in!K18=0,"",SER_hh_tes_in!K18/SER_hh_fec_in!K18)</f>
        <v>3.0232062377156739</v>
      </c>
      <c r="L18" s="137">
        <f>IF(SER_hh_tes_in!L18=0,"",SER_hh_tes_in!L18/SER_hh_fec_in!L18)</f>
        <v>3.0968458703468444</v>
      </c>
      <c r="M18" s="137">
        <f>IF(SER_hh_tes_in!M18=0,"",SER_hh_tes_in!M18/SER_hh_fec_in!M18)</f>
        <v>3.1996572093715261</v>
      </c>
      <c r="N18" s="137">
        <f>IF(SER_hh_tes_in!N18=0,"",SER_hh_tes_in!N18/SER_hh_fec_in!N18)</f>
        <v>3.2826918758101917</v>
      </c>
      <c r="O18" s="137">
        <f>IF(SER_hh_tes_in!O18=0,"",SER_hh_tes_in!O18/SER_hh_fec_in!O18)</f>
        <v>3.5116162623125859</v>
      </c>
      <c r="P18" s="137">
        <f>IF(SER_hh_tes_in!P18=0,"",SER_hh_tes_in!P18/SER_hh_fec_in!P18)</f>
        <v>3.635358575414382</v>
      </c>
      <c r="Q18" s="137">
        <f>IF(SER_hh_tes_in!Q18=0,"",SER_hh_tes_in!Q18/SER_hh_fec_in!Q18)</f>
        <v>3.7584381446087396</v>
      </c>
      <c r="R18" s="137">
        <f>IF(SER_hh_tes_in!R18=0,"",SER_hh_tes_in!R18/SER_hh_fec_in!R18)</f>
        <v>3.862769968729193</v>
      </c>
      <c r="S18" s="137">
        <f>IF(SER_hh_tes_in!S18=0,"",SER_hh_tes_in!S18/SER_hh_fec_in!S18)</f>
        <v>3.8933212300056823</v>
      </c>
      <c r="T18" s="137">
        <f>IF(SER_hh_tes_in!T18=0,"",SER_hh_tes_in!T18/SER_hh_fec_in!T18)</f>
        <v>3.9924715413796035</v>
      </c>
      <c r="U18" s="137">
        <f>IF(SER_hh_tes_in!U18=0,"",SER_hh_tes_in!U18/SER_hh_fec_in!U18)</f>
        <v>4.0277279682585618</v>
      </c>
      <c r="V18" s="137">
        <f>IF(SER_hh_tes_in!V18=0,"",SER_hh_tes_in!V18/SER_hh_fec_in!V18)</f>
        <v>4.0678279245369655</v>
      </c>
      <c r="W18" s="137">
        <f>IF(SER_hh_tes_in!W18=0,"",SER_hh_tes_in!W18/SER_hh_fec_in!W18)</f>
        <v>4.105775710882007</v>
      </c>
      <c r="DA18" s="164" t="s">
        <v>676</v>
      </c>
    </row>
    <row r="19" spans="1:105" ht="12.95" customHeight="1" x14ac:dyDescent="0.25">
      <c r="A19" s="130" t="s">
        <v>35</v>
      </c>
      <c r="B19" s="136"/>
      <c r="C19" s="136">
        <f>IF(SER_hh_tes_in!C19=0,"",SER_hh_tes_in!C19/SER_hh_fec_in!C19)</f>
        <v>0.64474721235445198</v>
      </c>
      <c r="D19" s="136">
        <f>IF(SER_hh_tes_in!D19=0,"",SER_hh_tes_in!D19/SER_hh_fec_in!D19)</f>
        <v>0.64674266897331933</v>
      </c>
      <c r="E19" s="136">
        <f>IF(SER_hh_tes_in!E19=0,"",SER_hh_tes_in!E19/SER_hh_fec_in!E19)</f>
        <v>0.66724928486135338</v>
      </c>
      <c r="F19" s="136">
        <f>IF(SER_hh_tes_in!F19=0,"",SER_hh_tes_in!F19/SER_hh_fec_in!F19)</f>
        <v>0.66286538467629541</v>
      </c>
      <c r="G19" s="136">
        <f>IF(SER_hh_tes_in!G19=0,"",SER_hh_tes_in!G19/SER_hh_fec_in!G19)</f>
        <v>0.66549818523508042</v>
      </c>
      <c r="H19" s="136">
        <f>IF(SER_hh_tes_in!H19=0,"",SER_hh_tes_in!H19/SER_hh_fec_in!H19)</f>
        <v>0.66276669729035098</v>
      </c>
      <c r="I19" s="136">
        <f>IF(SER_hh_tes_in!I19=0,"",SER_hh_tes_in!I19/SER_hh_fec_in!I19)</f>
        <v>0.6796742273899532</v>
      </c>
      <c r="J19" s="136">
        <f>IF(SER_hh_tes_in!J19=0,"",SER_hh_tes_in!J19/SER_hh_fec_in!J19)</f>
        <v>0.69244164266323438</v>
      </c>
      <c r="K19" s="136">
        <f>IF(SER_hh_tes_in!K19=0,"",SER_hh_tes_in!K19/SER_hh_fec_in!K19)</f>
        <v>0.71733384462806138</v>
      </c>
      <c r="L19" s="136">
        <f>IF(SER_hh_tes_in!L19=0,"",SER_hh_tes_in!L19/SER_hh_fec_in!L19)</f>
        <v>0.71959623039555765</v>
      </c>
      <c r="M19" s="136">
        <f>IF(SER_hh_tes_in!M19=0,"",SER_hh_tes_in!M19/SER_hh_fec_in!M19)</f>
        <v>0.72321269490954554</v>
      </c>
      <c r="N19" s="136">
        <f>IF(SER_hh_tes_in!N19=0,"",SER_hh_tes_in!N19/SER_hh_fec_in!N19)</f>
        <v>0.72803561477883938</v>
      </c>
      <c r="O19" s="136">
        <f>IF(SER_hh_tes_in!O19=0,"",SER_hh_tes_in!O19/SER_hh_fec_in!O19)</f>
        <v>0.74706318265616733</v>
      </c>
      <c r="P19" s="136">
        <f>IF(SER_hh_tes_in!P19=0,"",SER_hh_tes_in!P19/SER_hh_fec_in!P19)</f>
        <v>0.77578382468105989</v>
      </c>
      <c r="Q19" s="136">
        <f>IF(SER_hh_tes_in!Q19=0,"",SER_hh_tes_in!Q19/SER_hh_fec_in!Q19)</f>
        <v>0.79748474539934888</v>
      </c>
      <c r="R19" s="136">
        <f>IF(SER_hh_tes_in!R19=0,"",SER_hh_tes_in!R19/SER_hh_fec_in!R19)</f>
        <v>0.82386557246857606</v>
      </c>
      <c r="S19" s="136">
        <f>IF(SER_hh_tes_in!S19=0,"",SER_hh_tes_in!S19/SER_hh_fec_in!S19)</f>
        <v>0.8450339079439273</v>
      </c>
      <c r="T19" s="136">
        <f>IF(SER_hh_tes_in!T19=0,"",SER_hh_tes_in!T19/SER_hh_fec_in!T19)</f>
        <v>0.85547513267214781</v>
      </c>
      <c r="U19" s="136">
        <f>IF(SER_hh_tes_in!U19=0,"",SER_hh_tes_in!U19/SER_hh_fec_in!U19)</f>
        <v>0.86829116286603225</v>
      </c>
      <c r="V19" s="136">
        <f>IF(SER_hh_tes_in!V19=0,"",SER_hh_tes_in!V19/SER_hh_fec_in!V19)</f>
        <v>0.88093548433666458</v>
      </c>
      <c r="W19" s="136">
        <f>IF(SER_hh_tes_in!W19=0,"",SER_hh_tes_in!W19/SER_hh_fec_in!W19)</f>
        <v>0.87576108586687118</v>
      </c>
      <c r="DA19" s="163" t="s">
        <v>677</v>
      </c>
    </row>
    <row r="20" spans="1:105" ht="12" customHeight="1" x14ac:dyDescent="0.25">
      <c r="A20" s="132" t="s">
        <v>29</v>
      </c>
      <c r="B20" s="137"/>
      <c r="C20" s="137">
        <f>IF(SER_hh_tes_in!C20=0,"",SER_hh_tes_in!C20/SER_hh_fec_in!C20)</f>
        <v>0.63598545745868484</v>
      </c>
      <c r="D20" s="137">
        <f>IF(SER_hh_tes_in!D20=0,"",SER_hh_tes_in!D20/SER_hh_fec_in!D20)</f>
        <v>0.64282478529004494</v>
      </c>
      <c r="E20" s="137">
        <f>IF(SER_hh_tes_in!E20=0,"",SER_hh_tes_in!E20/SER_hh_fec_in!E20)</f>
        <v>0.64965010379158383</v>
      </c>
      <c r="F20" s="137">
        <f>IF(SER_hh_tes_in!F20=0,"",SER_hh_tes_in!F20/SER_hh_fec_in!F20)</f>
        <v>0.65647351192996561</v>
      </c>
      <c r="G20" s="137">
        <f>IF(SER_hh_tes_in!G20=0,"",SER_hh_tes_in!G20/SER_hh_fec_in!G20)</f>
        <v>0.66328401829959793</v>
      </c>
      <c r="H20" s="137">
        <f>IF(SER_hh_tes_in!H20=0,"",SER_hh_tes_in!H20/SER_hh_fec_in!H20)</f>
        <v>0.64895347734861952</v>
      </c>
      <c r="I20" s="137">
        <f>IF(SER_hh_tes_in!I20=0,"",SER_hh_tes_in!I20/SER_hh_fec_in!I20)</f>
        <v>0.66384821343536504</v>
      </c>
      <c r="J20" s="137">
        <f>IF(SER_hh_tes_in!J20=0,"",SER_hh_tes_in!J20/SER_hh_fec_in!J20)</f>
        <v>0.67281497498975595</v>
      </c>
      <c r="K20" s="137">
        <f>IF(SER_hh_tes_in!K20=0,"",SER_hh_tes_in!K20/SER_hh_fec_in!K20)</f>
        <v>0.6885845784266883</v>
      </c>
      <c r="L20" s="137">
        <f>IF(SER_hh_tes_in!L20=0,"",SER_hh_tes_in!L20/SER_hh_fec_in!L20)</f>
        <v>0.68636051984644542</v>
      </c>
      <c r="M20" s="137">
        <f>IF(SER_hh_tes_in!M20=0,"",SER_hh_tes_in!M20/SER_hh_fec_in!M20)</f>
        <v>0.70115488957225058</v>
      </c>
      <c r="N20" s="137">
        <f>IF(SER_hh_tes_in!N20=0,"",SER_hh_tes_in!N20/SER_hh_fec_in!N20)</f>
        <v>0.7066652478221267</v>
      </c>
      <c r="O20" s="137">
        <f>IF(SER_hh_tes_in!O20=0,"",SER_hh_tes_in!O20/SER_hh_fec_in!O20)</f>
        <v>0.71009425283149163</v>
      </c>
      <c r="P20" s="137">
        <f>IF(SER_hh_tes_in!P20=0,"",SER_hh_tes_in!P20/SER_hh_fec_in!P20)</f>
        <v>0.71992270928718927</v>
      </c>
      <c r="Q20" s="137">
        <f>IF(SER_hh_tes_in!Q20=0,"",SER_hh_tes_in!Q20/SER_hh_fec_in!Q20)</f>
        <v>0.72626859029549118</v>
      </c>
      <c r="R20" s="137">
        <f>IF(SER_hh_tes_in!R20=0,"",SER_hh_tes_in!R20/SER_hh_fec_in!R20)</f>
        <v>0.73507652301267767</v>
      </c>
      <c r="S20" s="137" t="str">
        <f>IF(SER_hh_tes_in!S20=0,"",SER_hh_tes_in!S20/SER_hh_fec_in!S20)</f>
        <v/>
      </c>
      <c r="T20" s="137">
        <f>IF(SER_hh_tes_in!T20=0,"",SER_hh_tes_in!T20/SER_hh_fec_in!T20)</f>
        <v>0.73344370589335306</v>
      </c>
      <c r="U20" s="137">
        <f>IF(SER_hh_tes_in!U20=0,"",SER_hh_tes_in!U20/SER_hh_fec_in!U20)</f>
        <v>0.74441673254638352</v>
      </c>
      <c r="V20" s="137">
        <f>IF(SER_hh_tes_in!V20=0,"",SER_hh_tes_in!V20/SER_hh_fec_in!V20)</f>
        <v>0.77498503231535176</v>
      </c>
      <c r="W20" s="137">
        <f>IF(SER_hh_tes_in!W20=0,"",SER_hh_tes_in!W20/SER_hh_fec_in!W20)</f>
        <v>0.78201243369155848</v>
      </c>
      <c r="DA20" s="164" t="s">
        <v>678</v>
      </c>
    </row>
    <row r="21" spans="1:105" s="2" customFormat="1" ht="12" customHeight="1" x14ac:dyDescent="0.25">
      <c r="A21" s="132" t="s">
        <v>52</v>
      </c>
      <c r="B21" s="137"/>
      <c r="C21" s="137">
        <f>IF(SER_hh_tes_in!C21=0,"",SER_hh_tes_in!C21/SER_hh_fec_in!C21)</f>
        <v>0.59099535146231408</v>
      </c>
      <c r="D21" s="137">
        <f>IF(SER_hh_tes_in!D21=0,"",SER_hh_tes_in!D21/SER_hh_fec_in!D21)</f>
        <v>0.59568045734633934</v>
      </c>
      <c r="E21" s="137">
        <f>IF(SER_hh_tes_in!E21=0,"",SER_hh_tes_in!E21/SER_hh_fec_in!E21)</f>
        <v>0.575004357736139</v>
      </c>
      <c r="F21" s="137">
        <f>IF(SER_hh_tes_in!F21=0,"",SER_hh_tes_in!F21/SER_hh_fec_in!F21)</f>
        <v>0.60229008743435708</v>
      </c>
      <c r="G21" s="137">
        <f>IF(SER_hh_tes_in!G21=0,"",SER_hh_tes_in!G21/SER_hh_fec_in!G21)</f>
        <v>0.5948725123259343</v>
      </c>
      <c r="H21" s="137">
        <f>IF(SER_hh_tes_in!H21=0,"",SER_hh_tes_in!H21/SER_hh_fec_in!H21)</f>
        <v>0.59890635307969942</v>
      </c>
      <c r="I21" s="137">
        <f>IF(SER_hh_tes_in!I21=0,"",SER_hh_tes_in!I21/SER_hh_fec_in!I21)</f>
        <v>0.5889195621910015</v>
      </c>
      <c r="J21" s="137">
        <f>IF(SER_hh_tes_in!J21=0,"",SER_hh_tes_in!J21/SER_hh_fec_in!J21)</f>
        <v>0.57947033197693243</v>
      </c>
      <c r="K21" s="137">
        <f>IF(SER_hh_tes_in!K21=0,"",SER_hh_tes_in!K21/SER_hh_fec_in!K21)</f>
        <v>0.59081692790680529</v>
      </c>
      <c r="L21" s="137">
        <f>IF(SER_hh_tes_in!L21=0,"",SER_hh_tes_in!L21/SER_hh_fec_in!L21)</f>
        <v>0.58449256673066297</v>
      </c>
      <c r="M21" s="137">
        <f>IF(SER_hh_tes_in!M21=0,"",SER_hh_tes_in!M21/SER_hh_fec_in!M21)</f>
        <v>0.60597153011242144</v>
      </c>
      <c r="N21" s="137">
        <f>IF(SER_hh_tes_in!N21=0,"",SER_hh_tes_in!N21/SER_hh_fec_in!N21)</f>
        <v>0.62201077680126504</v>
      </c>
      <c r="O21" s="137">
        <f>IF(SER_hh_tes_in!O21=0,"",SER_hh_tes_in!O21/SER_hh_fec_in!O21)</f>
        <v>0.65956645848747919</v>
      </c>
      <c r="P21" s="137">
        <f>IF(SER_hh_tes_in!P21=0,"",SER_hh_tes_in!P21/SER_hh_fec_in!P21)</f>
        <v>0.69933506929563172</v>
      </c>
      <c r="Q21" s="137">
        <f>IF(SER_hh_tes_in!Q21=0,"",SER_hh_tes_in!Q21/SER_hh_fec_in!Q21)</f>
        <v>0.72643216413148171</v>
      </c>
      <c r="R21" s="137">
        <f>IF(SER_hh_tes_in!R21=0,"",SER_hh_tes_in!R21/SER_hh_fec_in!R21)</f>
        <v>0.75361305822361047</v>
      </c>
      <c r="S21" s="137">
        <f>IF(SER_hh_tes_in!S21=0,"",SER_hh_tes_in!S21/SER_hh_fec_in!S21)</f>
        <v>0.76077461235311816</v>
      </c>
      <c r="T21" s="137">
        <f>IF(SER_hh_tes_in!T21=0,"",SER_hh_tes_in!T21/SER_hh_fec_in!T21)</f>
        <v>0.78661263085138045</v>
      </c>
      <c r="U21" s="137">
        <f>IF(SER_hh_tes_in!U21=0,"",SER_hh_tes_in!U21/SER_hh_fec_in!U21)</f>
        <v>0.80159710770241233</v>
      </c>
      <c r="V21" s="137">
        <f>IF(SER_hh_tes_in!V21=0,"",SER_hh_tes_in!V21/SER_hh_fec_in!V21)</f>
        <v>0.80736579086548199</v>
      </c>
      <c r="W21" s="137">
        <f>IF(SER_hh_tes_in!W21=0,"",SER_hh_tes_in!W21/SER_hh_fec_in!W21)</f>
        <v>0.81309803387272017</v>
      </c>
      <c r="DA21" s="164" t="s">
        <v>679</v>
      </c>
    </row>
    <row r="22" spans="1:105" ht="12" customHeight="1" x14ac:dyDescent="0.25">
      <c r="A22" s="132" t="s">
        <v>169</v>
      </c>
      <c r="B22" s="137"/>
      <c r="C22" s="137">
        <f>IF(SER_hh_tes_in!C22=0,"",SER_hh_tes_in!C22/SER_hh_fec_in!C22)</f>
        <v>0.56681960060493308</v>
      </c>
      <c r="D22" s="137">
        <f>IF(SER_hh_tes_in!D22=0,"",SER_hh_tes_in!D22/SER_hh_fec_in!D22)</f>
        <v>0.56045414993122822</v>
      </c>
      <c r="E22" s="137">
        <f>IF(SER_hh_tes_in!E22=0,"",SER_hh_tes_in!E22/SER_hh_fec_in!E22)</f>
        <v>0.52916953516514209</v>
      </c>
      <c r="F22" s="137">
        <f>IF(SER_hh_tes_in!F22=0,"",SER_hh_tes_in!F22/SER_hh_fec_in!F22)</f>
        <v>0.56649416671311881</v>
      </c>
      <c r="G22" s="137">
        <f>IF(SER_hh_tes_in!G22=0,"",SER_hh_tes_in!G22/SER_hh_fec_in!G22)</f>
        <v>0.56199514802293038</v>
      </c>
      <c r="H22" s="137">
        <f>IF(SER_hh_tes_in!H22=0,"",SER_hh_tes_in!H22/SER_hh_fec_in!H22)</f>
        <v>0.58642214161758754</v>
      </c>
      <c r="I22" s="137">
        <f>IF(SER_hh_tes_in!I22=0,"",SER_hh_tes_in!I22/SER_hh_fec_in!I22)</f>
        <v>0.59042645880573974</v>
      </c>
      <c r="J22" s="137">
        <f>IF(SER_hh_tes_in!J22=0,"",SER_hh_tes_in!J22/SER_hh_fec_in!J22)</f>
        <v>0.5821874153286718</v>
      </c>
      <c r="K22" s="137">
        <f>IF(SER_hh_tes_in!K22=0,"",SER_hh_tes_in!K22/SER_hh_fec_in!K22)</f>
        <v>0.57620728539234067</v>
      </c>
      <c r="L22" s="137">
        <f>IF(SER_hh_tes_in!L22=0,"",SER_hh_tes_in!L22/SER_hh_fec_in!L22)</f>
        <v>0.59171944048975245</v>
      </c>
      <c r="M22" s="137">
        <f>IF(SER_hh_tes_in!M22=0,"",SER_hh_tes_in!M22/SER_hh_fec_in!M22)</f>
        <v>0.58629045537758739</v>
      </c>
      <c r="N22" s="137">
        <f>IF(SER_hh_tes_in!N22=0,"",SER_hh_tes_in!N22/SER_hh_fec_in!N22)</f>
        <v>0.61512799730290646</v>
      </c>
      <c r="O22" s="137">
        <f>IF(SER_hh_tes_in!O22=0,"",SER_hh_tes_in!O22/SER_hh_fec_in!O22)</f>
        <v>0.64797594574551998</v>
      </c>
      <c r="P22" s="137">
        <f>IF(SER_hh_tes_in!P22=0,"",SER_hh_tes_in!P22/SER_hh_fec_in!P22)</f>
        <v>0.67829321303652368</v>
      </c>
      <c r="Q22" s="137">
        <f>IF(SER_hh_tes_in!Q22=0,"",SER_hh_tes_in!Q22/SER_hh_fec_in!Q22)</f>
        <v>0.70517237637053287</v>
      </c>
      <c r="R22" s="137">
        <f>IF(SER_hh_tes_in!R22=0,"",SER_hh_tes_in!R22/SER_hh_fec_in!R22)</f>
        <v>0.71254322559400141</v>
      </c>
      <c r="S22" s="137">
        <f>IF(SER_hh_tes_in!S22=0,"",SER_hh_tes_in!S22/SER_hh_fec_in!S22)</f>
        <v>0.72934802479061178</v>
      </c>
      <c r="T22" s="137">
        <f>IF(SER_hh_tes_in!T22=0,"",SER_hh_tes_in!T22/SER_hh_fec_in!T22)</f>
        <v>0.75046899963591307</v>
      </c>
      <c r="U22" s="137">
        <f>IF(SER_hh_tes_in!U22=0,"",SER_hh_tes_in!U22/SER_hh_fec_in!U22)</f>
        <v>0.76853766361816456</v>
      </c>
      <c r="V22" s="137">
        <f>IF(SER_hh_tes_in!V22=0,"",SER_hh_tes_in!V22/SER_hh_fec_in!V22)</f>
        <v>0.7767062846655165</v>
      </c>
      <c r="W22" s="137">
        <f>IF(SER_hh_tes_in!W22=0,"",SER_hh_tes_in!W22/SER_hh_fec_in!W22)</f>
        <v>0.79534756907785575</v>
      </c>
      <c r="DA22" s="164" t="s">
        <v>680</v>
      </c>
    </row>
    <row r="23" spans="1:105" ht="12" customHeight="1" x14ac:dyDescent="0.25">
      <c r="A23" s="132" t="s">
        <v>154</v>
      </c>
      <c r="B23" s="137"/>
      <c r="C23" s="137">
        <f>IF(SER_hh_tes_in!C23=0,"",SER_hh_tes_in!C23/SER_hh_fec_in!C23)</f>
        <v>0.61359537159505717</v>
      </c>
      <c r="D23" s="137">
        <f>IF(SER_hh_tes_in!D23=0,"",SER_hh_tes_in!D23/SER_hh_fec_in!D23)</f>
        <v>0.6106605407502349</v>
      </c>
      <c r="E23" s="137">
        <f>IF(SER_hh_tes_in!E23=0,"",SER_hh_tes_in!E23/SER_hh_fec_in!E23)</f>
        <v>0.59822405361397402</v>
      </c>
      <c r="F23" s="137">
        <f>IF(SER_hh_tes_in!F23=0,"",SER_hh_tes_in!F23/SER_hh_fec_in!F23)</f>
        <v>0.60578209259914872</v>
      </c>
      <c r="G23" s="137">
        <f>IF(SER_hh_tes_in!G23=0,"",SER_hh_tes_in!G23/SER_hh_fec_in!G23)</f>
        <v>0.61238259248705196</v>
      </c>
      <c r="H23" s="137">
        <f>IF(SER_hh_tes_in!H23=0,"",SER_hh_tes_in!H23/SER_hh_fec_in!H23)</f>
        <v>0.62479885395429569</v>
      </c>
      <c r="I23" s="137">
        <f>IF(SER_hh_tes_in!I23=0,"",SER_hh_tes_in!I23/SER_hh_fec_in!I23)</f>
        <v>0.63770329015611793</v>
      </c>
      <c r="J23" s="137">
        <f>IF(SER_hh_tes_in!J23=0,"",SER_hh_tes_in!J23/SER_hh_fec_in!J23)</f>
        <v>0.64430915264784205</v>
      </c>
      <c r="K23" s="137">
        <f>IF(SER_hh_tes_in!K23=0,"",SER_hh_tes_in!K23/SER_hh_fec_in!K23)</f>
        <v>0.64698180374541758</v>
      </c>
      <c r="L23" s="137">
        <f>IF(SER_hh_tes_in!L23=0,"",SER_hh_tes_in!L23/SER_hh_fec_in!L23)</f>
        <v>0.66855761749169385</v>
      </c>
      <c r="M23" s="137">
        <f>IF(SER_hh_tes_in!M23=0,"",SER_hh_tes_in!M23/SER_hh_fec_in!M23)</f>
        <v>0.6726556257830546</v>
      </c>
      <c r="N23" s="137">
        <f>IF(SER_hh_tes_in!N23=0,"",SER_hh_tes_in!N23/SER_hh_fec_in!N23)</f>
        <v>0.6972375608543474</v>
      </c>
      <c r="O23" s="137">
        <f>IF(SER_hh_tes_in!O23=0,"",SER_hh_tes_in!O23/SER_hh_fec_in!O23)</f>
        <v>0.72330002571126317</v>
      </c>
      <c r="P23" s="137">
        <f>IF(SER_hh_tes_in!P23=0,"",SER_hh_tes_in!P23/SER_hh_fec_in!P23)</f>
        <v>0.74668533039339113</v>
      </c>
      <c r="Q23" s="137">
        <f>IF(SER_hh_tes_in!Q23=0,"",SER_hh_tes_in!Q23/SER_hh_fec_in!Q23)</f>
        <v>0.78100565054192095</v>
      </c>
      <c r="R23" s="137">
        <f>IF(SER_hh_tes_in!R23=0,"",SER_hh_tes_in!R23/SER_hh_fec_in!R23)</f>
        <v>0.80864694638117685</v>
      </c>
      <c r="S23" s="137">
        <f>IF(SER_hh_tes_in!S23=0,"",SER_hh_tes_in!S23/SER_hh_fec_in!S23)</f>
        <v>0.81755386860778401</v>
      </c>
      <c r="T23" s="137">
        <f>IF(SER_hh_tes_in!T23=0,"",SER_hh_tes_in!T23/SER_hh_fec_in!T23)</f>
        <v>0.83446700024797105</v>
      </c>
      <c r="U23" s="137">
        <f>IF(SER_hh_tes_in!U23=0,"",SER_hh_tes_in!U23/SER_hh_fec_in!U23)</f>
        <v>0.83852297139334375</v>
      </c>
      <c r="V23" s="137">
        <f>IF(SER_hh_tes_in!V23=0,"",SER_hh_tes_in!V23/SER_hh_fec_in!V23)</f>
        <v>0.84490539148830479</v>
      </c>
      <c r="W23" s="137">
        <f>IF(SER_hh_tes_in!W23=0,"",SER_hh_tes_in!W23/SER_hh_fec_in!W23)</f>
        <v>0.84082308006810258</v>
      </c>
      <c r="DA23" s="164" t="s">
        <v>681</v>
      </c>
    </row>
    <row r="24" spans="1:105" ht="12" customHeight="1" x14ac:dyDescent="0.25">
      <c r="A24" s="132" t="s">
        <v>128</v>
      </c>
      <c r="B24" s="137"/>
      <c r="C24" s="137">
        <f>IF(SER_hh_tes_in!C24=0,"",SER_hh_tes_in!C24/SER_hh_fec_in!C24)</f>
        <v>0.58002962846808104</v>
      </c>
      <c r="D24" s="137">
        <f>IF(SER_hh_tes_in!D24=0,"",SER_hh_tes_in!D24/SER_hh_fec_in!D24)</f>
        <v>0.59880930507488561</v>
      </c>
      <c r="E24" s="137">
        <f>IF(SER_hh_tes_in!E24=0,"",SER_hh_tes_in!E24/SER_hh_fec_in!E24)</f>
        <v>0.60492804150622181</v>
      </c>
      <c r="F24" s="137">
        <f>IF(SER_hh_tes_in!F24=0,"",SER_hh_tes_in!F24/SER_hh_fec_in!F24)</f>
        <v>0.62007218458942337</v>
      </c>
      <c r="G24" s="137">
        <f>IF(SER_hh_tes_in!G24=0,"",SER_hh_tes_in!G24/SER_hh_fec_in!G24)</f>
        <v>0.633545083781487</v>
      </c>
      <c r="H24" s="137">
        <f>IF(SER_hh_tes_in!H24=0,"",SER_hh_tes_in!H24/SER_hh_fec_in!H24)</f>
        <v>0.64668533267045991</v>
      </c>
      <c r="I24" s="137">
        <f>IF(SER_hh_tes_in!I24=0,"",SER_hh_tes_in!I24/SER_hh_fec_in!I24)</f>
        <v>0.66048211985089966</v>
      </c>
      <c r="J24" s="137">
        <f>IF(SER_hh_tes_in!J24=0,"",SER_hh_tes_in!J24/SER_hh_fec_in!J24)</f>
        <v>0.67250054752029886</v>
      </c>
      <c r="K24" s="137">
        <f>IF(SER_hh_tes_in!K24=0,"",SER_hh_tes_in!K24/SER_hh_fec_in!K24)</f>
        <v>0.68073549923853627</v>
      </c>
      <c r="L24" s="137">
        <f>IF(SER_hh_tes_in!L24=0,"",SER_hh_tes_in!L24/SER_hh_fec_in!L24)</f>
        <v>0.68660703518448118</v>
      </c>
      <c r="M24" s="137">
        <f>IF(SER_hh_tes_in!M24=0,"",SER_hh_tes_in!M24/SER_hh_fec_in!M24)</f>
        <v>0.69360454837109053</v>
      </c>
      <c r="N24" s="137">
        <f>IF(SER_hh_tes_in!N24=0,"",SER_hh_tes_in!N24/SER_hh_fec_in!N24)</f>
        <v>0.71082904133458713</v>
      </c>
      <c r="O24" s="137">
        <f>IF(SER_hh_tes_in!O24=0,"",SER_hh_tes_in!O24/SER_hh_fec_in!O24)</f>
        <v>0.71784978083228068</v>
      </c>
      <c r="P24" s="137">
        <f>IF(SER_hh_tes_in!P24=0,"",SER_hh_tes_in!P24/SER_hh_fec_in!P24)</f>
        <v>0.72942504146177933</v>
      </c>
      <c r="Q24" s="137">
        <f>IF(SER_hh_tes_in!Q24=0,"",SER_hh_tes_in!Q24/SER_hh_fec_in!Q24)</f>
        <v>0.7435769464203531</v>
      </c>
      <c r="R24" s="137">
        <f>IF(SER_hh_tes_in!R24=0,"",SER_hh_tes_in!R24/SER_hh_fec_in!R24)</f>
        <v>0.76468064733378305</v>
      </c>
      <c r="S24" s="137">
        <f>IF(SER_hh_tes_in!S24=0,"",SER_hh_tes_in!S24/SER_hh_fec_in!S24)</f>
        <v>0.77978774550201679</v>
      </c>
      <c r="T24" s="137">
        <f>IF(SER_hh_tes_in!T24=0,"",SER_hh_tes_in!T24/SER_hh_fec_in!T24)</f>
        <v>0.79693779168842471</v>
      </c>
      <c r="U24" s="137">
        <f>IF(SER_hh_tes_in!U24=0,"",SER_hh_tes_in!U24/SER_hh_fec_in!U24)</f>
        <v>0.81047945487977491</v>
      </c>
      <c r="V24" s="137">
        <f>IF(SER_hh_tes_in!V24=0,"",SER_hh_tes_in!V24/SER_hh_fec_in!V24)</f>
        <v>0.8170737167139992</v>
      </c>
      <c r="W24" s="137">
        <f>IF(SER_hh_tes_in!W24=0,"",SER_hh_tes_in!W24/SER_hh_fec_in!W24)</f>
        <v>0.82606633539995933</v>
      </c>
      <c r="DA24" s="164" t="s">
        <v>682</v>
      </c>
    </row>
    <row r="25" spans="1:105" ht="12" customHeight="1" x14ac:dyDescent="0.25">
      <c r="A25" s="132" t="s">
        <v>170</v>
      </c>
      <c r="B25" s="137"/>
      <c r="C25" s="137">
        <f>IF(SER_hh_tes_in!C25=0,"",SER_hh_tes_in!C25/SER_hh_fec_in!C25)</f>
        <v>0.80284908025054857</v>
      </c>
      <c r="D25" s="137">
        <f>IF(SER_hh_tes_in!D25=0,"",SER_hh_tes_in!D25/SER_hh_fec_in!D25)</f>
        <v>0.80149725223001234</v>
      </c>
      <c r="E25" s="137">
        <f>IF(SER_hh_tes_in!E25=0,"",SER_hh_tes_in!E25/SER_hh_fec_in!E25)</f>
        <v>0.84988668545877832</v>
      </c>
      <c r="F25" s="137">
        <f>IF(SER_hh_tes_in!F25=0,"",SER_hh_tes_in!F25/SER_hh_fec_in!F25)</f>
        <v>0.84359320258620374</v>
      </c>
      <c r="G25" s="137">
        <f>IF(SER_hh_tes_in!G25=0,"",SER_hh_tes_in!G25/SER_hh_fec_in!G25)</f>
        <v>0.83424237873145668</v>
      </c>
      <c r="H25" s="137">
        <f>IF(SER_hh_tes_in!H25=0,"",SER_hh_tes_in!H25/SER_hh_fec_in!H25)</f>
        <v>0.81923502649044988</v>
      </c>
      <c r="I25" s="137">
        <f>IF(SER_hh_tes_in!I25=0,"",SER_hh_tes_in!I25/SER_hh_fec_in!I25)</f>
        <v>0.8232760538606565</v>
      </c>
      <c r="J25" s="137">
        <f>IF(SER_hh_tes_in!J25=0,"",SER_hh_tes_in!J25/SER_hh_fec_in!J25)</f>
        <v>0.82197855507277928</v>
      </c>
      <c r="K25" s="137">
        <f>IF(SER_hh_tes_in!K25=0,"",SER_hh_tes_in!K25/SER_hh_fec_in!K25)</f>
        <v>0.82596174200843153</v>
      </c>
      <c r="L25" s="137">
        <f>IF(SER_hh_tes_in!L25=0,"",SER_hh_tes_in!L25/SER_hh_fec_in!L25)</f>
        <v>0.83666260670737314</v>
      </c>
      <c r="M25" s="137">
        <f>IF(SER_hh_tes_in!M25=0,"",SER_hh_tes_in!M25/SER_hh_fec_in!M25)</f>
        <v>0.82687936462596956</v>
      </c>
      <c r="N25" s="137">
        <f>IF(SER_hh_tes_in!N25=0,"",SER_hh_tes_in!N25/SER_hh_fec_in!N25)</f>
        <v>0.83053414147559834</v>
      </c>
      <c r="O25" s="137">
        <f>IF(SER_hh_tes_in!O25=0,"",SER_hh_tes_in!O25/SER_hh_fec_in!O25)</f>
        <v>0.83691476230383144</v>
      </c>
      <c r="P25" s="137">
        <f>IF(SER_hh_tes_in!P25=0,"",SER_hh_tes_in!P25/SER_hh_fec_in!P25)</f>
        <v>0.84482494740820335</v>
      </c>
      <c r="Q25" s="137">
        <f>IF(SER_hh_tes_in!Q25=0,"",SER_hh_tes_in!Q25/SER_hh_fec_in!Q25)</f>
        <v>0.85616276727527163</v>
      </c>
      <c r="R25" s="137">
        <f>IF(SER_hh_tes_in!R25=0,"",SER_hh_tes_in!R25/SER_hh_fec_in!R25)</f>
        <v>0.86835634668629469</v>
      </c>
      <c r="S25" s="137">
        <f>IF(SER_hh_tes_in!S25=0,"",SER_hh_tes_in!S25/SER_hh_fec_in!S25)</f>
        <v>0.88497090729277272</v>
      </c>
      <c r="T25" s="137">
        <f>IF(SER_hh_tes_in!T25=0,"",SER_hh_tes_in!T25/SER_hh_fec_in!T25)</f>
        <v>0.89293911898249756</v>
      </c>
      <c r="U25" s="137">
        <f>IF(SER_hh_tes_in!U25=0,"",SER_hh_tes_in!U25/SER_hh_fec_in!U25)</f>
        <v>0.90546566857770772</v>
      </c>
      <c r="V25" s="137">
        <f>IF(SER_hh_tes_in!V25=0,"",SER_hh_tes_in!V25/SER_hh_fec_in!V25)</f>
        <v>0.89719278635063049</v>
      </c>
      <c r="W25" s="137">
        <f>IF(SER_hh_tes_in!W25=0,"",SER_hh_tes_in!W25/SER_hh_fec_in!W25)</f>
        <v>0.90193668075685018</v>
      </c>
      <c r="DA25" s="164" t="s">
        <v>683</v>
      </c>
    </row>
    <row r="26" spans="1:105" ht="12" customHeight="1" x14ac:dyDescent="0.25">
      <c r="A26" s="132" t="s">
        <v>24</v>
      </c>
      <c r="B26" s="138"/>
      <c r="C26" s="138">
        <f>IF(SER_hh_tes_in!C26=0,"",SER_hh_tes_in!C26/SER_hh_fec_in!C26)</f>
        <v>0.65963288836389311</v>
      </c>
      <c r="D26" s="138">
        <f>IF(SER_hh_tes_in!D26=0,"",SER_hh_tes_in!D26/SER_hh_fec_in!D26)</f>
        <v>0.65786910602464299</v>
      </c>
      <c r="E26" s="138">
        <f>IF(SER_hh_tes_in!E26=0,"",SER_hh_tes_in!E26/SER_hh_fec_in!E26)</f>
        <v>0.6452127819730431</v>
      </c>
      <c r="F26" s="138">
        <f>IF(SER_hh_tes_in!F26=0,"",SER_hh_tes_in!F26/SER_hh_fec_in!F26)</f>
        <v>0.65011410249667789</v>
      </c>
      <c r="G26" s="138">
        <f>IF(SER_hh_tes_in!G26=0,"",SER_hh_tes_in!G26/SER_hh_fec_in!G26)</f>
        <v>0.66538710946322155</v>
      </c>
      <c r="H26" s="138">
        <f>IF(SER_hh_tes_in!H26=0,"",SER_hh_tes_in!H26/SER_hh_fec_in!H26)</f>
        <v>0.68433694330416683</v>
      </c>
      <c r="I26" s="138">
        <f>IF(SER_hh_tes_in!I26=0,"",SER_hh_tes_in!I26/SER_hh_fec_in!I26)</f>
        <v>0.68966080349121084</v>
      </c>
      <c r="J26" s="138">
        <f>IF(SER_hh_tes_in!J26=0,"",SER_hh_tes_in!J26/SER_hh_fec_in!J26)</f>
        <v>0.69645850768238982</v>
      </c>
      <c r="K26" s="138">
        <f>IF(SER_hh_tes_in!K26=0,"",SER_hh_tes_in!K26/SER_hh_fec_in!K26)</f>
        <v>0.70274784166987203</v>
      </c>
      <c r="L26" s="138">
        <f>IF(SER_hh_tes_in!L26=0,"",SER_hh_tes_in!L26/SER_hh_fec_in!L26)</f>
        <v>0.71504647511023689</v>
      </c>
      <c r="M26" s="138">
        <f>IF(SER_hh_tes_in!M26=0,"",SER_hh_tes_in!M26/SER_hh_fec_in!M26)</f>
        <v>0.71806169889349958</v>
      </c>
      <c r="N26" s="138">
        <f>IF(SER_hh_tes_in!N26=0,"",SER_hh_tes_in!N26/SER_hh_fec_in!N26)</f>
        <v>0.73311034746323556</v>
      </c>
      <c r="O26" s="138">
        <f>IF(SER_hh_tes_in!O26=0,"",SER_hh_tes_in!O26/SER_hh_fec_in!O26)</f>
        <v>0.75217744725095048</v>
      </c>
      <c r="P26" s="138">
        <f>IF(SER_hh_tes_in!P26=0,"",SER_hh_tes_in!P26/SER_hh_fec_in!P26)</f>
        <v>0.77860384755117296</v>
      </c>
      <c r="Q26" s="138">
        <f>IF(SER_hh_tes_in!Q26=0,"",SER_hh_tes_in!Q26/SER_hh_fec_in!Q26)</f>
        <v>0.81298794516279049</v>
      </c>
      <c r="R26" s="138">
        <f>IF(SER_hh_tes_in!R26=0,"",SER_hh_tes_in!R26/SER_hh_fec_in!R26)</f>
        <v>0.83059733186156315</v>
      </c>
      <c r="S26" s="138">
        <f>IF(SER_hh_tes_in!S26=0,"",SER_hh_tes_in!S26/SER_hh_fec_in!S26)</f>
        <v>0.83657677412627196</v>
      </c>
      <c r="T26" s="138">
        <f>IF(SER_hh_tes_in!T26=0,"",SER_hh_tes_in!T26/SER_hh_fec_in!T26)</f>
        <v>0.84794475947862247</v>
      </c>
      <c r="U26" s="138">
        <f>IF(SER_hh_tes_in!U26=0,"",SER_hh_tes_in!U26/SER_hh_fec_in!U26)</f>
        <v>0.87033182770473649</v>
      </c>
      <c r="V26" s="138">
        <f>IF(SER_hh_tes_in!V26=0,"",SER_hh_tes_in!V26/SER_hh_fec_in!V26)</f>
        <v>0.89067218680696725</v>
      </c>
      <c r="W26" s="138">
        <f>IF(SER_hh_tes_in!W26=0,"",SER_hh_tes_in!W26/SER_hh_fec_in!W26)</f>
        <v>0.89914658064346076</v>
      </c>
      <c r="DA26" s="165" t="s">
        <v>684</v>
      </c>
    </row>
    <row r="27" spans="1:105" ht="12" customHeight="1" x14ac:dyDescent="0.25">
      <c r="A27" s="145" t="s">
        <v>26</v>
      </c>
      <c r="B27" s="149"/>
      <c r="C27" s="149">
        <f>IF(SER_hh_tes_in!C27=0,"",SER_hh_tes_in!C27/SER_hh_fec_in!C27)</f>
        <v>1</v>
      </c>
      <c r="D27" s="149">
        <f>IF(SER_hh_tes_in!D27=0,"",SER_hh_tes_in!D27/SER_hh_fec_in!D27)</f>
        <v>1</v>
      </c>
      <c r="E27" s="149">
        <f>IF(SER_hh_tes_in!E27=0,"",SER_hh_tes_in!E27/SER_hh_fec_in!E27)</f>
        <v>1</v>
      </c>
      <c r="F27" s="149">
        <f>IF(SER_hh_tes_in!F27=0,"",SER_hh_tes_in!F27/SER_hh_fec_in!F27)</f>
        <v>1</v>
      </c>
      <c r="G27" s="149">
        <f>IF(SER_hh_tes_in!G27=0,"",SER_hh_tes_in!G27/SER_hh_fec_in!G27)</f>
        <v>1</v>
      </c>
      <c r="H27" s="149">
        <f>IF(SER_hh_tes_in!H27=0,"",SER_hh_tes_in!H27/SER_hh_fec_in!H27)</f>
        <v>1</v>
      </c>
      <c r="I27" s="149">
        <f>IF(SER_hh_tes_in!I27=0,"",SER_hh_tes_in!I27/SER_hh_fec_in!I27)</f>
        <v>1</v>
      </c>
      <c r="J27" s="149">
        <f>IF(SER_hh_tes_in!J27=0,"",SER_hh_tes_in!J27/SER_hh_fec_in!J27)</f>
        <v>1</v>
      </c>
      <c r="K27" s="149">
        <f>IF(SER_hh_tes_in!K27=0,"",SER_hh_tes_in!K27/SER_hh_fec_in!K27)</f>
        <v>1</v>
      </c>
      <c r="L27" s="149">
        <f>IF(SER_hh_tes_in!L27=0,"",SER_hh_tes_in!L27/SER_hh_fec_in!L27)</f>
        <v>1</v>
      </c>
      <c r="M27" s="149">
        <f>IF(SER_hh_tes_in!M27=0,"",SER_hh_tes_in!M27/SER_hh_fec_in!M27)</f>
        <v>1</v>
      </c>
      <c r="N27" s="149">
        <f>IF(SER_hh_tes_in!N27=0,"",SER_hh_tes_in!N27/SER_hh_fec_in!N27)</f>
        <v>1</v>
      </c>
      <c r="O27" s="149">
        <f>IF(SER_hh_tes_in!O27=0,"",SER_hh_tes_in!O27/SER_hh_fec_in!O27)</f>
        <v>1</v>
      </c>
      <c r="P27" s="149">
        <f>IF(SER_hh_tes_in!P27=0,"",SER_hh_tes_in!P27/SER_hh_fec_in!P27)</f>
        <v>1</v>
      </c>
      <c r="Q27" s="149">
        <f>IF(SER_hh_tes_in!Q27=0,"",SER_hh_tes_in!Q27/SER_hh_fec_in!Q27)</f>
        <v>1</v>
      </c>
      <c r="R27" s="149">
        <f>IF(SER_hh_tes_in!R27=0,"",SER_hh_tes_in!R27/SER_hh_fec_in!R27)</f>
        <v>1</v>
      </c>
      <c r="S27" s="149">
        <f>IF(SER_hh_tes_in!S27=0,"",SER_hh_tes_in!S27/SER_hh_fec_in!S27)</f>
        <v>1</v>
      </c>
      <c r="T27" s="149">
        <f>IF(SER_hh_tes_in!T27=0,"",SER_hh_tes_in!T27/SER_hh_fec_in!T27)</f>
        <v>1</v>
      </c>
      <c r="U27" s="149">
        <f>IF(SER_hh_tes_in!U27=0,"",SER_hh_tes_in!U27/SER_hh_fec_in!U27)</f>
        <v>1</v>
      </c>
      <c r="V27" s="149">
        <f>IF(SER_hh_tes_in!V27=0,"",SER_hh_tes_in!V27/SER_hh_fec_in!V27)</f>
        <v>1</v>
      </c>
      <c r="W27" s="149">
        <f>IF(SER_hh_tes_in!W27=0,"",SER_hh_tes_in!W27/SER_hh_fec_in!W27)</f>
        <v>1</v>
      </c>
      <c r="DA27" s="167" t="s">
        <v>685</v>
      </c>
    </row>
    <row r="28" spans="1:105" ht="12" hidden="1" customHeight="1" x14ac:dyDescent="0.25">
      <c r="A28" s="78" t="s">
        <v>26</v>
      </c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DA28" s="168"/>
    </row>
    <row r="29" spans="1:105" ht="12.95" customHeight="1" x14ac:dyDescent="0.25">
      <c r="A29" s="130" t="s">
        <v>34</v>
      </c>
      <c r="B29" s="136"/>
      <c r="C29" s="136">
        <f>IF(SER_hh_tes_in!C29=0,"",SER_hh_tes_in!C29/SER_hh_fec_in!C29)</f>
        <v>0.67311054700671757</v>
      </c>
      <c r="D29" s="136">
        <f>IF(SER_hh_tes_in!D29=0,"",SER_hh_tes_in!D29/SER_hh_fec_in!D29)</f>
        <v>0.67306723082978537</v>
      </c>
      <c r="E29" s="136">
        <f>IF(SER_hh_tes_in!E29=0,"",SER_hh_tes_in!E29/SER_hh_fec_in!E29)</f>
        <v>0.67644900435983557</v>
      </c>
      <c r="F29" s="136">
        <f>IF(SER_hh_tes_in!F29=0,"",SER_hh_tes_in!F29/SER_hh_fec_in!F29)</f>
        <v>0.67213563310210533</v>
      </c>
      <c r="G29" s="136">
        <f>IF(SER_hh_tes_in!G29=0,"",SER_hh_tes_in!G29/SER_hh_fec_in!G29)</f>
        <v>0.68578215732772096</v>
      </c>
      <c r="H29" s="136">
        <f>IF(SER_hh_tes_in!H29=0,"",SER_hh_tes_in!H29/SER_hh_fec_in!H29)</f>
        <v>0.69356555143092957</v>
      </c>
      <c r="I29" s="136">
        <f>IF(SER_hh_tes_in!I29=0,"",SER_hh_tes_in!I29/SER_hh_fec_in!I29)</f>
        <v>0.69256880800478682</v>
      </c>
      <c r="J29" s="136">
        <f>IF(SER_hh_tes_in!J29=0,"",SER_hh_tes_in!J29/SER_hh_fec_in!J29)</f>
        <v>0.69520436072975633</v>
      </c>
      <c r="K29" s="136">
        <f>IF(SER_hh_tes_in!K29=0,"",SER_hh_tes_in!K29/SER_hh_fec_in!K29)</f>
        <v>0.70473436333512096</v>
      </c>
      <c r="L29" s="136">
        <f>IF(SER_hh_tes_in!L29=0,"",SER_hh_tes_in!L29/SER_hh_fec_in!L29)</f>
        <v>0.69548249365048254</v>
      </c>
      <c r="M29" s="136">
        <f>IF(SER_hh_tes_in!M29=0,"",SER_hh_tes_in!M29/SER_hh_fec_in!M29)</f>
        <v>0.71478634358648019</v>
      </c>
      <c r="N29" s="136">
        <f>IF(SER_hh_tes_in!N29=0,"",SER_hh_tes_in!N29/SER_hh_fec_in!N29)</f>
        <v>0.68600325123593164</v>
      </c>
      <c r="O29" s="136">
        <f>IF(SER_hh_tes_in!O29=0,"",SER_hh_tes_in!O29/SER_hh_fec_in!O29)</f>
        <v>0.68547998632485629</v>
      </c>
      <c r="P29" s="136">
        <f>IF(SER_hh_tes_in!P29=0,"",SER_hh_tes_in!P29/SER_hh_fec_in!P29)</f>
        <v>0.66980946271637198</v>
      </c>
      <c r="Q29" s="136">
        <f>IF(SER_hh_tes_in!Q29=0,"",SER_hh_tes_in!Q29/SER_hh_fec_in!Q29)</f>
        <v>0.6779724682987377</v>
      </c>
      <c r="R29" s="136">
        <f>IF(SER_hh_tes_in!R29=0,"",SER_hh_tes_in!R29/SER_hh_fec_in!R29)</f>
        <v>0.69655569832029296</v>
      </c>
      <c r="S29" s="136">
        <f>IF(SER_hh_tes_in!S29=0,"",SER_hh_tes_in!S29/SER_hh_fec_in!S29)</f>
        <v>0.71411014263270545</v>
      </c>
      <c r="T29" s="136">
        <f>IF(SER_hh_tes_in!T29=0,"",SER_hh_tes_in!T29/SER_hh_fec_in!T29)</f>
        <v>0.72848891370160163</v>
      </c>
      <c r="U29" s="136">
        <f>IF(SER_hh_tes_in!U29=0,"",SER_hh_tes_in!U29/SER_hh_fec_in!U29)</f>
        <v>0.72821800279336957</v>
      </c>
      <c r="V29" s="136">
        <f>IF(SER_hh_tes_in!V29=0,"",SER_hh_tes_in!V29/SER_hh_fec_in!V29)</f>
        <v>0.73835899935681604</v>
      </c>
      <c r="W29" s="136">
        <f>IF(SER_hh_tes_in!W29=0,"",SER_hh_tes_in!W29/SER_hh_fec_in!W29)</f>
        <v>0.74905995426442962</v>
      </c>
      <c r="DA29" s="163" t="s">
        <v>686</v>
      </c>
    </row>
    <row r="30" spans="1:105" s="2" customFormat="1" ht="12" customHeight="1" x14ac:dyDescent="0.25">
      <c r="A30" s="132" t="s">
        <v>52</v>
      </c>
      <c r="B30" s="137"/>
      <c r="C30" s="137">
        <f>IF(SER_hh_tes_in!C30=0,"",SER_hh_tes_in!C30/SER_hh_fec_in!C30)</f>
        <v>0.58487246301552442</v>
      </c>
      <c r="D30" s="137">
        <f>IF(SER_hh_tes_in!D30=0,"",SER_hh_tes_in!D30/SER_hh_fec_in!D30)</f>
        <v>0.58550906127997293</v>
      </c>
      <c r="E30" s="137">
        <f>IF(SER_hh_tes_in!E30=0,"",SER_hh_tes_in!E30/SER_hh_fec_in!E30)</f>
        <v>0.58291389124381821</v>
      </c>
      <c r="F30" s="137">
        <f>IF(SER_hh_tes_in!F30=0,"",SER_hh_tes_in!F30/SER_hh_fec_in!F30)</f>
        <v>0.57643164138465186</v>
      </c>
      <c r="G30" s="137">
        <f>IF(SER_hh_tes_in!G30=0,"",SER_hh_tes_in!G30/SER_hh_fec_in!G30)</f>
        <v>0.58035771786704682</v>
      </c>
      <c r="H30" s="137">
        <f>IF(SER_hh_tes_in!H30=0,"",SER_hh_tes_in!H30/SER_hh_fec_in!H30)</f>
        <v>0.58973945191216448</v>
      </c>
      <c r="I30" s="137">
        <f>IF(SER_hh_tes_in!I30=0,"",SER_hh_tes_in!I30/SER_hh_fec_in!I30)</f>
        <v>0.59255454747865577</v>
      </c>
      <c r="J30" s="137">
        <f>IF(SER_hh_tes_in!J30=0,"",SER_hh_tes_in!J30/SER_hh_fec_in!J30)</f>
        <v>0.58242183540784975</v>
      </c>
      <c r="K30" s="137">
        <f>IF(SER_hh_tes_in!K30=0,"",SER_hh_tes_in!K30/SER_hh_fec_in!K30)</f>
        <v>0.59462015220865738</v>
      </c>
      <c r="L30" s="137">
        <f>IF(SER_hh_tes_in!L30=0,"",SER_hh_tes_in!L30/SER_hh_fec_in!L30)</f>
        <v>0.59604479462396198</v>
      </c>
      <c r="M30" s="137">
        <f>IF(SER_hh_tes_in!M30=0,"",SER_hh_tes_in!M30/SER_hh_fec_in!M30)</f>
        <v>0.59554239339788084</v>
      </c>
      <c r="N30" s="137">
        <f>IF(SER_hh_tes_in!N30=0,"",SER_hh_tes_in!N30/SER_hh_fec_in!N30)</f>
        <v>0.58752116642153074</v>
      </c>
      <c r="O30" s="137">
        <f>IF(SER_hh_tes_in!O30=0,"",SER_hh_tes_in!O30/SER_hh_fec_in!O30)</f>
        <v>0.59481600286768566</v>
      </c>
      <c r="P30" s="137">
        <f>IF(SER_hh_tes_in!P30=0,"",SER_hh_tes_in!P30/SER_hh_fec_in!P30)</f>
        <v>0.59467499389000755</v>
      </c>
      <c r="Q30" s="137">
        <f>IF(SER_hh_tes_in!Q30=0,"",SER_hh_tes_in!Q30/SER_hh_fec_in!Q30)</f>
        <v>0.5859278316539317</v>
      </c>
      <c r="R30" s="137">
        <f>IF(SER_hh_tes_in!R30=0,"",SER_hh_tes_in!R30/SER_hh_fec_in!R30)</f>
        <v>0.58373302480015521</v>
      </c>
      <c r="S30" s="137">
        <f>IF(SER_hh_tes_in!S30=0,"",SER_hh_tes_in!S30/SER_hh_fec_in!S30)</f>
        <v>0.59389085150091026</v>
      </c>
      <c r="T30" s="137">
        <f>IF(SER_hh_tes_in!T30=0,"",SER_hh_tes_in!T30/SER_hh_fec_in!T30)</f>
        <v>0.60091747916405347</v>
      </c>
      <c r="U30" s="137">
        <f>IF(SER_hh_tes_in!U30=0,"",SER_hh_tes_in!U30/SER_hh_fec_in!U30)</f>
        <v>0.60906163576310235</v>
      </c>
      <c r="V30" s="137">
        <f>IF(SER_hh_tes_in!V30=0,"",SER_hh_tes_in!V30/SER_hh_fec_in!V30)</f>
        <v>0.6162653373602941</v>
      </c>
      <c r="W30" s="137">
        <f>IF(SER_hh_tes_in!W30=0,"",SER_hh_tes_in!W30/SER_hh_fec_in!W30)</f>
        <v>0.61258957256637958</v>
      </c>
      <c r="DA30" s="164" t="s">
        <v>687</v>
      </c>
    </row>
    <row r="31" spans="1:105" ht="12" customHeight="1" x14ac:dyDescent="0.25">
      <c r="A31" s="132" t="s">
        <v>154</v>
      </c>
      <c r="B31" s="137"/>
      <c r="C31" s="137">
        <f>IF(SER_hh_tes_in!C31=0,"",SER_hh_tes_in!C31/SER_hh_fec_in!C31)</f>
        <v>0.59650845063368985</v>
      </c>
      <c r="D31" s="137">
        <f>IF(SER_hh_tes_in!D31=0,"",SER_hh_tes_in!D31/SER_hh_fec_in!D31)</f>
        <v>0.59424340671859954</v>
      </c>
      <c r="E31" s="137">
        <f>IF(SER_hh_tes_in!E31=0,"",SER_hh_tes_in!E31/SER_hh_fec_in!E31)</f>
        <v>0.59251799582905462</v>
      </c>
      <c r="F31" s="137">
        <f>IF(SER_hh_tes_in!F31=0,"",SER_hh_tes_in!F31/SER_hh_fec_in!F31)</f>
        <v>0.59039519106005045</v>
      </c>
      <c r="G31" s="137">
        <f>IF(SER_hh_tes_in!G31=0,"",SER_hh_tes_in!G31/SER_hh_fec_in!G31)</f>
        <v>0.59517929456808238</v>
      </c>
      <c r="H31" s="137">
        <f>IF(SER_hh_tes_in!H31=0,"",SER_hh_tes_in!H31/SER_hh_fec_in!H31)</f>
        <v>0.60051909577355533</v>
      </c>
      <c r="I31" s="137">
        <f>IF(SER_hh_tes_in!I31=0,"",SER_hh_tes_in!I31/SER_hh_fec_in!I31)</f>
        <v>0.6030915075727159</v>
      </c>
      <c r="J31" s="137">
        <f>IF(SER_hh_tes_in!J31=0,"",SER_hh_tes_in!J31/SER_hh_fec_in!J31)</f>
        <v>0.59910757069405562</v>
      </c>
      <c r="K31" s="137">
        <f>IF(SER_hh_tes_in!K31=0,"",SER_hh_tes_in!K31/SER_hh_fec_in!K31)</f>
        <v>0.60125223623476043</v>
      </c>
      <c r="L31" s="137">
        <f>IF(SER_hh_tes_in!L31=0,"",SER_hh_tes_in!L31/SER_hh_fec_in!L31)</f>
        <v>0.60167719737193537</v>
      </c>
      <c r="M31" s="137">
        <f>IF(SER_hh_tes_in!M31=0,"",SER_hh_tes_in!M31/SER_hh_fec_in!M31)</f>
        <v>0.60544792155546623</v>
      </c>
      <c r="N31" s="137">
        <f>IF(SER_hh_tes_in!N31=0,"",SER_hh_tes_in!N31/SER_hh_fec_in!N31)</f>
        <v>0.59635430302851611</v>
      </c>
      <c r="O31" s="137">
        <f>IF(SER_hh_tes_in!O31=0,"",SER_hh_tes_in!O31/SER_hh_fec_in!O31)</f>
        <v>0.60108660817012105</v>
      </c>
      <c r="P31" s="137">
        <f>IF(SER_hh_tes_in!P31=0,"",SER_hh_tes_in!P31/SER_hh_fec_in!P31)</f>
        <v>0.60046514560030806</v>
      </c>
      <c r="Q31" s="137">
        <f>IF(SER_hh_tes_in!Q31=0,"",SER_hh_tes_in!Q31/SER_hh_fec_in!Q31)</f>
        <v>0.59416256639236631</v>
      </c>
      <c r="R31" s="137">
        <f>IF(SER_hh_tes_in!R31=0,"",SER_hh_tes_in!R31/SER_hh_fec_in!R31)</f>
        <v>0.5983115714563022</v>
      </c>
      <c r="S31" s="137">
        <f>IF(SER_hh_tes_in!S31=0,"",SER_hh_tes_in!S31/SER_hh_fec_in!S31)</f>
        <v>0.60637949288049819</v>
      </c>
      <c r="T31" s="137">
        <f>IF(SER_hh_tes_in!T31=0,"",SER_hh_tes_in!T31/SER_hh_fec_in!T31)</f>
        <v>0.61270896801978236</v>
      </c>
      <c r="U31" s="137">
        <f>IF(SER_hh_tes_in!U31=0,"",SER_hh_tes_in!U31/SER_hh_fec_in!U31)</f>
        <v>0.61434574318962443</v>
      </c>
      <c r="V31" s="137">
        <f>IF(SER_hh_tes_in!V31=0,"",SER_hh_tes_in!V31/SER_hh_fec_in!V31)</f>
        <v>0.61499312021827113</v>
      </c>
      <c r="W31" s="137">
        <f>IF(SER_hh_tes_in!W31=0,"",SER_hh_tes_in!W31/SER_hh_fec_in!W31)</f>
        <v>0.61969715698215133</v>
      </c>
      <c r="DA31" s="164" t="s">
        <v>688</v>
      </c>
    </row>
    <row r="32" spans="1:105" ht="12" customHeight="1" x14ac:dyDescent="0.25">
      <c r="A32" s="132" t="s">
        <v>128</v>
      </c>
      <c r="B32" s="137"/>
      <c r="C32" s="137">
        <f>IF(SER_hh_tes_in!C32=0,"",SER_hh_tes_in!C32/SER_hh_fec_in!C32)</f>
        <v>0.57314855021545208</v>
      </c>
      <c r="D32" s="137">
        <f>IF(SER_hh_tes_in!D32=0,"",SER_hh_tes_in!D32/SER_hh_fec_in!D32)</f>
        <v>0.57361214370151314</v>
      </c>
      <c r="E32" s="137">
        <f>IF(SER_hh_tes_in!E32=0,"",SER_hh_tes_in!E32/SER_hh_fec_in!E32)</f>
        <v>0.56705773641585944</v>
      </c>
      <c r="F32" s="137">
        <f>IF(SER_hh_tes_in!F32=0,"",SER_hh_tes_in!F32/SER_hh_fec_in!F32)</f>
        <v>0.56980241845092117</v>
      </c>
      <c r="G32" s="137">
        <f>IF(SER_hh_tes_in!G32=0,"",SER_hh_tes_in!G32/SER_hh_fec_in!G32)</f>
        <v>0.56954142074144687</v>
      </c>
      <c r="H32" s="137">
        <f>IF(SER_hh_tes_in!H32=0,"",SER_hh_tes_in!H32/SER_hh_fec_in!H32)</f>
        <v>0.57163142716716064</v>
      </c>
      <c r="I32" s="137">
        <f>IF(SER_hh_tes_in!I32=0,"",SER_hh_tes_in!I32/SER_hh_fec_in!I32)</f>
        <v>0.57364704578179715</v>
      </c>
      <c r="J32" s="137">
        <f>IF(SER_hh_tes_in!J32=0,"",SER_hh_tes_in!J32/SER_hh_fec_in!J32)</f>
        <v>0.56424200467428021</v>
      </c>
      <c r="K32" s="137">
        <f>IF(SER_hh_tes_in!K32=0,"",SER_hh_tes_in!K32/SER_hh_fec_in!K32)</f>
        <v>0.57108431147205252</v>
      </c>
      <c r="L32" s="137">
        <f>IF(SER_hh_tes_in!L32=0,"",SER_hh_tes_in!L32/SER_hh_fec_in!L32)</f>
        <v>0.57859304502306641</v>
      </c>
      <c r="M32" s="137">
        <f>IF(SER_hh_tes_in!M32=0,"",SER_hh_tes_in!M32/SER_hh_fec_in!M32)</f>
        <v>0.57987237000808833</v>
      </c>
      <c r="N32" s="137">
        <f>IF(SER_hh_tes_in!N32=0,"",SER_hh_tes_in!N32/SER_hh_fec_in!N32)</f>
        <v>0.57515485220993356</v>
      </c>
      <c r="O32" s="137">
        <f>IF(SER_hh_tes_in!O32=0,"",SER_hh_tes_in!O32/SER_hh_fec_in!O32)</f>
        <v>0.57623401437690247</v>
      </c>
      <c r="P32" s="137">
        <f>IF(SER_hh_tes_in!P32=0,"",SER_hh_tes_in!P32/SER_hh_fec_in!P32)</f>
        <v>0.57608992219486754</v>
      </c>
      <c r="Q32" s="137">
        <f>IF(SER_hh_tes_in!Q32=0,"",SER_hh_tes_in!Q32/SER_hh_fec_in!Q32)</f>
        <v>0.57119387265363131</v>
      </c>
      <c r="R32" s="137">
        <f>IF(SER_hh_tes_in!R32=0,"",SER_hh_tes_in!R32/SER_hh_fec_in!R32)</f>
        <v>0.57198670375877525</v>
      </c>
      <c r="S32" s="137">
        <f>IF(SER_hh_tes_in!S32=0,"",SER_hh_tes_in!S32/SER_hh_fec_in!S32)</f>
        <v>0.56919734015514689</v>
      </c>
      <c r="T32" s="137">
        <f>IF(SER_hh_tes_in!T32=0,"",SER_hh_tes_in!T32/SER_hh_fec_in!T32)</f>
        <v>0.56953679064549201</v>
      </c>
      <c r="U32" s="137">
        <f>IF(SER_hh_tes_in!U32=0,"",SER_hh_tes_in!U32/SER_hh_fec_in!U32)</f>
        <v>0.57259351083042398</v>
      </c>
      <c r="V32" s="137">
        <f>IF(SER_hh_tes_in!V32=0,"",SER_hh_tes_in!V32/SER_hh_fec_in!V32)</f>
        <v>0.57633772253301885</v>
      </c>
      <c r="W32" s="137">
        <f>IF(SER_hh_tes_in!W32=0,"",SER_hh_tes_in!W32/SER_hh_fec_in!W32)</f>
        <v>0.58190019554545558</v>
      </c>
      <c r="DA32" s="164" t="s">
        <v>689</v>
      </c>
    </row>
    <row r="33" spans="1:105" ht="12" customHeight="1" x14ac:dyDescent="0.25">
      <c r="A33" s="62" t="s">
        <v>24</v>
      </c>
      <c r="B33" s="150"/>
      <c r="C33" s="150">
        <f>IF(SER_hh_tes_in!C33=0,"",SER_hh_tes_in!C33/SER_hh_fec_in!C33)</f>
        <v>0.75816473174310894</v>
      </c>
      <c r="D33" s="150">
        <f>IF(SER_hh_tes_in!D33=0,"",SER_hh_tes_in!D33/SER_hh_fec_in!D33)</f>
        <v>0.76851928352358312</v>
      </c>
      <c r="E33" s="150">
        <f>IF(SER_hh_tes_in!E33=0,"",SER_hh_tes_in!E33/SER_hh_fec_in!E33)</f>
        <v>0.76402396624196667</v>
      </c>
      <c r="F33" s="150">
        <f>IF(SER_hh_tes_in!F33=0,"",SER_hh_tes_in!F33/SER_hh_fec_in!F33)</f>
        <v>0.76722836478849166</v>
      </c>
      <c r="G33" s="150">
        <f>IF(SER_hh_tes_in!G33=0,"",SER_hh_tes_in!G33/SER_hh_fec_in!G33)</f>
        <v>0.7672490153401299</v>
      </c>
      <c r="H33" s="150">
        <f>IF(SER_hh_tes_in!H33=0,"",SER_hh_tes_in!H33/SER_hh_fec_in!H33)</f>
        <v>0.77173045476564517</v>
      </c>
      <c r="I33" s="150">
        <f>IF(SER_hh_tes_in!I33=0,"",SER_hh_tes_in!I33/SER_hh_fec_in!I33)</f>
        <v>0.77244665383110345</v>
      </c>
      <c r="J33" s="150">
        <f>IF(SER_hh_tes_in!J33=0,"",SER_hh_tes_in!J33/SER_hh_fec_in!J33)</f>
        <v>0.77436276444937646</v>
      </c>
      <c r="K33" s="150">
        <f>IF(SER_hh_tes_in!K33=0,"",SER_hh_tes_in!K33/SER_hh_fec_in!K33)</f>
        <v>0.78630771164559188</v>
      </c>
      <c r="L33" s="150">
        <f>IF(SER_hh_tes_in!L33=0,"",SER_hh_tes_in!L33/SER_hh_fec_in!L33)</f>
        <v>0.78491323347705966</v>
      </c>
      <c r="M33" s="150">
        <f>IF(SER_hh_tes_in!M33=0,"",SER_hh_tes_in!M33/SER_hh_fec_in!M33)</f>
        <v>0.79652053224916564</v>
      </c>
      <c r="N33" s="150">
        <f>IF(SER_hh_tes_in!N33=0,"",SER_hh_tes_in!N33/SER_hh_fec_in!N33)</f>
        <v>0.79802133202461523</v>
      </c>
      <c r="O33" s="150">
        <f>IF(SER_hh_tes_in!O33=0,"",SER_hh_tes_in!O33/SER_hh_fec_in!O33)</f>
        <v>0.80912181709240005</v>
      </c>
      <c r="P33" s="150">
        <f>IF(SER_hh_tes_in!P33=0,"",SER_hh_tes_in!P33/SER_hh_fec_in!P33)</f>
        <v>0.81425017147718648</v>
      </c>
      <c r="Q33" s="150">
        <f>IF(SER_hh_tes_in!Q33=0,"",SER_hh_tes_in!Q33/SER_hh_fec_in!Q33)</f>
        <v>0.81985971730758977</v>
      </c>
      <c r="R33" s="150">
        <f>IF(SER_hh_tes_in!R33=0,"",SER_hh_tes_in!R33/SER_hh_fec_in!R33)</f>
        <v>0.82518815651233679</v>
      </c>
      <c r="S33" s="150">
        <f>IF(SER_hh_tes_in!S33=0,"",SER_hh_tes_in!S33/SER_hh_fec_in!S33)</f>
        <v>0.8350705260234581</v>
      </c>
      <c r="T33" s="150">
        <f>IF(SER_hh_tes_in!T33=0,"",SER_hh_tes_in!T33/SER_hh_fec_in!T33)</f>
        <v>0.84494017873061467</v>
      </c>
      <c r="U33" s="150">
        <f>IF(SER_hh_tes_in!U33=0,"",SER_hh_tes_in!U33/SER_hh_fec_in!U33)</f>
        <v>0.85867799616759177</v>
      </c>
      <c r="V33" s="150">
        <f>IF(SER_hh_tes_in!V33=0,"",SER_hh_tes_in!V33/SER_hh_fec_in!V33)</f>
        <v>0.87143463915878316</v>
      </c>
      <c r="W33" s="150">
        <f>IF(SER_hh_tes_in!W33=0,"",SER_hh_tes_in!W33/SER_hh_fec_in!W33)</f>
        <v>0.87894895924660077</v>
      </c>
      <c r="DA33" s="168" t="s">
        <v>690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25.5" customHeight="1" x14ac:dyDescent="0.25">
      <c r="A1" s="28" t="s">
        <v>691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84</v>
      </c>
      <c r="B3" s="126"/>
      <c r="C3" s="126">
        <f t="shared" ref="C3:Q3" si="0">SUM(C4,C16,C19,C29)</f>
        <v>2760.4931283599999</v>
      </c>
      <c r="D3" s="126">
        <f t="shared" si="0"/>
        <v>2494.8115420325853</v>
      </c>
      <c r="E3" s="126">
        <f t="shared" si="0"/>
        <v>2212.5396170513573</v>
      </c>
      <c r="F3" s="126">
        <f t="shared" si="0"/>
        <v>2030.4655133771862</v>
      </c>
      <c r="G3" s="126">
        <f t="shared" si="0"/>
        <v>2238.3815982328733</v>
      </c>
      <c r="H3" s="126">
        <f t="shared" si="0"/>
        <v>4273.6768868542049</v>
      </c>
      <c r="I3" s="126">
        <f t="shared" si="0"/>
        <v>3404.8588099810631</v>
      </c>
      <c r="J3" s="126">
        <f t="shared" si="0"/>
        <v>2471.8428249219851</v>
      </c>
      <c r="K3" s="126">
        <f t="shared" si="0"/>
        <v>1012.1238650297834</v>
      </c>
      <c r="L3" s="126">
        <f t="shared" si="0"/>
        <v>1783.869511736953</v>
      </c>
      <c r="M3" s="126">
        <f t="shared" si="0"/>
        <v>1389.1375757348603</v>
      </c>
      <c r="N3" s="126">
        <f t="shared" si="0"/>
        <v>1378.3535837299428</v>
      </c>
      <c r="O3" s="126">
        <f t="shared" si="0"/>
        <v>1101.7361117965725</v>
      </c>
      <c r="P3" s="126">
        <f t="shared" si="0"/>
        <v>1375.9875863624243</v>
      </c>
      <c r="Q3" s="126">
        <f t="shared" si="0"/>
        <v>1157.3471597718315</v>
      </c>
      <c r="R3" s="126">
        <f t="shared" ref="R3:W3" si="1">SUM(R4,R16,R19,R29)</f>
        <v>1245.9492940373812</v>
      </c>
      <c r="S3" s="126">
        <f t="shared" si="1"/>
        <v>1219.8212974661105</v>
      </c>
      <c r="T3" s="126">
        <f t="shared" si="1"/>
        <v>1111.1981553133749</v>
      </c>
      <c r="U3" s="126">
        <f t="shared" si="1"/>
        <v>946.11807247921342</v>
      </c>
      <c r="V3" s="126">
        <f t="shared" si="1"/>
        <v>814.84879083343515</v>
      </c>
      <c r="W3" s="126">
        <f t="shared" si="1"/>
        <v>797.98820816183365</v>
      </c>
      <c r="DA3" s="155" t="s">
        <v>692</v>
      </c>
    </row>
    <row r="4" spans="1:105" ht="12.95" customHeight="1" x14ac:dyDescent="0.25">
      <c r="A4" s="130" t="s">
        <v>32</v>
      </c>
      <c r="B4" s="131"/>
      <c r="C4" s="131">
        <f t="shared" ref="C4:Q4" si="2">SUM(C5:C15)</f>
        <v>2158.8934059781714</v>
      </c>
      <c r="D4" s="131">
        <f t="shared" si="2"/>
        <v>1940.1231508884555</v>
      </c>
      <c r="E4" s="131">
        <f t="shared" si="2"/>
        <v>1753.2542033124569</v>
      </c>
      <c r="F4" s="131">
        <f t="shared" si="2"/>
        <v>1422.1222202454994</v>
      </c>
      <c r="G4" s="131">
        <f t="shared" si="2"/>
        <v>1668.7646768314053</v>
      </c>
      <c r="H4" s="131">
        <f t="shared" si="2"/>
        <v>3394.6242983860402</v>
      </c>
      <c r="I4" s="131">
        <f t="shared" si="2"/>
        <v>2574.1103644038226</v>
      </c>
      <c r="J4" s="131">
        <f t="shared" si="2"/>
        <v>1943.6025768389538</v>
      </c>
      <c r="K4" s="131">
        <f t="shared" si="2"/>
        <v>798.42266048379292</v>
      </c>
      <c r="L4" s="131">
        <f t="shared" si="2"/>
        <v>1357.4424373679199</v>
      </c>
      <c r="M4" s="131">
        <f t="shared" si="2"/>
        <v>1053.4173810239681</v>
      </c>
      <c r="N4" s="131">
        <f t="shared" si="2"/>
        <v>988.48249724492314</v>
      </c>
      <c r="O4" s="131">
        <f t="shared" si="2"/>
        <v>778.27035841359543</v>
      </c>
      <c r="P4" s="131">
        <f t="shared" si="2"/>
        <v>826.8839130027477</v>
      </c>
      <c r="Q4" s="131">
        <f t="shared" si="2"/>
        <v>688.74637128984284</v>
      </c>
      <c r="R4" s="131">
        <f t="shared" ref="R4:W4" si="3">SUM(R5:R15)</f>
        <v>754.27072582527558</v>
      </c>
      <c r="S4" s="131">
        <f t="shared" si="3"/>
        <v>763.99213091043816</v>
      </c>
      <c r="T4" s="131">
        <f t="shared" si="3"/>
        <v>702.54714632168134</v>
      </c>
      <c r="U4" s="131">
        <f t="shared" si="3"/>
        <v>557.09842094652663</v>
      </c>
      <c r="V4" s="131">
        <f t="shared" si="3"/>
        <v>487.80159443589116</v>
      </c>
      <c r="W4" s="131">
        <f t="shared" si="3"/>
        <v>480.25681638518967</v>
      </c>
      <c r="DA4" s="156" t="s">
        <v>693</v>
      </c>
    </row>
    <row r="5" spans="1:105" ht="12" customHeight="1" x14ac:dyDescent="0.25">
      <c r="A5" s="132" t="s">
        <v>29</v>
      </c>
      <c r="B5" s="133"/>
      <c r="C5" s="133">
        <v>26.689049439036168</v>
      </c>
      <c r="D5" s="133">
        <v>39.995207878312328</v>
      </c>
      <c r="E5" s="133">
        <v>128.35362724312895</v>
      </c>
      <c r="F5" s="133">
        <v>133.35091599356267</v>
      </c>
      <c r="G5" s="133">
        <v>90.143948258845683</v>
      </c>
      <c r="H5" s="133">
        <v>134.60126587980281</v>
      </c>
      <c r="I5" s="133">
        <v>292.44420570575801</v>
      </c>
      <c r="J5" s="133">
        <v>214.17051201867974</v>
      </c>
      <c r="K5" s="133">
        <v>112.8537696056502</v>
      </c>
      <c r="L5" s="133">
        <v>43.93044306701475</v>
      </c>
      <c r="M5" s="133">
        <v>75.119329676348627</v>
      </c>
      <c r="N5" s="133">
        <v>65.932056962610417</v>
      </c>
      <c r="O5" s="133">
        <v>33.127881433960738</v>
      </c>
      <c r="P5" s="133">
        <v>23.763263148608402</v>
      </c>
      <c r="Q5" s="133">
        <v>63.586200607335108</v>
      </c>
      <c r="R5" s="133">
        <v>24.26151215783521</v>
      </c>
      <c r="S5" s="133">
        <v>38.022802505474644</v>
      </c>
      <c r="T5" s="133">
        <v>25.369419404965086</v>
      </c>
      <c r="U5" s="133">
        <v>15.020809581244094</v>
      </c>
      <c r="V5" s="133">
        <v>18.792770462393193</v>
      </c>
      <c r="W5" s="133">
        <v>22.413022997367211</v>
      </c>
      <c r="DA5" s="157" t="s">
        <v>694</v>
      </c>
    </row>
    <row r="6" spans="1:105" ht="12" customHeight="1" x14ac:dyDescent="0.25">
      <c r="A6" s="132" t="s">
        <v>52</v>
      </c>
      <c r="B6" s="133"/>
      <c r="C6" s="133">
        <v>7.9699900028784496</v>
      </c>
      <c r="D6" s="133">
        <v>8.9520592471745815</v>
      </c>
      <c r="E6" s="133">
        <v>8.612429614479602</v>
      </c>
      <c r="F6" s="133">
        <v>3.7378131894558937</v>
      </c>
      <c r="G6" s="133">
        <v>2.4493247796663229</v>
      </c>
      <c r="H6" s="133">
        <v>5.461060727764643</v>
      </c>
      <c r="I6" s="133">
        <v>8.3506836723779152</v>
      </c>
      <c r="J6" s="133">
        <v>6.4408472749669663</v>
      </c>
      <c r="K6" s="133">
        <v>3.2513822543226469</v>
      </c>
      <c r="L6" s="133">
        <v>6.2066331142156121</v>
      </c>
      <c r="M6" s="133">
        <v>4.5379588670509081</v>
      </c>
      <c r="N6" s="133">
        <v>1.1966513746790943</v>
      </c>
      <c r="O6" s="133">
        <v>0.67861746551041491</v>
      </c>
      <c r="P6" s="133">
        <v>1.1194315133315095E-2</v>
      </c>
      <c r="Q6" s="133">
        <v>7.8621715140126072E-2</v>
      </c>
      <c r="R6" s="133">
        <v>9.6767271085861889E-2</v>
      </c>
      <c r="S6" s="133">
        <v>2.1028745020117321</v>
      </c>
      <c r="T6" s="133">
        <v>2.4057201181394698</v>
      </c>
      <c r="U6" s="133">
        <v>2.6224849226038223</v>
      </c>
      <c r="V6" s="133">
        <v>2.4480063376251091</v>
      </c>
      <c r="W6" s="133">
        <v>2.2476393529720777</v>
      </c>
      <c r="DA6" s="157" t="s">
        <v>695</v>
      </c>
    </row>
    <row r="7" spans="1:105" ht="12" customHeight="1" x14ac:dyDescent="0.25">
      <c r="A7" s="132" t="s">
        <v>169</v>
      </c>
      <c r="B7" s="133"/>
      <c r="C7" s="133">
        <v>896.34589620662018</v>
      </c>
      <c r="D7" s="133">
        <v>1024.9970361901353</v>
      </c>
      <c r="E7" s="133">
        <v>495.2118576620295</v>
      </c>
      <c r="F7" s="133">
        <v>423.68347355871111</v>
      </c>
      <c r="G7" s="133">
        <v>281.48624126070172</v>
      </c>
      <c r="H7" s="133">
        <v>786.33200328099565</v>
      </c>
      <c r="I7" s="133">
        <v>595.73499683505395</v>
      </c>
      <c r="J7" s="133">
        <v>703.00734743393662</v>
      </c>
      <c r="K7" s="133">
        <v>250.59923836598719</v>
      </c>
      <c r="L7" s="133">
        <v>473.17987924271756</v>
      </c>
      <c r="M7" s="133">
        <v>365.34123361705224</v>
      </c>
      <c r="N7" s="133">
        <v>370.91337346113153</v>
      </c>
      <c r="O7" s="133">
        <v>293.97046124687785</v>
      </c>
      <c r="P7" s="133">
        <v>237.66884590416768</v>
      </c>
      <c r="Q7" s="133">
        <v>185.83707605147893</v>
      </c>
      <c r="R7" s="133">
        <v>168.65614649825847</v>
      </c>
      <c r="S7" s="133">
        <v>183.66146917083609</v>
      </c>
      <c r="T7" s="133">
        <v>159.41984366080837</v>
      </c>
      <c r="U7" s="133">
        <v>118.95608310205749</v>
      </c>
      <c r="V7" s="133">
        <v>96.727756790051401</v>
      </c>
      <c r="W7" s="133">
        <v>118.50260447519521</v>
      </c>
      <c r="DA7" s="157" t="s">
        <v>696</v>
      </c>
    </row>
    <row r="8" spans="1:105" ht="12" customHeight="1" x14ac:dyDescent="0.25">
      <c r="A8" s="132" t="s">
        <v>73</v>
      </c>
      <c r="B8" s="133"/>
      <c r="C8" s="133">
        <v>0.64660212643375603</v>
      </c>
      <c r="D8" s="133">
        <v>0.92026029073462501</v>
      </c>
      <c r="E8" s="133">
        <v>0.99449139918922191</v>
      </c>
      <c r="F8" s="133">
        <v>1.2390067764144272</v>
      </c>
      <c r="G8" s="133">
        <v>1.6840059990461858</v>
      </c>
      <c r="H8" s="133">
        <v>2.0552783927772915</v>
      </c>
      <c r="I8" s="133">
        <v>2.0573621009038163</v>
      </c>
      <c r="J8" s="133">
        <v>0.99161474008469208</v>
      </c>
      <c r="K8" s="133">
        <v>0.56692446578675726</v>
      </c>
      <c r="L8" s="133">
        <v>1.3772303082522475</v>
      </c>
      <c r="M8" s="133">
        <v>3.1410929580264151</v>
      </c>
      <c r="N8" s="133">
        <v>2.1100298527212353</v>
      </c>
      <c r="O8" s="133">
        <v>2.2249312134892425</v>
      </c>
      <c r="P8" s="133">
        <v>6.0177286885237065</v>
      </c>
      <c r="Q8" s="133">
        <v>2.8785035882589693</v>
      </c>
      <c r="R8" s="133">
        <v>2.8399626051998426</v>
      </c>
      <c r="S8" s="133">
        <v>1.938068208322643</v>
      </c>
      <c r="T8" s="133">
        <v>1.878463245246087</v>
      </c>
      <c r="U8" s="133">
        <v>2.0627158356307418</v>
      </c>
      <c r="V8" s="133">
        <v>1.9177568544811696</v>
      </c>
      <c r="W8" s="133">
        <v>1.3299347247494373</v>
      </c>
      <c r="DA8" s="157" t="s">
        <v>697</v>
      </c>
    </row>
    <row r="9" spans="1:105" ht="12" customHeight="1" x14ac:dyDescent="0.25">
      <c r="A9" s="132" t="s">
        <v>78</v>
      </c>
      <c r="B9" s="133"/>
      <c r="C9" s="133">
        <v>1195.1848201976416</v>
      </c>
      <c r="D9" s="133">
        <v>824.97297278945723</v>
      </c>
      <c r="E9" s="133">
        <v>1093.6289881887501</v>
      </c>
      <c r="F9" s="133">
        <v>845.65125883883002</v>
      </c>
      <c r="G9" s="133">
        <v>1275.0077888195101</v>
      </c>
      <c r="H9" s="133">
        <v>2449.1197482988009</v>
      </c>
      <c r="I9" s="133">
        <v>1651.1745964551546</v>
      </c>
      <c r="J9" s="133">
        <v>993.10088560298288</v>
      </c>
      <c r="K9" s="133">
        <v>422.29558872445921</v>
      </c>
      <c r="L9" s="133">
        <v>825.05451262735039</v>
      </c>
      <c r="M9" s="133">
        <v>598.75266580910807</v>
      </c>
      <c r="N9" s="133">
        <v>540.85437618102685</v>
      </c>
      <c r="O9" s="133">
        <v>433.80671390443359</v>
      </c>
      <c r="P9" s="133">
        <v>535.63744127550888</v>
      </c>
      <c r="Q9" s="133">
        <v>424.00847742187693</v>
      </c>
      <c r="R9" s="133">
        <v>549.12023650203275</v>
      </c>
      <c r="S9" s="133">
        <v>529.92846288838155</v>
      </c>
      <c r="T9" s="133">
        <v>506.69262642038876</v>
      </c>
      <c r="U9" s="133">
        <v>410.74859197175152</v>
      </c>
      <c r="V9" s="133">
        <v>360.23150830384384</v>
      </c>
      <c r="W9" s="133">
        <v>328.96263706197169</v>
      </c>
      <c r="DA9" s="157" t="s">
        <v>698</v>
      </c>
    </row>
    <row r="10" spans="1:105" ht="12" customHeight="1" x14ac:dyDescent="0.25">
      <c r="A10" s="132" t="s">
        <v>128</v>
      </c>
      <c r="B10" s="133"/>
      <c r="C10" s="133">
        <v>32.057048005561249</v>
      </c>
      <c r="D10" s="133">
        <v>40.285614492641464</v>
      </c>
      <c r="E10" s="133">
        <v>26.452809204879376</v>
      </c>
      <c r="F10" s="133">
        <v>14.459751888525572</v>
      </c>
      <c r="G10" s="133">
        <v>17.993367713635323</v>
      </c>
      <c r="H10" s="133">
        <v>17.054941805898995</v>
      </c>
      <c r="I10" s="133">
        <v>24.348519634574252</v>
      </c>
      <c r="J10" s="133">
        <v>25.891369768302834</v>
      </c>
      <c r="K10" s="133">
        <v>8.8557570675868575</v>
      </c>
      <c r="L10" s="133">
        <v>7.693739008369338</v>
      </c>
      <c r="M10" s="133">
        <v>6.5251000963817472</v>
      </c>
      <c r="N10" s="133">
        <v>7.4760094127539976</v>
      </c>
      <c r="O10" s="133">
        <v>14.461753149323565</v>
      </c>
      <c r="P10" s="133">
        <v>23.785439670805751</v>
      </c>
      <c r="Q10" s="133">
        <v>12.357491905752765</v>
      </c>
      <c r="R10" s="133">
        <v>9.296100790863381</v>
      </c>
      <c r="S10" s="133">
        <v>8.3384536354115379</v>
      </c>
      <c r="T10" s="133">
        <v>6.7810734721335928</v>
      </c>
      <c r="U10" s="133">
        <v>7.6877355332389676</v>
      </c>
      <c r="V10" s="133">
        <v>7.6837956874964348</v>
      </c>
      <c r="W10" s="133">
        <v>6.8009777729340062</v>
      </c>
      <c r="DA10" s="157" t="s">
        <v>699</v>
      </c>
    </row>
    <row r="11" spans="1:105" ht="12" customHeight="1" x14ac:dyDescent="0.25">
      <c r="A11" s="132" t="s">
        <v>25</v>
      </c>
      <c r="B11" s="133"/>
      <c r="C11" s="133">
        <v>0</v>
      </c>
      <c r="D11" s="133">
        <v>0</v>
      </c>
      <c r="E11" s="133">
        <v>0</v>
      </c>
      <c r="F11" s="133">
        <v>0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  <c r="P11" s="133">
        <v>0</v>
      </c>
      <c r="Q11" s="133">
        <v>0</v>
      </c>
      <c r="R11" s="133">
        <v>0</v>
      </c>
      <c r="S11" s="133">
        <v>0</v>
      </c>
      <c r="T11" s="133">
        <v>0</v>
      </c>
      <c r="U11" s="133">
        <v>0</v>
      </c>
      <c r="V11" s="133">
        <v>0</v>
      </c>
      <c r="W11" s="133">
        <v>0</v>
      </c>
      <c r="DA11" s="157" t="s">
        <v>700</v>
      </c>
    </row>
    <row r="12" spans="1:105" ht="12" customHeight="1" x14ac:dyDescent="0.25">
      <c r="A12" s="132" t="s">
        <v>170</v>
      </c>
      <c r="B12" s="133"/>
      <c r="C12" s="133">
        <v>0</v>
      </c>
      <c r="D12" s="133">
        <v>0</v>
      </c>
      <c r="E12" s="133">
        <v>0</v>
      </c>
      <c r="F12" s="133">
        <v>0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  <c r="P12" s="133">
        <v>0</v>
      </c>
      <c r="Q12" s="133">
        <v>0</v>
      </c>
      <c r="R12" s="133">
        <v>0</v>
      </c>
      <c r="S12" s="133">
        <v>0</v>
      </c>
      <c r="T12" s="133">
        <v>0</v>
      </c>
      <c r="U12" s="133">
        <v>0</v>
      </c>
      <c r="V12" s="133">
        <v>0</v>
      </c>
      <c r="W12" s="133">
        <v>0</v>
      </c>
      <c r="DA12" s="157" t="s">
        <v>701</v>
      </c>
    </row>
    <row r="13" spans="1:105" ht="12" customHeight="1" x14ac:dyDescent="0.25">
      <c r="A13" s="132" t="s">
        <v>77</v>
      </c>
      <c r="B13" s="133"/>
      <c r="C13" s="133">
        <v>0</v>
      </c>
      <c r="D13" s="133">
        <v>0</v>
      </c>
      <c r="E13" s="133">
        <v>0</v>
      </c>
      <c r="F13" s="133">
        <v>0</v>
      </c>
      <c r="G13" s="133">
        <v>0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  <c r="P13" s="133">
        <v>0</v>
      </c>
      <c r="Q13" s="133">
        <v>0</v>
      </c>
      <c r="R13" s="133">
        <v>0</v>
      </c>
      <c r="S13" s="133">
        <v>0</v>
      </c>
      <c r="T13" s="133">
        <v>0</v>
      </c>
      <c r="U13" s="133">
        <v>0</v>
      </c>
      <c r="V13" s="133">
        <v>0</v>
      </c>
      <c r="W13" s="133">
        <v>0</v>
      </c>
      <c r="DA13" s="157" t="s">
        <v>702</v>
      </c>
    </row>
    <row r="14" spans="1:105" ht="12" customHeight="1" x14ac:dyDescent="0.25">
      <c r="A14" s="60" t="s">
        <v>76</v>
      </c>
      <c r="B14" s="65"/>
      <c r="C14" s="65">
        <v>0</v>
      </c>
      <c r="D14" s="65">
        <v>0</v>
      </c>
      <c r="E14" s="65">
        <v>0</v>
      </c>
      <c r="F14" s="65">
        <v>0</v>
      </c>
      <c r="G14" s="65">
        <v>0</v>
      </c>
      <c r="H14" s="65">
        <v>0</v>
      </c>
      <c r="I14" s="65">
        <v>0</v>
      </c>
      <c r="J14" s="65">
        <v>0</v>
      </c>
      <c r="K14" s="65">
        <v>0</v>
      </c>
      <c r="L14" s="65">
        <v>0</v>
      </c>
      <c r="M14" s="65">
        <v>0</v>
      </c>
      <c r="N14" s="65">
        <v>0</v>
      </c>
      <c r="O14" s="65">
        <v>0</v>
      </c>
      <c r="P14" s="65">
        <v>0</v>
      </c>
      <c r="Q14" s="65">
        <v>0</v>
      </c>
      <c r="R14" s="65">
        <v>0</v>
      </c>
      <c r="S14" s="65">
        <v>0</v>
      </c>
      <c r="T14" s="65">
        <v>0</v>
      </c>
      <c r="U14" s="65">
        <v>0</v>
      </c>
      <c r="V14" s="65">
        <v>0</v>
      </c>
      <c r="W14" s="65">
        <v>0</v>
      </c>
      <c r="DA14" s="109" t="s">
        <v>703</v>
      </c>
    </row>
    <row r="15" spans="1:105" ht="12" customHeight="1" x14ac:dyDescent="0.25">
      <c r="A15" s="134" t="s">
        <v>80</v>
      </c>
      <c r="B15" s="135"/>
      <c r="C15" s="135">
        <v>0</v>
      </c>
      <c r="D15" s="135">
        <v>0</v>
      </c>
      <c r="E15" s="135">
        <v>0</v>
      </c>
      <c r="F15" s="135">
        <v>0</v>
      </c>
      <c r="G15" s="135">
        <v>0</v>
      </c>
      <c r="H15" s="135">
        <v>0</v>
      </c>
      <c r="I15" s="135">
        <v>0</v>
      </c>
      <c r="J15" s="135">
        <v>0</v>
      </c>
      <c r="K15" s="135">
        <v>0</v>
      </c>
      <c r="L15" s="135">
        <v>0</v>
      </c>
      <c r="M15" s="135">
        <v>0</v>
      </c>
      <c r="N15" s="135">
        <v>0</v>
      </c>
      <c r="O15" s="135">
        <v>0</v>
      </c>
      <c r="P15" s="135">
        <v>0</v>
      </c>
      <c r="Q15" s="135">
        <v>0</v>
      </c>
      <c r="R15" s="135">
        <v>0</v>
      </c>
      <c r="S15" s="135">
        <v>0</v>
      </c>
      <c r="T15" s="135">
        <v>0</v>
      </c>
      <c r="U15" s="135">
        <v>0</v>
      </c>
      <c r="V15" s="135">
        <v>0</v>
      </c>
      <c r="W15" s="135">
        <v>0</v>
      </c>
      <c r="DA15" s="158" t="s">
        <v>704</v>
      </c>
    </row>
    <row r="16" spans="1:105" ht="12.95" customHeight="1" x14ac:dyDescent="0.25">
      <c r="A16" s="130" t="s">
        <v>74</v>
      </c>
      <c r="B16" s="131"/>
      <c r="C16" s="131">
        <f t="shared" ref="C16:Q16" si="4">SUM(C17:C18)</f>
        <v>1.1122147857814444</v>
      </c>
      <c r="D16" s="131">
        <f t="shared" si="4"/>
        <v>0.77316137756517</v>
      </c>
      <c r="E16" s="131">
        <f t="shared" si="4"/>
        <v>2.3982269682043329</v>
      </c>
      <c r="F16" s="131">
        <f t="shared" si="4"/>
        <v>1.3285434582654052</v>
      </c>
      <c r="G16" s="131">
        <f t="shared" si="4"/>
        <v>1.2054678022835494</v>
      </c>
      <c r="H16" s="131">
        <f t="shared" si="4"/>
        <v>2.6881820377187964</v>
      </c>
      <c r="I16" s="131">
        <f t="shared" si="4"/>
        <v>2.6962296360271343</v>
      </c>
      <c r="J16" s="131">
        <f t="shared" si="4"/>
        <v>2.2050800598340312</v>
      </c>
      <c r="K16" s="131">
        <f t="shared" si="4"/>
        <v>0.94264897006631121</v>
      </c>
      <c r="L16" s="131">
        <f t="shared" si="4"/>
        <v>2.1719308575718905</v>
      </c>
      <c r="M16" s="131">
        <f t="shared" si="4"/>
        <v>2.795355424180888</v>
      </c>
      <c r="N16" s="131">
        <f t="shared" si="4"/>
        <v>3.3629348927536782</v>
      </c>
      <c r="O16" s="131">
        <f t="shared" si="4"/>
        <v>2.5435384424450338</v>
      </c>
      <c r="P16" s="131">
        <f t="shared" si="4"/>
        <v>3.4643772381343321</v>
      </c>
      <c r="Q16" s="131">
        <f t="shared" si="4"/>
        <v>4.2713734117977191</v>
      </c>
      <c r="R16" s="131">
        <f t="shared" ref="R16:W16" si="5">SUM(R17:R18)</f>
        <v>5.8574556188962967</v>
      </c>
      <c r="S16" s="131">
        <f t="shared" si="5"/>
        <v>5.6289575847504221</v>
      </c>
      <c r="T16" s="131">
        <f t="shared" si="5"/>
        <v>6.8827123634027068</v>
      </c>
      <c r="U16" s="131">
        <f t="shared" si="5"/>
        <v>5.6642167815308904</v>
      </c>
      <c r="V16" s="131">
        <f t="shared" si="5"/>
        <v>5.8966096854160854</v>
      </c>
      <c r="W16" s="131">
        <f t="shared" si="5"/>
        <v>2.5794204226101729</v>
      </c>
      <c r="DA16" s="156" t="s">
        <v>705</v>
      </c>
    </row>
    <row r="17" spans="1:105" ht="12.95" customHeight="1" x14ac:dyDescent="0.25">
      <c r="A17" s="132" t="s">
        <v>73</v>
      </c>
      <c r="B17" s="133"/>
      <c r="C17" s="133">
        <v>1.1122147857814444</v>
      </c>
      <c r="D17" s="133">
        <v>0.77316137756517</v>
      </c>
      <c r="E17" s="133">
        <v>2.3982269682043329</v>
      </c>
      <c r="F17" s="133">
        <v>1.3285434582654052</v>
      </c>
      <c r="G17" s="133">
        <v>1.2054678022835494</v>
      </c>
      <c r="H17" s="133">
        <v>2.6881820377187964</v>
      </c>
      <c r="I17" s="133">
        <v>2.6962296360271343</v>
      </c>
      <c r="J17" s="133">
        <v>2.2050800598340312</v>
      </c>
      <c r="K17" s="133">
        <v>0.94264897006631121</v>
      </c>
      <c r="L17" s="133">
        <v>2.1719308575718905</v>
      </c>
      <c r="M17" s="133">
        <v>2.795355424180888</v>
      </c>
      <c r="N17" s="133">
        <v>3.3629348927536782</v>
      </c>
      <c r="O17" s="133">
        <v>2.5435384424450338</v>
      </c>
      <c r="P17" s="133">
        <v>3.4643772381343321</v>
      </c>
      <c r="Q17" s="133">
        <v>4.2713734117977191</v>
      </c>
      <c r="R17" s="133">
        <v>5.8574556188962967</v>
      </c>
      <c r="S17" s="133">
        <v>5.6289575847504221</v>
      </c>
      <c r="T17" s="133">
        <v>6.8827123634027068</v>
      </c>
      <c r="U17" s="133">
        <v>5.6642167815308904</v>
      </c>
      <c r="V17" s="133">
        <v>5.8966096854160854</v>
      </c>
      <c r="W17" s="133">
        <v>2.5794204226101729</v>
      </c>
      <c r="DA17" s="157" t="s">
        <v>706</v>
      </c>
    </row>
    <row r="18" spans="1:105" ht="12" customHeight="1" x14ac:dyDescent="0.25">
      <c r="A18" s="132" t="s">
        <v>72</v>
      </c>
      <c r="B18" s="133"/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0</v>
      </c>
      <c r="I18" s="133">
        <v>0</v>
      </c>
      <c r="J18" s="133">
        <v>0</v>
      </c>
      <c r="K18" s="133">
        <v>0</v>
      </c>
      <c r="L18" s="133">
        <v>0</v>
      </c>
      <c r="M18" s="133">
        <v>0</v>
      </c>
      <c r="N18" s="133">
        <v>0</v>
      </c>
      <c r="O18" s="133">
        <v>0</v>
      </c>
      <c r="P18" s="133">
        <v>0</v>
      </c>
      <c r="Q18" s="133">
        <v>0</v>
      </c>
      <c r="R18" s="133">
        <v>0</v>
      </c>
      <c r="S18" s="133">
        <v>0</v>
      </c>
      <c r="T18" s="133">
        <v>0</v>
      </c>
      <c r="U18" s="133">
        <v>0</v>
      </c>
      <c r="V18" s="133">
        <v>0</v>
      </c>
      <c r="W18" s="133">
        <v>0</v>
      </c>
      <c r="DA18" s="157" t="s">
        <v>707</v>
      </c>
    </row>
    <row r="19" spans="1:105" ht="12.95" customHeight="1" x14ac:dyDescent="0.25">
      <c r="A19" s="130" t="s">
        <v>35</v>
      </c>
      <c r="B19" s="131"/>
      <c r="C19" s="131">
        <f t="shared" ref="C19:Q19" si="6">SUM(C20:C27)</f>
        <v>300.13932514226667</v>
      </c>
      <c r="D19" s="131">
        <f t="shared" si="6"/>
        <v>268.36242833698037</v>
      </c>
      <c r="E19" s="131">
        <f t="shared" si="6"/>
        <v>194.24380520227103</v>
      </c>
      <c r="F19" s="131">
        <f t="shared" si="6"/>
        <v>286.09297363713716</v>
      </c>
      <c r="G19" s="131">
        <f t="shared" si="6"/>
        <v>285.10101392860793</v>
      </c>
      <c r="H19" s="131">
        <f t="shared" si="6"/>
        <v>490.90902055429615</v>
      </c>
      <c r="I19" s="131">
        <f t="shared" si="6"/>
        <v>425.39601720275488</v>
      </c>
      <c r="J19" s="131">
        <f t="shared" si="6"/>
        <v>262.99324463564022</v>
      </c>
      <c r="K19" s="131">
        <f t="shared" si="6"/>
        <v>101.70005197555497</v>
      </c>
      <c r="L19" s="131">
        <f t="shared" si="6"/>
        <v>211.03526976230694</v>
      </c>
      <c r="M19" s="131">
        <f t="shared" si="6"/>
        <v>167.56622004414072</v>
      </c>
      <c r="N19" s="131">
        <f t="shared" si="6"/>
        <v>190.06002446604265</v>
      </c>
      <c r="O19" s="131">
        <f t="shared" si="6"/>
        <v>147.99461151095522</v>
      </c>
      <c r="P19" s="131">
        <f t="shared" si="6"/>
        <v>207.21949424273404</v>
      </c>
      <c r="Q19" s="131">
        <f t="shared" si="6"/>
        <v>194.96031333381754</v>
      </c>
      <c r="R19" s="131">
        <f t="shared" ref="R19:W19" si="7">SUM(R20:R27)</f>
        <v>206.66684836200432</v>
      </c>
      <c r="S19" s="131">
        <f t="shared" si="7"/>
        <v>184.51409437522523</v>
      </c>
      <c r="T19" s="131">
        <f t="shared" si="7"/>
        <v>160.91440287162359</v>
      </c>
      <c r="U19" s="131">
        <f t="shared" si="7"/>
        <v>143.94283816808715</v>
      </c>
      <c r="V19" s="131">
        <f t="shared" si="7"/>
        <v>123.79576375683273</v>
      </c>
      <c r="W19" s="131">
        <f t="shared" si="7"/>
        <v>121.04355935221786</v>
      </c>
      <c r="DA19" s="156" t="s">
        <v>708</v>
      </c>
    </row>
    <row r="20" spans="1:105" ht="12" customHeight="1" x14ac:dyDescent="0.25">
      <c r="A20" s="132" t="s">
        <v>29</v>
      </c>
      <c r="B20" s="133"/>
      <c r="C20" s="133">
        <v>1.3154690915692453</v>
      </c>
      <c r="D20" s="133">
        <v>1.5949754001900813</v>
      </c>
      <c r="E20" s="133">
        <v>2.700780703022255</v>
      </c>
      <c r="F20" s="133">
        <v>0.78725744181079804</v>
      </c>
      <c r="G20" s="133">
        <v>0.34753612263300537</v>
      </c>
      <c r="H20" s="133">
        <v>2.346372006664565</v>
      </c>
      <c r="I20" s="133">
        <v>8.5642852166539623</v>
      </c>
      <c r="J20" s="133">
        <v>7.9020024172229064</v>
      </c>
      <c r="K20" s="133">
        <v>5.0953083241370329</v>
      </c>
      <c r="L20" s="133">
        <v>1.9695436030136451</v>
      </c>
      <c r="M20" s="133">
        <v>4.5202206087200549</v>
      </c>
      <c r="N20" s="133">
        <v>3.7942459600544707</v>
      </c>
      <c r="O20" s="133">
        <v>2.0891564367285662</v>
      </c>
      <c r="P20" s="133">
        <v>4.9853617700427888</v>
      </c>
      <c r="Q20" s="133">
        <v>2.9639751945194632</v>
      </c>
      <c r="R20" s="133">
        <v>2.7166907876772939</v>
      </c>
      <c r="S20" s="133">
        <v>0</v>
      </c>
      <c r="T20" s="133">
        <v>6.3615871000558422E-4</v>
      </c>
      <c r="U20" s="133">
        <v>0.1455235947305005</v>
      </c>
      <c r="V20" s="133">
        <v>0.30576966603322031</v>
      </c>
      <c r="W20" s="133">
        <v>1.23944058636381</v>
      </c>
      <c r="DA20" s="157" t="s">
        <v>709</v>
      </c>
    </row>
    <row r="21" spans="1:105" s="2" customFormat="1" ht="12" customHeight="1" x14ac:dyDescent="0.25">
      <c r="A21" s="132" t="s">
        <v>52</v>
      </c>
      <c r="B21" s="133"/>
      <c r="C21" s="133">
        <v>18.355814904656697</v>
      </c>
      <c r="D21" s="133">
        <v>20.923950777002212</v>
      </c>
      <c r="E21" s="133">
        <v>18.246371645774925</v>
      </c>
      <c r="F21" s="133">
        <v>24.066414438984825</v>
      </c>
      <c r="G21" s="133">
        <v>18.984659233550683</v>
      </c>
      <c r="H21" s="133">
        <v>27.530142418647468</v>
      </c>
      <c r="I21" s="133">
        <v>19.973460409423453</v>
      </c>
      <c r="J21" s="133">
        <v>12.555416798617456</v>
      </c>
      <c r="K21" s="133">
        <v>5.4106574443628315</v>
      </c>
      <c r="L21" s="133">
        <v>7.6774305530772198</v>
      </c>
      <c r="M21" s="133">
        <v>10.286052523461482</v>
      </c>
      <c r="N21" s="133">
        <v>10.811851381175725</v>
      </c>
      <c r="O21" s="133">
        <v>3.8048998035623005</v>
      </c>
      <c r="P21" s="133">
        <v>5.3923720732114999</v>
      </c>
      <c r="Q21" s="133">
        <v>6.5789153655444643</v>
      </c>
      <c r="R21" s="133">
        <v>9.6781624993997823</v>
      </c>
      <c r="S21" s="133">
        <v>7.3344208554825139</v>
      </c>
      <c r="T21" s="133">
        <v>4.2973459977314414</v>
      </c>
      <c r="U21" s="133">
        <v>3.3002313781056287</v>
      </c>
      <c r="V21" s="133">
        <v>1.8303613746463572</v>
      </c>
      <c r="W21" s="133">
        <v>2.5486494292336159</v>
      </c>
      <c r="DA21" s="157" t="s">
        <v>710</v>
      </c>
    </row>
    <row r="22" spans="1:105" ht="12" customHeight="1" x14ac:dyDescent="0.25">
      <c r="A22" s="132" t="s">
        <v>169</v>
      </c>
      <c r="B22" s="133"/>
      <c r="C22" s="133">
        <v>155.63914485593594</v>
      </c>
      <c r="D22" s="133">
        <v>122.11637379706629</v>
      </c>
      <c r="E22" s="133">
        <v>73.756067369511271</v>
      </c>
      <c r="F22" s="133">
        <v>120.73444161546877</v>
      </c>
      <c r="G22" s="133">
        <v>106.05981886861291</v>
      </c>
      <c r="H22" s="133">
        <v>173.60861145015758</v>
      </c>
      <c r="I22" s="133">
        <v>166.46943685862502</v>
      </c>
      <c r="J22" s="133">
        <v>97.342692294823976</v>
      </c>
      <c r="K22" s="133">
        <v>30.621185408665827</v>
      </c>
      <c r="L22" s="133">
        <v>93.494209990358428</v>
      </c>
      <c r="M22" s="133">
        <v>61.43421096488985</v>
      </c>
      <c r="N22" s="133">
        <v>89.782799492772966</v>
      </c>
      <c r="O22" s="133">
        <v>67.66529930772397</v>
      </c>
      <c r="P22" s="133">
        <v>63.097534879174688</v>
      </c>
      <c r="Q22" s="133">
        <v>75.655385465987024</v>
      </c>
      <c r="R22" s="133">
        <v>49.560991503685742</v>
      </c>
      <c r="S22" s="133">
        <v>44.123286975122817</v>
      </c>
      <c r="T22" s="133">
        <v>31.883009493348194</v>
      </c>
      <c r="U22" s="133">
        <v>29.886015079384592</v>
      </c>
      <c r="V22" s="133">
        <v>27.921157639540837</v>
      </c>
      <c r="W22" s="133">
        <v>36.374528532856658</v>
      </c>
      <c r="DA22" s="157" t="s">
        <v>711</v>
      </c>
    </row>
    <row r="23" spans="1:105" ht="12" customHeight="1" x14ac:dyDescent="0.25">
      <c r="A23" s="132" t="s">
        <v>154</v>
      </c>
      <c r="B23" s="133"/>
      <c r="C23" s="133">
        <v>124.07612232393797</v>
      </c>
      <c r="D23" s="133">
        <v>122.67842466780114</v>
      </c>
      <c r="E23" s="133">
        <v>98.512479769761256</v>
      </c>
      <c r="F23" s="133">
        <v>139.39961040431979</v>
      </c>
      <c r="G23" s="133">
        <v>158.97022528488668</v>
      </c>
      <c r="H23" s="133">
        <v>286.62194578272056</v>
      </c>
      <c r="I23" s="133">
        <v>229.29969390860663</v>
      </c>
      <c r="J23" s="133">
        <v>144.37396992390961</v>
      </c>
      <c r="K23" s="133">
        <v>60.132563151920664</v>
      </c>
      <c r="L23" s="133">
        <v>107.65164693363161</v>
      </c>
      <c r="M23" s="133">
        <v>91.276661715872052</v>
      </c>
      <c r="N23" s="133">
        <v>85.309562599055766</v>
      </c>
      <c r="O23" s="133">
        <v>74.115216138203124</v>
      </c>
      <c r="P23" s="133">
        <v>133.44531881447202</v>
      </c>
      <c r="Q23" s="133">
        <v>109.67568255867717</v>
      </c>
      <c r="R23" s="133">
        <v>144.45343247234513</v>
      </c>
      <c r="S23" s="133">
        <v>132.6721553470156</v>
      </c>
      <c r="T23" s="133">
        <v>124.31549017485337</v>
      </c>
      <c r="U23" s="133">
        <v>110.10382090067381</v>
      </c>
      <c r="V23" s="133">
        <v>92.890240791326121</v>
      </c>
      <c r="W23" s="133">
        <v>80.142619480508813</v>
      </c>
      <c r="DA23" s="157" t="s">
        <v>712</v>
      </c>
    </row>
    <row r="24" spans="1:105" ht="12" customHeight="1" x14ac:dyDescent="0.25">
      <c r="A24" s="132" t="s">
        <v>128</v>
      </c>
      <c r="B24" s="133"/>
      <c r="C24" s="133">
        <v>0.75277396616683634</v>
      </c>
      <c r="D24" s="133">
        <v>1.0487036949206943</v>
      </c>
      <c r="E24" s="133">
        <v>1.0281057142013357</v>
      </c>
      <c r="F24" s="133">
        <v>1.1052497365529892</v>
      </c>
      <c r="G24" s="133">
        <v>0.73877441892464057</v>
      </c>
      <c r="H24" s="133">
        <v>0.80194889610597531</v>
      </c>
      <c r="I24" s="133">
        <v>1.0891408094458246</v>
      </c>
      <c r="J24" s="133">
        <v>0.81916320106624141</v>
      </c>
      <c r="K24" s="133">
        <v>0.44033764646860463</v>
      </c>
      <c r="L24" s="133">
        <v>0.24243868222604475</v>
      </c>
      <c r="M24" s="133">
        <v>4.9074231197264805E-2</v>
      </c>
      <c r="N24" s="133">
        <v>0.3615650329837119</v>
      </c>
      <c r="O24" s="133">
        <v>0.32003982473724019</v>
      </c>
      <c r="P24" s="133">
        <v>0.29890670583305029</v>
      </c>
      <c r="Q24" s="133">
        <v>8.6354749089429653E-2</v>
      </c>
      <c r="R24" s="133">
        <v>0.2575710988963717</v>
      </c>
      <c r="S24" s="133">
        <v>0.38423119760429969</v>
      </c>
      <c r="T24" s="133">
        <v>0.41792104698058591</v>
      </c>
      <c r="U24" s="133">
        <v>0.50724721519261939</v>
      </c>
      <c r="V24" s="133">
        <v>0.84823428528617717</v>
      </c>
      <c r="W24" s="133">
        <v>0.73832132325496203</v>
      </c>
      <c r="DA24" s="157" t="s">
        <v>713</v>
      </c>
    </row>
    <row r="25" spans="1:105" ht="12" customHeight="1" x14ac:dyDescent="0.25">
      <c r="A25" s="132" t="s">
        <v>170</v>
      </c>
      <c r="B25" s="133"/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0</v>
      </c>
      <c r="I25" s="133">
        <v>0</v>
      </c>
      <c r="J25" s="133">
        <v>0</v>
      </c>
      <c r="K25" s="133">
        <v>0</v>
      </c>
      <c r="L25" s="133">
        <v>0</v>
      </c>
      <c r="M25" s="133">
        <v>0</v>
      </c>
      <c r="N25" s="133">
        <v>0</v>
      </c>
      <c r="O25" s="133">
        <v>0</v>
      </c>
      <c r="P25" s="133">
        <v>0</v>
      </c>
      <c r="Q25" s="133">
        <v>0</v>
      </c>
      <c r="R25" s="133">
        <v>0</v>
      </c>
      <c r="S25" s="133">
        <v>0</v>
      </c>
      <c r="T25" s="133">
        <v>0</v>
      </c>
      <c r="U25" s="133">
        <v>0</v>
      </c>
      <c r="V25" s="133">
        <v>0</v>
      </c>
      <c r="W25" s="133">
        <v>0</v>
      </c>
      <c r="DA25" s="157" t="s">
        <v>714</v>
      </c>
    </row>
    <row r="26" spans="1:105" ht="12" customHeight="1" x14ac:dyDescent="0.25">
      <c r="A26" s="132" t="s">
        <v>24</v>
      </c>
      <c r="B26" s="65"/>
      <c r="C26" s="65">
        <v>0</v>
      </c>
      <c r="D26" s="65">
        <v>0</v>
      </c>
      <c r="E26" s="65">
        <v>0</v>
      </c>
      <c r="F26" s="65">
        <v>0</v>
      </c>
      <c r="G26" s="65">
        <v>0</v>
      </c>
      <c r="H26" s="65">
        <v>0</v>
      </c>
      <c r="I26" s="65">
        <v>0</v>
      </c>
      <c r="J26" s="65">
        <v>0</v>
      </c>
      <c r="K26" s="65">
        <v>0</v>
      </c>
      <c r="L26" s="65">
        <v>0</v>
      </c>
      <c r="M26" s="65">
        <v>0</v>
      </c>
      <c r="N26" s="65">
        <v>0</v>
      </c>
      <c r="O26" s="65">
        <v>0</v>
      </c>
      <c r="P26" s="65">
        <v>0</v>
      </c>
      <c r="Q26" s="65">
        <v>0</v>
      </c>
      <c r="R26" s="65">
        <v>0</v>
      </c>
      <c r="S26" s="65">
        <v>0</v>
      </c>
      <c r="T26" s="65">
        <v>0</v>
      </c>
      <c r="U26" s="65">
        <v>0</v>
      </c>
      <c r="V26" s="65">
        <v>0</v>
      </c>
      <c r="W26" s="65">
        <v>0</v>
      </c>
      <c r="DA26" s="109" t="s">
        <v>715</v>
      </c>
    </row>
    <row r="27" spans="1:105" ht="12" customHeight="1" x14ac:dyDescent="0.25">
      <c r="A27" s="145" t="s">
        <v>26</v>
      </c>
      <c r="B27" s="148"/>
      <c r="C27" s="148">
        <v>0</v>
      </c>
      <c r="D27" s="148">
        <v>0</v>
      </c>
      <c r="E27" s="148">
        <v>0</v>
      </c>
      <c r="F27" s="148">
        <v>0</v>
      </c>
      <c r="G27" s="148">
        <v>0</v>
      </c>
      <c r="H27" s="148">
        <v>0</v>
      </c>
      <c r="I27" s="148">
        <v>0</v>
      </c>
      <c r="J27" s="148">
        <v>0</v>
      </c>
      <c r="K27" s="148">
        <v>0</v>
      </c>
      <c r="L27" s="148">
        <v>0</v>
      </c>
      <c r="M27" s="148">
        <v>0</v>
      </c>
      <c r="N27" s="148">
        <v>0</v>
      </c>
      <c r="O27" s="148">
        <v>0</v>
      </c>
      <c r="P27" s="148">
        <v>0</v>
      </c>
      <c r="Q27" s="148">
        <v>0</v>
      </c>
      <c r="R27" s="148">
        <v>0</v>
      </c>
      <c r="S27" s="148">
        <v>0</v>
      </c>
      <c r="T27" s="148">
        <v>0</v>
      </c>
      <c r="U27" s="148">
        <v>0</v>
      </c>
      <c r="V27" s="148">
        <v>0</v>
      </c>
      <c r="W27" s="148">
        <v>0</v>
      </c>
      <c r="DA27" s="161" t="s">
        <v>716</v>
      </c>
    </row>
    <row r="28" spans="1:105" ht="12" hidden="1" customHeight="1" x14ac:dyDescent="0.25">
      <c r="A28" s="78" t="s">
        <v>26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DA28" s="111"/>
    </row>
    <row r="29" spans="1:105" ht="12.95" customHeight="1" x14ac:dyDescent="0.25">
      <c r="A29" s="130" t="s">
        <v>34</v>
      </c>
      <c r="B29" s="131"/>
      <c r="C29" s="131">
        <f t="shared" ref="C29:Q29" si="8">SUM(C30:C33)</f>
        <v>300.34818245378005</v>
      </c>
      <c r="D29" s="131">
        <f t="shared" si="8"/>
        <v>285.55280142958401</v>
      </c>
      <c r="E29" s="131">
        <f t="shared" si="8"/>
        <v>262.64338156842513</v>
      </c>
      <c r="F29" s="131">
        <f t="shared" si="8"/>
        <v>320.92177603628426</v>
      </c>
      <c r="G29" s="131">
        <f t="shared" si="8"/>
        <v>283.31043967057684</v>
      </c>
      <c r="H29" s="131">
        <f t="shared" si="8"/>
        <v>385.45538587614965</v>
      </c>
      <c r="I29" s="131">
        <f t="shared" si="8"/>
        <v>402.65619873845833</v>
      </c>
      <c r="J29" s="131">
        <f t="shared" si="8"/>
        <v>263.04192338755684</v>
      </c>
      <c r="K29" s="131">
        <f t="shared" si="8"/>
        <v>111.05850360036916</v>
      </c>
      <c r="L29" s="131">
        <f t="shared" si="8"/>
        <v>213.21987374915454</v>
      </c>
      <c r="M29" s="131">
        <f t="shared" si="8"/>
        <v>165.35861924257071</v>
      </c>
      <c r="N29" s="131">
        <f t="shared" si="8"/>
        <v>196.44812712622337</v>
      </c>
      <c r="O29" s="131">
        <f t="shared" si="8"/>
        <v>172.92760342957678</v>
      </c>
      <c r="P29" s="131">
        <f t="shared" si="8"/>
        <v>338.41980187880813</v>
      </c>
      <c r="Q29" s="131">
        <f t="shared" si="8"/>
        <v>269.3691017363733</v>
      </c>
      <c r="R29" s="131">
        <f t="shared" ref="R29:W29" si="9">SUM(R30:R33)</f>
        <v>279.15426423120482</v>
      </c>
      <c r="S29" s="131">
        <f t="shared" si="9"/>
        <v>265.68611459569661</v>
      </c>
      <c r="T29" s="131">
        <f t="shared" si="9"/>
        <v>240.85389375666728</v>
      </c>
      <c r="U29" s="131">
        <f t="shared" si="9"/>
        <v>239.41259658306879</v>
      </c>
      <c r="V29" s="131">
        <f t="shared" si="9"/>
        <v>197.35482295529516</v>
      </c>
      <c r="W29" s="131">
        <f t="shared" si="9"/>
        <v>194.10841200181602</v>
      </c>
      <c r="DA29" s="156" t="s">
        <v>717</v>
      </c>
    </row>
    <row r="30" spans="1:105" s="2" customFormat="1" ht="12" customHeight="1" x14ac:dyDescent="0.25">
      <c r="A30" s="132" t="s">
        <v>52</v>
      </c>
      <c r="B30" s="133"/>
      <c r="C30" s="133">
        <v>73.357020183159378</v>
      </c>
      <c r="D30" s="133">
        <v>129.92352594682148</v>
      </c>
      <c r="E30" s="133">
        <v>122.04704768311218</v>
      </c>
      <c r="F30" s="133">
        <v>111.33986056079095</v>
      </c>
      <c r="G30" s="133">
        <v>78.850086093062401</v>
      </c>
      <c r="H30" s="133">
        <v>58.699284113051021</v>
      </c>
      <c r="I30" s="133">
        <v>74.691575638312514</v>
      </c>
      <c r="J30" s="133">
        <v>55.911544146334478</v>
      </c>
      <c r="K30" s="133">
        <v>23.618924140687302</v>
      </c>
      <c r="L30" s="133">
        <v>54.11443430518819</v>
      </c>
      <c r="M30" s="133">
        <v>24.163680032578423</v>
      </c>
      <c r="N30" s="133">
        <v>25.985171318058537</v>
      </c>
      <c r="O30" s="133">
        <v>32.700728812527665</v>
      </c>
      <c r="P30" s="133">
        <v>61.097297253474366</v>
      </c>
      <c r="Q30" s="133">
        <v>53.010621276515081</v>
      </c>
      <c r="R30" s="133">
        <v>57.976644988127745</v>
      </c>
      <c r="S30" s="133">
        <v>45.940080498552142</v>
      </c>
      <c r="T30" s="133">
        <v>37.071506162033593</v>
      </c>
      <c r="U30" s="133">
        <v>36.293210087441388</v>
      </c>
      <c r="V30" s="133">
        <v>25.247206367141974</v>
      </c>
      <c r="W30" s="133">
        <v>26.492278565248238</v>
      </c>
      <c r="DA30" s="157" t="s">
        <v>718</v>
      </c>
    </row>
    <row r="31" spans="1:105" ht="12" customHeight="1" x14ac:dyDescent="0.25">
      <c r="A31" s="132" t="s">
        <v>154</v>
      </c>
      <c r="B31" s="133"/>
      <c r="C31" s="133">
        <v>226.94519946729142</v>
      </c>
      <c r="D31" s="133">
        <v>155.56661657950181</v>
      </c>
      <c r="E31" s="133">
        <v>140.52254840501493</v>
      </c>
      <c r="F31" s="133">
        <v>209.5121291659903</v>
      </c>
      <c r="G31" s="133">
        <v>204.32711011466807</v>
      </c>
      <c r="H31" s="133">
        <v>326.66053589921336</v>
      </c>
      <c r="I31" s="133">
        <v>327.92231301892809</v>
      </c>
      <c r="J31" s="133">
        <v>207.12085031056606</v>
      </c>
      <c r="K31" s="133">
        <v>87.43560451180214</v>
      </c>
      <c r="L31" s="133">
        <v>159.09304340338122</v>
      </c>
      <c r="M31" s="133">
        <v>141.19056750901134</v>
      </c>
      <c r="N31" s="133">
        <v>170.46295580816482</v>
      </c>
      <c r="O31" s="133">
        <v>140.15210806812146</v>
      </c>
      <c r="P31" s="133">
        <v>277.23886167586539</v>
      </c>
      <c r="Q31" s="133">
        <v>216.28175078579972</v>
      </c>
      <c r="R31" s="133">
        <v>221.09986149037755</v>
      </c>
      <c r="S31" s="133">
        <v>219.67970105300455</v>
      </c>
      <c r="T31" s="133">
        <v>203.76766423201613</v>
      </c>
      <c r="U31" s="133">
        <v>203.1193864956274</v>
      </c>
      <c r="V31" s="133">
        <v>172.10761658815318</v>
      </c>
      <c r="W31" s="133">
        <v>167.61613343656779</v>
      </c>
      <c r="DA31" s="157" t="s">
        <v>719</v>
      </c>
    </row>
    <row r="32" spans="1:105" ht="12" customHeight="1" x14ac:dyDescent="0.25">
      <c r="A32" s="132" t="s">
        <v>128</v>
      </c>
      <c r="B32" s="133"/>
      <c r="C32" s="133">
        <v>4.5962803329241075E-2</v>
      </c>
      <c r="D32" s="133">
        <v>6.2658903260697313E-2</v>
      </c>
      <c r="E32" s="133">
        <v>7.3785480298018513E-2</v>
      </c>
      <c r="F32" s="133">
        <v>6.9786309503008084E-2</v>
      </c>
      <c r="G32" s="133">
        <v>0.13324346284633098</v>
      </c>
      <c r="H32" s="133">
        <v>9.5565863885278338E-2</v>
      </c>
      <c r="I32" s="133">
        <v>4.2310081217716747E-2</v>
      </c>
      <c r="J32" s="133">
        <v>9.5289306563127868E-3</v>
      </c>
      <c r="K32" s="133">
        <v>3.9749478797255038E-3</v>
      </c>
      <c r="L32" s="133">
        <v>1.23960405851451E-2</v>
      </c>
      <c r="M32" s="133">
        <v>4.371700980952028E-3</v>
      </c>
      <c r="N32" s="133">
        <v>0</v>
      </c>
      <c r="O32" s="133">
        <v>7.4766548927652124E-2</v>
      </c>
      <c r="P32" s="133">
        <v>8.3642949468383812E-2</v>
      </c>
      <c r="Q32" s="133">
        <v>7.6729674058494443E-2</v>
      </c>
      <c r="R32" s="133">
        <v>7.7757752699545504E-2</v>
      </c>
      <c r="S32" s="133">
        <v>6.6333044139911396E-2</v>
      </c>
      <c r="T32" s="133">
        <v>1.4723362617549422E-2</v>
      </c>
      <c r="U32" s="133">
        <v>0</v>
      </c>
      <c r="V32" s="133">
        <v>0</v>
      </c>
      <c r="W32" s="133">
        <v>0</v>
      </c>
      <c r="DA32" s="157" t="s">
        <v>720</v>
      </c>
    </row>
    <row r="33" spans="1:105" ht="12" customHeight="1" x14ac:dyDescent="0.25">
      <c r="A33" s="62" t="s">
        <v>24</v>
      </c>
      <c r="B33" s="68"/>
      <c r="C33" s="68">
        <v>0</v>
      </c>
      <c r="D33" s="68">
        <v>0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8">
        <v>0</v>
      </c>
      <c r="S33" s="68">
        <v>0</v>
      </c>
      <c r="T33" s="68">
        <v>0</v>
      </c>
      <c r="U33" s="68">
        <v>0</v>
      </c>
      <c r="V33" s="68">
        <v>0</v>
      </c>
      <c r="W33" s="68">
        <v>0</v>
      </c>
      <c r="DA33" s="111" t="s">
        <v>721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/>
  </sheetViews>
  <sheetFormatPr defaultRowHeight="15" x14ac:dyDescent="0.25"/>
  <cols>
    <col min="1" max="1" width="7.7109375" style="15" customWidth="1"/>
    <col min="2" max="2" width="15.85546875" style="15" customWidth="1"/>
    <col min="3" max="3" width="2.85546875" style="15" customWidth="1"/>
    <col min="4" max="4" width="54.7109375" style="15" customWidth="1"/>
    <col min="5" max="16384" width="9.140625" style="15"/>
  </cols>
  <sheetData>
    <row r="1" spans="1:4" ht="18.75" x14ac:dyDescent="0.3">
      <c r="A1" s="293" t="s">
        <v>185</v>
      </c>
      <c r="B1" s="293" t="s">
        <v>147</v>
      </c>
      <c r="C1" s="13"/>
      <c r="D1" s="14"/>
    </row>
    <row r="2" spans="1:4" ht="18.75" x14ac:dyDescent="0.3">
      <c r="A2" s="12"/>
      <c r="B2" s="13"/>
      <c r="C2" s="13"/>
      <c r="D2" s="14"/>
    </row>
    <row r="3" spans="1:4" ht="18.75" x14ac:dyDescent="0.3">
      <c r="A3" s="12"/>
      <c r="B3" s="294" t="s">
        <v>22</v>
      </c>
      <c r="C3" s="16"/>
      <c r="D3" s="16"/>
    </row>
    <row r="4" spans="1:4" ht="15" customHeight="1" x14ac:dyDescent="0.3">
      <c r="A4" s="17"/>
      <c r="B4" s="24" t="str">
        <f ca="1">HYPERLINK("#"&amp;CELL("address",SER_summary!$B$2),MID(CELL("filename",SER_summary!$B$2),FIND("]",CELL("filename",SER_summary!$B$2))+1,256))</f>
        <v>SER_summary</v>
      </c>
      <c r="C4" s="18"/>
      <c r="D4" s="295" t="s">
        <v>21</v>
      </c>
    </row>
    <row r="5" spans="1:4" x14ac:dyDescent="0.25">
      <c r="A5" s="19"/>
      <c r="B5" s="20"/>
      <c r="C5" s="21"/>
      <c r="D5" s="22"/>
    </row>
    <row r="6" spans="1:4" x14ac:dyDescent="0.25">
      <c r="A6" s="19"/>
      <c r="B6" s="296" t="s">
        <v>20</v>
      </c>
      <c r="C6" s="21"/>
      <c r="D6" s="22"/>
    </row>
    <row r="7" spans="1:4" x14ac:dyDescent="0.25">
      <c r="A7" s="19"/>
      <c r="B7" s="25" t="str">
        <f ca="1">HYPERLINK("#"&amp;CELL("address",SER_hh_num!$B$2),MID(CELL("filename",SER_hh_num!$B$2),FIND("]",CELL("filename",SER_hh_num!$B$2))+1,256))</f>
        <v>SER_hh_num</v>
      </c>
      <c r="C7" s="21"/>
      <c r="D7" s="297" t="s">
        <v>19</v>
      </c>
    </row>
    <row r="8" spans="1:4" x14ac:dyDescent="0.25">
      <c r="B8" s="25" t="str">
        <f ca="1">HYPERLINK("#"&amp;CELL("address",SER_hh_fec!$B$2),MID(CELL("filename",SER_hh_fec!$B$2),FIND("]",CELL("filename",SER_hh_fec!$B$2))+1,256))</f>
        <v>SER_hh_fec</v>
      </c>
      <c r="C8" s="21"/>
      <c r="D8" s="297" t="s">
        <v>16</v>
      </c>
    </row>
    <row r="9" spans="1:4" x14ac:dyDescent="0.25">
      <c r="B9" s="25" t="str">
        <f ca="1">HYPERLINK("#"&amp;CELL("address",SER_hh_tes!$B$2),MID(CELL("filename",SER_hh_tes!$B$2),FIND("]",CELL("filename",SER_hh_tes!$B$2))+1,256))</f>
        <v>SER_hh_tes</v>
      </c>
      <c r="C9" s="21"/>
      <c r="D9" s="297" t="s">
        <v>15</v>
      </c>
    </row>
    <row r="10" spans="1:4" x14ac:dyDescent="0.25">
      <c r="B10" s="25" t="str">
        <f ca="1">HYPERLINK("#"&amp;CELL("address",SER_hh_eff!$B$2),MID(CELL("filename",SER_hh_eff!$B$2),FIND("]",CELL("filename",SER_hh_eff!$B$2))+1,256))</f>
        <v>SER_hh_eff</v>
      </c>
      <c r="C10" s="21"/>
      <c r="D10" s="297" t="s">
        <v>14</v>
      </c>
    </row>
    <row r="11" spans="1:4" x14ac:dyDescent="0.25">
      <c r="B11" s="25" t="str">
        <f ca="1">HYPERLINK("#"&amp;CELL("address",SER_hh_emi!$B$2),MID(CELL("filename",SER_hh_emi!$B$2),FIND("]",CELL("filename",SER_hh_emi!$B$2))+1,256))</f>
        <v>SER_hh_emi</v>
      </c>
      <c r="C11" s="21"/>
      <c r="D11" s="297" t="s">
        <v>161</v>
      </c>
    </row>
    <row r="12" spans="1:4" x14ac:dyDescent="0.25">
      <c r="B12" s="25" t="str">
        <f ca="1">HYPERLINK("#"&amp;CELL("address",SER_hh_fech!$B$2),MID(CELL("filename",SER_hh_fech!$B$2),FIND("]",CELL("filename",SER_hh_fech!$B$2))+1,256))</f>
        <v>SER_hh_fech</v>
      </c>
      <c r="C12" s="21"/>
      <c r="D12" s="297" t="s">
        <v>13</v>
      </c>
    </row>
    <row r="13" spans="1:4" x14ac:dyDescent="0.25">
      <c r="B13" s="25" t="str">
        <f ca="1">HYPERLINK("#"&amp;CELL("address",SER_hh_tesh!$B$2),MID(CELL("filename",SER_hh_tesh!$B$2),FIND("]",CELL("filename",SER_hh_tesh!$B$2))+1,256))</f>
        <v>SER_hh_tesh</v>
      </c>
      <c r="C13" s="21"/>
      <c r="D13" s="297" t="s">
        <v>12</v>
      </c>
    </row>
    <row r="14" spans="1:4" x14ac:dyDescent="0.25">
      <c r="B14" s="25" t="str">
        <f ca="1">HYPERLINK("#"&amp;CELL("address",SER_hh_emih!$B$2),MID(CELL("filename",SER_hh_emih!$B$2),FIND("]",CELL("filename",SER_hh_emih!$B$2))+1,256))</f>
        <v>SER_hh_emih</v>
      </c>
      <c r="C14" s="21"/>
      <c r="D14" s="297" t="s">
        <v>162</v>
      </c>
    </row>
    <row r="15" spans="1:4" x14ac:dyDescent="0.25">
      <c r="B15" s="25" t="str">
        <f ca="1">HYPERLINK("#"&amp;CELL("address",SER_hh_fecs!$B$2),MID(CELL("filename",SER_hh_fecs!$B$2),FIND("]",CELL("filename",SER_hh_fecs!$B$2))+1,256))</f>
        <v>SER_hh_fecs</v>
      </c>
      <c r="C15" s="21"/>
      <c r="D15" s="297" t="s">
        <v>11</v>
      </c>
    </row>
    <row r="16" spans="1:4" x14ac:dyDescent="0.25">
      <c r="B16" s="25" t="str">
        <f ca="1">HYPERLINK("#"&amp;CELL("address",SER_hh_tess!$B$2),MID(CELL("filename",SER_hh_tess!$B$2),FIND("]",CELL("filename",SER_hh_tess!$B$2))+1,256))</f>
        <v>SER_hh_tess</v>
      </c>
      <c r="C16" s="21"/>
      <c r="D16" s="297" t="s">
        <v>10</v>
      </c>
    </row>
    <row r="17" spans="1:4" x14ac:dyDescent="0.25">
      <c r="B17" s="25" t="str">
        <f ca="1">HYPERLINK("#"&amp;CELL("address",SER_hh_emis!$B$2),MID(CELL("filename",SER_hh_emis!$B$2),FIND("]",CELL("filename",SER_hh_emis!$B$2))+1,256))</f>
        <v>SER_hh_emis</v>
      </c>
      <c r="C17" s="21"/>
      <c r="D17" s="297" t="s">
        <v>163</v>
      </c>
    </row>
    <row r="18" spans="1:4" x14ac:dyDescent="0.25">
      <c r="B18" s="21"/>
      <c r="C18" s="21"/>
      <c r="D18" s="23"/>
    </row>
    <row r="19" spans="1:4" x14ac:dyDescent="0.25">
      <c r="A19" s="19"/>
      <c r="B19" s="296" t="s">
        <v>18</v>
      </c>
      <c r="C19" s="21"/>
      <c r="D19" s="22"/>
    </row>
    <row r="20" spans="1:4" x14ac:dyDescent="0.25">
      <c r="A20" s="19"/>
      <c r="B20" s="25" t="str">
        <f ca="1">HYPERLINK("#"&amp;CELL("address",SER_hh_num_in!$B$2),MID(CELL("filename",SER_hh_num_in!$B$2),FIND("]",CELL("filename",SER_hh_num_in!$B$2))+1,256))</f>
        <v>SER_hh_num_in</v>
      </c>
      <c r="C20" s="21"/>
      <c r="D20" s="297" t="s">
        <v>17</v>
      </c>
    </row>
    <row r="21" spans="1:4" x14ac:dyDescent="0.25">
      <c r="B21" s="25" t="str">
        <f ca="1">HYPERLINK("#"&amp;CELL("address",SER_hh_fec_in!$B$2),MID(CELL("filename",SER_hh_fec_in!$B$2),FIND("]",CELL("filename",SER_hh_fec_in!$B$2))+1,256))</f>
        <v>SER_hh_fec_in</v>
      </c>
      <c r="C21" s="21"/>
      <c r="D21" s="297" t="s">
        <v>16</v>
      </c>
    </row>
    <row r="22" spans="1:4" x14ac:dyDescent="0.25">
      <c r="B22" s="25" t="str">
        <f ca="1">HYPERLINK("#"&amp;CELL("address",SER_hh_tes_in!$B$2),MID(CELL("filename",SER_hh_tes_in!$B$2),FIND("]",CELL("filename",SER_hh_tes_in!$B$2))+1,256))</f>
        <v>SER_hh_tes_in</v>
      </c>
      <c r="C22" s="21"/>
      <c r="D22" s="297" t="s">
        <v>15</v>
      </c>
    </row>
    <row r="23" spans="1:4" x14ac:dyDescent="0.25">
      <c r="B23" s="25" t="str">
        <f ca="1">HYPERLINK("#"&amp;CELL("address",SER_hh_eff_in!$B$2),MID(CELL("filename",SER_hh_eff_in!$B$2),FIND("]",CELL("filename",SER_hh_eff_in!$B$2))+1,256))</f>
        <v>SER_hh_eff_in</v>
      </c>
      <c r="C23" s="21"/>
      <c r="D23" s="297" t="s">
        <v>14</v>
      </c>
    </row>
    <row r="24" spans="1:4" x14ac:dyDescent="0.25">
      <c r="B24" s="25" t="str">
        <f ca="1">HYPERLINK("#"&amp;CELL("address",SER_hh_emi_in!$B$2),MID(CELL("filename",SER_hh_emi_in!$B$2),FIND("]",CELL("filename",SER_hh_emi_in!$B$2))+1,256))</f>
        <v>SER_hh_emi_in</v>
      </c>
      <c r="C24" s="21"/>
      <c r="D24" s="297" t="s">
        <v>161</v>
      </c>
    </row>
    <row r="25" spans="1:4" x14ac:dyDescent="0.25">
      <c r="B25" s="25" t="str">
        <f ca="1">HYPERLINK("#"&amp;CELL("address",SER_hh_fech_in!$B$2),MID(CELL("filename",SER_hh_fech_in!$B$2),FIND("]",CELL("filename",SER_hh_fech_in!$B$2))+1,256))</f>
        <v>SER_hh_fech_in</v>
      </c>
      <c r="C25" s="21"/>
      <c r="D25" s="297" t="s">
        <v>13</v>
      </c>
    </row>
    <row r="26" spans="1:4" x14ac:dyDescent="0.25">
      <c r="B26" s="25" t="str">
        <f ca="1">HYPERLINK("#"&amp;CELL("address",SER_hh_tesh_in!$B$2),MID(CELL("filename",SER_hh_tesh_in!$B$2),FIND("]",CELL("filename",SER_hh_tesh_in!$B$2))+1,256))</f>
        <v>SER_hh_tesh_in</v>
      </c>
      <c r="C26" s="21"/>
      <c r="D26" s="297" t="s">
        <v>12</v>
      </c>
    </row>
    <row r="27" spans="1:4" x14ac:dyDescent="0.25">
      <c r="B27" s="25" t="str">
        <f ca="1">HYPERLINK("#"&amp;CELL("address",SER_hh_emih_in!$B$2),MID(CELL("filename",SER_hh_emih_in!$B$2),FIND("]",CELL("filename",SER_hh_emih_in!$B$2))+1,256))</f>
        <v>SER_hh_emih_in</v>
      </c>
      <c r="C27" s="21"/>
      <c r="D27" s="297" t="s">
        <v>162</v>
      </c>
    </row>
    <row r="28" spans="1:4" x14ac:dyDescent="0.25">
      <c r="B28" s="25" t="str">
        <f ca="1">HYPERLINK("#"&amp;CELL("address",SER_hh_fecs_in!$B$2),MID(CELL("filename",SER_hh_fecs_in!$B$2),FIND("]",CELL("filename",SER_hh_fecs_in!$B$2))+1,256))</f>
        <v>SER_hh_fecs_in</v>
      </c>
      <c r="C28" s="21"/>
      <c r="D28" s="297" t="s">
        <v>11</v>
      </c>
    </row>
    <row r="29" spans="1:4" x14ac:dyDescent="0.25">
      <c r="B29" s="25" t="str">
        <f ca="1">HYPERLINK("#"&amp;CELL("address",SER_hh_tess_in!$B$2),MID(CELL("filename",SER_hh_tess_in!$B$2),FIND("]",CELL("filename",SER_hh_tess_in!$B$2))+1,256))</f>
        <v>SER_hh_tess_in</v>
      </c>
      <c r="C29" s="21"/>
      <c r="D29" s="297" t="s">
        <v>10</v>
      </c>
    </row>
    <row r="30" spans="1:4" x14ac:dyDescent="0.25">
      <c r="B30" s="25" t="str">
        <f ca="1">HYPERLINK("#"&amp;CELL("address",SER_hh_emis_in!$B$2),MID(CELL("filename",SER_hh_emis_in!$B$2),FIND("]",CELL("filename",SER_hh_emis_in!$B$2))+1,256))</f>
        <v>SER_hh_emis_in</v>
      </c>
      <c r="C30" s="21"/>
      <c r="D30" s="297" t="s">
        <v>163</v>
      </c>
    </row>
    <row r="31" spans="1:4" x14ac:dyDescent="0.25">
      <c r="B31" s="21"/>
      <c r="C31" s="21"/>
      <c r="D31" s="23"/>
    </row>
    <row r="32" spans="1:4" x14ac:dyDescent="0.25">
      <c r="B32" s="296" t="s">
        <v>9</v>
      </c>
      <c r="C32" s="21"/>
      <c r="D32" s="23"/>
    </row>
    <row r="33" spans="2:4" x14ac:dyDescent="0.25">
      <c r="B33" s="25" t="str">
        <f ca="1">HYPERLINK("#"&amp;CELL("address",'SER_se-appl'!$B$2),MID(CELL("filename",'SER_se-appl'!$B$2),FIND("]",CELL("filename",'SER_se-appl'!$B$2))+1,256))</f>
        <v>SER_se-appl</v>
      </c>
      <c r="C33" s="18"/>
      <c r="D33" s="297" t="s">
        <v>8</v>
      </c>
    </row>
    <row r="34" spans="2:4" x14ac:dyDescent="0.25">
      <c r="B34" s="25" t="str">
        <f ca="1">HYPERLINK("#"&amp;CELL("address",SER_VE!$B$2),MID(CELL("filename",SER_VE!$B$2),FIND("]",CELL("filename",SER_VE!$B$2))+1,256))</f>
        <v>SER_VE</v>
      </c>
      <c r="C34" s="18"/>
      <c r="D34" s="297" t="s">
        <v>7</v>
      </c>
    </row>
    <row r="35" spans="2:4" x14ac:dyDescent="0.25">
      <c r="B35" s="25" t="str">
        <f ca="1">HYPERLINK("#"&amp;CELL("address",SER_SL!$B$2),MID(CELL("filename",SER_SL!$B$2),FIND("]",CELL("filename",SER_SL!$B$2))+1,256))</f>
        <v>SER_SL</v>
      </c>
      <c r="C35" s="18"/>
      <c r="D35" s="297" t="s">
        <v>6</v>
      </c>
    </row>
    <row r="36" spans="2:4" x14ac:dyDescent="0.25">
      <c r="B36" s="25" t="str">
        <f ca="1">HYPERLINK("#"&amp;CELL("address",SER_BL!$B$2),MID(CELL("filename",SER_BL!$B$2),FIND("]",CELL("filename",SER_BL!$B$2))+1,256))</f>
        <v>SER_BL</v>
      </c>
      <c r="C36" s="18"/>
      <c r="D36" s="297" t="s">
        <v>5</v>
      </c>
    </row>
    <row r="37" spans="2:4" x14ac:dyDescent="0.25">
      <c r="B37" s="25" t="str">
        <f ca="1">HYPERLINK("#"&amp;CELL("address",SER_CR!$B$2),MID(CELL("filename",SER_CR!$B$2),FIND("]",CELL("filename",SER_CR!$B$2))+1,256))</f>
        <v>SER_CR</v>
      </c>
      <c r="C37" s="18"/>
      <c r="D37" s="297" t="s">
        <v>180</v>
      </c>
    </row>
    <row r="38" spans="2:4" x14ac:dyDescent="0.25">
      <c r="B38" s="25" t="str">
        <f ca="1">HYPERLINK("#"&amp;CELL("address",SER_BT!$B$2),MID(CELL("filename",SER_BT!$B$2),FIND("]",CELL("filename",SER_BT!$B$2))+1,256))</f>
        <v>SER_BT</v>
      </c>
      <c r="C38" s="18"/>
      <c r="D38" s="297" t="s">
        <v>4</v>
      </c>
    </row>
    <row r="39" spans="2:4" x14ac:dyDescent="0.25">
      <c r="B39" s="25" t="str">
        <f ca="1">HYPERLINK("#"&amp;CELL("address",SER_IT!$B$2),MID(CELL("filename",SER_IT!$B$2),FIND("]",CELL("filename",SER_IT!$B$2))+1,256))</f>
        <v>SER_IT</v>
      </c>
      <c r="C39" s="18"/>
      <c r="D39" s="297" t="s">
        <v>3</v>
      </c>
    </row>
    <row r="41" spans="2:4" x14ac:dyDescent="0.25">
      <c r="B41" s="296" t="s">
        <v>126</v>
      </c>
    </row>
    <row r="42" spans="2:4" x14ac:dyDescent="0.25">
      <c r="B42" s="25" t="str">
        <f ca="1">HYPERLINK("#"&amp;CELL("address",AGR!$B$2),MID(CELL("filename",AGR!$B$2),FIND("]",CELL("filename",AGR!$B$2))+1,256))</f>
        <v>AGR</v>
      </c>
      <c r="D42" s="295" t="s">
        <v>184</v>
      </c>
    </row>
    <row r="43" spans="2:4" x14ac:dyDescent="0.25">
      <c r="B43" s="26" t="str">
        <f ca="1">HYPERLINK("#"&amp;CELL("address",AGR_fec!$B$2),MID(CELL("filename",AGR_fec!$B$2),FIND("]",CELL("filename",AGR_fec!$B$2))+1,256))</f>
        <v>AGR_fec</v>
      </c>
      <c r="D43" s="298" t="s">
        <v>2</v>
      </c>
    </row>
    <row r="44" spans="2:4" x14ac:dyDescent="0.25">
      <c r="B44" s="26" t="str">
        <f ca="1">HYPERLINK("#"&amp;CELL("address",AGR_ued!$B$2),MID(CELL("filename",AGR_ued!$B$2),FIND("]",CELL("filename",AGR_ued!$B$2))+1,256))</f>
        <v>AGR_ued</v>
      </c>
      <c r="D44" s="298" t="s">
        <v>1</v>
      </c>
    </row>
    <row r="45" spans="2:4" x14ac:dyDescent="0.25">
      <c r="B45" s="26" t="str">
        <f ca="1">HYPERLINK("#"&amp;CELL("address",AGR_emi!$B$2),MID(CELL("filename",AGR_emi!$B$2),FIND("]",CELL("filename",AGR_emi!$B$2))+1,256))</f>
        <v>AGR_emi</v>
      </c>
      <c r="D45" s="298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25.5" customHeight="1" x14ac:dyDescent="0.25">
      <c r="A1" s="28" t="s">
        <v>722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87</v>
      </c>
      <c r="B3" s="126"/>
      <c r="C3" s="126">
        <f>IF(SER_hh_fec_in!C3=0,0,11630*1000*SER_hh_fec_in!C3/SER_hh_num_in!C3)</f>
        <v>106858.37772363724</v>
      </c>
      <c r="D3" s="126">
        <f>IF(SER_hh_fec_in!D3=0,0,11630*1000*SER_hh_fec_in!D3/SER_hh_num_in!D3)</f>
        <v>106155.5851779603</v>
      </c>
      <c r="E3" s="126">
        <f>IF(SER_hh_fec_in!E3=0,0,11630*1000*SER_hh_fec_in!E3/SER_hh_num_in!E3)</f>
        <v>108920.69576587291</v>
      </c>
      <c r="F3" s="126">
        <f>IF(SER_hh_fec_in!F3=0,0,11630*1000*SER_hh_fec_in!F3/SER_hh_num_in!F3)</f>
        <v>103273.27617800509</v>
      </c>
      <c r="G3" s="126">
        <f>IF(SER_hh_fec_in!G3=0,0,11630*1000*SER_hh_fec_in!G3/SER_hh_num_in!G3)</f>
        <v>101498.57595941136</v>
      </c>
      <c r="H3" s="126">
        <f>IF(SER_hh_fec_in!H3=0,0,11630*1000*SER_hh_fec_in!H3/SER_hh_num_in!H3)</f>
        <v>111879.00212267665</v>
      </c>
      <c r="I3" s="126">
        <f>IF(SER_hh_fec_in!I3=0,0,11630*1000*SER_hh_fec_in!I3/SER_hh_num_in!I3)</f>
        <v>96693.485399435274</v>
      </c>
      <c r="J3" s="126">
        <f>IF(SER_hh_fec_in!J3=0,0,11630*1000*SER_hh_fec_in!J3/SER_hh_num_in!J3)</f>
        <v>95903.64453558634</v>
      </c>
      <c r="K3" s="126">
        <f>IF(SER_hh_fec_in!K3=0,0,11630*1000*SER_hh_fec_in!K3/SER_hh_num_in!K3)</f>
        <v>124445.80040757441</v>
      </c>
      <c r="L3" s="126">
        <f>IF(SER_hh_fec_in!L3=0,0,11630*1000*SER_hh_fec_in!L3/SER_hh_num_in!L3)</f>
        <v>98618.221276964177</v>
      </c>
      <c r="M3" s="126">
        <f>IF(SER_hh_fec_in!M3=0,0,11630*1000*SER_hh_fec_in!M3/SER_hh_num_in!M3)</f>
        <v>113305.42463707684</v>
      </c>
      <c r="N3" s="126">
        <f>IF(SER_hh_fec_in!N3=0,0,11630*1000*SER_hh_fec_in!N3/SER_hh_num_in!N3)</f>
        <v>88622.742002015322</v>
      </c>
      <c r="O3" s="126">
        <f>IF(SER_hh_fec_in!O3=0,0,11630*1000*SER_hh_fec_in!O3/SER_hh_num_in!O3)</f>
        <v>100136.26264602198</v>
      </c>
      <c r="P3" s="126">
        <f>IF(SER_hh_fec_in!P3=0,0,11630*1000*SER_hh_fec_in!P3/SER_hh_num_in!P3)</f>
        <v>83417.272257131321</v>
      </c>
      <c r="Q3" s="126">
        <f>IF(SER_hh_fec_in!Q3=0,0,11630*1000*SER_hh_fec_in!Q3/SER_hh_num_in!Q3)</f>
        <v>70904.811433211638</v>
      </c>
      <c r="R3" s="126">
        <f>IF(SER_hh_fec_in!R3=0,0,11630*1000*SER_hh_fec_in!R3/SER_hh_num_in!R3)</f>
        <v>68689.823571588538</v>
      </c>
      <c r="S3" s="126">
        <f>IF(SER_hh_fec_in!S3=0,0,11630*1000*SER_hh_fec_in!S3/SER_hh_num_in!S3)</f>
        <v>71750.007616201212</v>
      </c>
      <c r="T3" s="126">
        <f>IF(SER_hh_fec_in!T3=0,0,11630*1000*SER_hh_fec_in!T3/SER_hh_num_in!T3)</f>
        <v>69429.340647416378</v>
      </c>
      <c r="U3" s="126">
        <f>IF(SER_hh_fec_in!U3=0,0,11630*1000*SER_hh_fec_in!U3/SER_hh_num_in!U3)</f>
        <v>64853.89927896201</v>
      </c>
      <c r="V3" s="126">
        <f>IF(SER_hh_fec_in!V3=0,0,11630*1000*SER_hh_fec_in!V3/SER_hh_num_in!V3)</f>
        <v>57310.570296934551</v>
      </c>
      <c r="W3" s="126">
        <f>IF(SER_hh_fec_in!W3=0,0,11630*1000*SER_hh_fec_in!W3/SER_hh_num_in!W3)</f>
        <v>57432.216980130572</v>
      </c>
      <c r="DA3" s="155" t="s">
        <v>723</v>
      </c>
    </row>
    <row r="4" spans="1:105" ht="12.95" customHeight="1" x14ac:dyDescent="0.25">
      <c r="A4" s="130" t="s">
        <v>32</v>
      </c>
      <c r="B4" s="131"/>
      <c r="C4" s="131">
        <f>IF(SER_hh_fec_in!C4=0,0,11630*1000*SER_hh_fec_in!C4/SER_hh_num_in!C4)</f>
        <v>70234.633242264114</v>
      </c>
      <c r="D4" s="131">
        <f>IF(SER_hh_fec_in!D4=0,0,11630*1000*SER_hh_fec_in!D4/SER_hh_num_in!D4)</f>
        <v>70008.403488665412</v>
      </c>
      <c r="E4" s="131">
        <f>IF(SER_hh_fec_in!E4=0,0,11630*1000*SER_hh_fec_in!E4/SER_hh_num_in!E4)</f>
        <v>72625.173208658496</v>
      </c>
      <c r="F4" s="131">
        <f>IF(SER_hh_fec_in!F4=0,0,11630*1000*SER_hh_fec_in!F4/SER_hh_num_in!F4)</f>
        <v>68597.092758163402</v>
      </c>
      <c r="G4" s="131">
        <f>IF(SER_hh_fec_in!G4=0,0,11630*1000*SER_hh_fec_in!G4/SER_hh_num_in!G4)</f>
        <v>67151.931579780779</v>
      </c>
      <c r="H4" s="131">
        <f>IF(SER_hh_fec_in!H4=0,0,11630*1000*SER_hh_fec_in!H4/SER_hh_num_in!H4)</f>
        <v>76213.833681488526</v>
      </c>
      <c r="I4" s="131">
        <f>IF(SER_hh_fec_in!I4=0,0,11630*1000*SER_hh_fec_in!I4/SER_hh_num_in!I4)</f>
        <v>62114.141326690464</v>
      </c>
      <c r="J4" s="131">
        <f>IF(SER_hh_fec_in!J4=0,0,11630*1000*SER_hh_fec_in!J4/SER_hh_num_in!J4)</f>
        <v>62342.941241897475</v>
      </c>
      <c r="K4" s="131">
        <f>IF(SER_hh_fec_in!K4=0,0,11630*1000*SER_hh_fec_in!K4/SER_hh_num_in!K4)</f>
        <v>83616.449763212891</v>
      </c>
      <c r="L4" s="131">
        <f>IF(SER_hh_fec_in!L4=0,0,11630*1000*SER_hh_fec_in!L4/SER_hh_num_in!L4)</f>
        <v>64715.872698197338</v>
      </c>
      <c r="M4" s="131">
        <f>IF(SER_hh_fec_in!M4=0,0,11630*1000*SER_hh_fec_in!M4/SER_hh_num_in!M4)</f>
        <v>72762.02959718302</v>
      </c>
      <c r="N4" s="131">
        <f>IF(SER_hh_fec_in!N4=0,0,11630*1000*SER_hh_fec_in!N4/SER_hh_num_in!N4)</f>
        <v>53705.803520902969</v>
      </c>
      <c r="O4" s="131">
        <f>IF(SER_hh_fec_in!O4=0,0,11630*1000*SER_hh_fec_in!O4/SER_hh_num_in!O4)</f>
        <v>62090.384879290323</v>
      </c>
      <c r="P4" s="131">
        <f>IF(SER_hh_fec_in!P4=0,0,11630*1000*SER_hh_fec_in!P4/SER_hh_num_in!P4)</f>
        <v>45374.972456079042</v>
      </c>
      <c r="Q4" s="131">
        <f>IF(SER_hh_fec_in!Q4=0,0,11630*1000*SER_hh_fec_in!Q4/SER_hh_num_in!Q4)</f>
        <v>37700.59005429472</v>
      </c>
      <c r="R4" s="131">
        <f>IF(SER_hh_fec_in!R4=0,0,11630*1000*SER_hh_fec_in!R4/SER_hh_num_in!R4)</f>
        <v>37646.557286397518</v>
      </c>
      <c r="S4" s="131">
        <f>IF(SER_hh_fec_in!S4=0,0,11630*1000*SER_hh_fec_in!S4/SER_hh_num_in!S4)</f>
        <v>39572.461314941414</v>
      </c>
      <c r="T4" s="131">
        <f>IF(SER_hh_fec_in!T4=0,0,11630*1000*SER_hh_fec_in!T4/SER_hh_num_in!T4)</f>
        <v>37384.728821315191</v>
      </c>
      <c r="U4" s="131">
        <f>IF(SER_hh_fec_in!U4=0,0,11630*1000*SER_hh_fec_in!U4/SER_hh_num_in!U4)</f>
        <v>33358.697244219933</v>
      </c>
      <c r="V4" s="131">
        <f>IF(SER_hh_fec_in!V4=0,0,11630*1000*SER_hh_fec_in!V4/SER_hh_num_in!V4)</f>
        <v>28551.971322178641</v>
      </c>
      <c r="W4" s="131">
        <f>IF(SER_hh_fec_in!W4=0,0,11630*1000*SER_hh_fec_in!W4/SER_hh_num_in!W4)</f>
        <v>27980.620457676741</v>
      </c>
      <c r="DA4" s="156" t="s">
        <v>724</v>
      </c>
    </row>
    <row r="5" spans="1:105" ht="12" customHeight="1" x14ac:dyDescent="0.25">
      <c r="A5" s="132" t="s">
        <v>29</v>
      </c>
      <c r="B5" s="133"/>
      <c r="C5" s="133">
        <f>IF(SER_hh_fec_in!C5=0,0,11630*1000*SER_hh_fec_in!C5/SER_hh_num_in!C5)</f>
        <v>89107.298984695721</v>
      </c>
      <c r="D5" s="133">
        <f>IF(SER_hh_fec_in!D5=0,0,11630*1000*SER_hh_fec_in!D5/SER_hh_num_in!D5)</f>
        <v>134578.17394340114</v>
      </c>
      <c r="E5" s="133">
        <f>IF(SER_hh_fec_in!E5=0,0,11630*1000*SER_hh_fec_in!E5/SER_hh_num_in!E5)</f>
        <v>150716.83089746753</v>
      </c>
      <c r="F5" s="133">
        <f>IF(SER_hh_fec_in!F5=0,0,11630*1000*SER_hh_fec_in!F5/SER_hh_num_in!F5)</f>
        <v>140717.3208820993</v>
      </c>
      <c r="G5" s="133">
        <f>IF(SER_hh_fec_in!G5=0,0,11630*1000*SER_hh_fec_in!G5/SER_hh_num_in!G5)</f>
        <v>124797.69430242134</v>
      </c>
      <c r="H5" s="133">
        <f>IF(SER_hh_fec_in!H5=0,0,11630*1000*SER_hh_fec_in!H5/SER_hh_num_in!H5)</f>
        <v>147190.2355457368</v>
      </c>
      <c r="I5" s="133">
        <f>IF(SER_hh_fec_in!I5=0,0,11630*1000*SER_hh_fec_in!I5/SER_hh_num_in!I5)</f>
        <v>124212.45615104109</v>
      </c>
      <c r="J5" s="133">
        <f>IF(SER_hh_fec_in!J5=0,0,11630*1000*SER_hh_fec_in!J5/SER_hh_num_in!J5)</f>
        <v>186736.27229175263</v>
      </c>
      <c r="K5" s="133">
        <f>IF(SER_hh_fec_in!K5=0,0,11630*1000*SER_hh_fec_in!K5/SER_hh_num_in!K5)</f>
        <v>139280.6792077313</v>
      </c>
      <c r="L5" s="133">
        <f>IF(SER_hh_fec_in!L5=0,0,11630*1000*SER_hh_fec_in!L5/SER_hh_num_in!L5)</f>
        <v>175967.62717726579</v>
      </c>
      <c r="M5" s="133">
        <f>IF(SER_hh_fec_in!M5=0,0,11630*1000*SER_hh_fec_in!M5/SER_hh_num_in!M5)</f>
        <v>111576.26070915836</v>
      </c>
      <c r="N5" s="133">
        <f>IF(SER_hh_fec_in!N5=0,0,11630*1000*SER_hh_fec_in!N5/SER_hh_num_in!N5)</f>
        <v>94678.563527838982</v>
      </c>
      <c r="O5" s="133">
        <f>IF(SER_hh_fec_in!O5=0,0,11630*1000*SER_hh_fec_in!O5/SER_hh_num_in!O5)</f>
        <v>76661.655923133716</v>
      </c>
      <c r="P5" s="133">
        <f>IF(SER_hh_fec_in!P5=0,0,11630*1000*SER_hh_fec_in!P5/SER_hh_num_in!P5)</f>
        <v>85410.201598095227</v>
      </c>
      <c r="Q5" s="133">
        <f>IF(SER_hh_fec_in!Q5=0,0,11630*1000*SER_hh_fec_in!Q5/SER_hh_num_in!Q5)</f>
        <v>68165.542126937755</v>
      </c>
      <c r="R5" s="133">
        <f>IF(SER_hh_fec_in!R5=0,0,11630*1000*SER_hh_fec_in!R5/SER_hh_num_in!R5)</f>
        <v>79584.142937445809</v>
      </c>
      <c r="S5" s="133">
        <f>IF(SER_hh_fec_in!S5=0,0,11630*1000*SER_hh_fec_in!S5/SER_hh_num_in!S5)</f>
        <v>77202.52163281868</v>
      </c>
      <c r="T5" s="133">
        <f>IF(SER_hh_fec_in!T5=0,0,11630*1000*SER_hh_fec_in!T5/SER_hh_num_in!T5)</f>
        <v>74393.631339546351</v>
      </c>
      <c r="U5" s="133">
        <f>IF(SER_hh_fec_in!U5=0,0,11630*1000*SER_hh_fec_in!U5/SER_hh_num_in!U5)</f>
        <v>56616.4159592949</v>
      </c>
      <c r="V5" s="133">
        <f>IF(SER_hh_fec_in!V5=0,0,11630*1000*SER_hh_fec_in!V5/SER_hh_num_in!V5)</f>
        <v>51527.960705402649</v>
      </c>
      <c r="W5" s="133">
        <f>IF(SER_hh_fec_in!W5=0,0,11630*1000*SER_hh_fec_in!W5/SER_hh_num_in!W5)</f>
        <v>55145.514694447738</v>
      </c>
      <c r="DA5" s="157" t="s">
        <v>725</v>
      </c>
    </row>
    <row r="6" spans="1:105" ht="12" customHeight="1" x14ac:dyDescent="0.25">
      <c r="A6" s="132" t="s">
        <v>52</v>
      </c>
      <c r="B6" s="133"/>
      <c r="C6" s="133">
        <f>IF(SER_hh_fec_in!C6=0,0,11630*1000*SER_hh_fec_in!C6/SER_hh_num_in!C6)</f>
        <v>135520.29820691774</v>
      </c>
      <c r="D6" s="133">
        <f>IF(SER_hh_fec_in!D6=0,0,11630*1000*SER_hh_fec_in!D6/SER_hh_num_in!D6)</f>
        <v>127621.80826253428</v>
      </c>
      <c r="E6" s="133">
        <f>IF(SER_hh_fec_in!E6=0,0,11630*1000*SER_hh_fec_in!E6/SER_hh_num_in!E6)</f>
        <v>153051.83853593975</v>
      </c>
      <c r="F6" s="133">
        <f>IF(SER_hh_fec_in!F6=0,0,11630*1000*SER_hh_fec_in!F6/SER_hh_num_in!F6)</f>
        <v>154319.19446297092</v>
      </c>
      <c r="G6" s="133">
        <f>IF(SER_hh_fec_in!G6=0,0,11630*1000*SER_hh_fec_in!G6/SER_hh_num_in!G6)</f>
        <v>170386.98314863548</v>
      </c>
      <c r="H6" s="133">
        <f>IF(SER_hh_fec_in!H6=0,0,11630*1000*SER_hh_fec_in!H6/SER_hh_num_in!H6)</f>
        <v>174036.45926264807</v>
      </c>
      <c r="I6" s="133">
        <f>IF(SER_hh_fec_in!I6=0,0,11630*1000*SER_hh_fec_in!I6/SER_hh_num_in!I6)</f>
        <v>162754.64876097188</v>
      </c>
      <c r="J6" s="133">
        <f>IF(SER_hh_fec_in!J6=0,0,11630*1000*SER_hh_fec_in!J6/SER_hh_num_in!J6)</f>
        <v>183556.47650400965</v>
      </c>
      <c r="K6" s="133">
        <f>IF(SER_hh_fec_in!K6=0,0,11630*1000*SER_hh_fec_in!K6/SER_hh_num_in!K6)</f>
        <v>181156.48773600769</v>
      </c>
      <c r="L6" s="133">
        <f>IF(SER_hh_fec_in!L6=0,0,11630*1000*SER_hh_fec_in!L6/SER_hh_num_in!L6)</f>
        <v>188085.99788609051</v>
      </c>
      <c r="M6" s="133">
        <f>IF(SER_hh_fec_in!M6=0,0,11630*1000*SER_hh_fec_in!M6/SER_hh_num_in!M6)</f>
        <v>162373.60554794013</v>
      </c>
      <c r="N6" s="133">
        <f>IF(SER_hh_fec_in!N6=0,0,11630*1000*SER_hh_fec_in!N6/SER_hh_num_in!N6)</f>
        <v>145148.47451425984</v>
      </c>
      <c r="O6" s="133">
        <f>IF(SER_hh_fec_in!O6=0,0,11630*1000*SER_hh_fec_in!O6/SER_hh_num_in!O6)</f>
        <v>153586.66274509698</v>
      </c>
      <c r="P6" s="133">
        <f>IF(SER_hh_fec_in!P6=0,0,11630*1000*SER_hh_fec_in!P6/SER_hh_num_in!P6)</f>
        <v>99269.15711944073</v>
      </c>
      <c r="Q6" s="133">
        <f>IF(SER_hh_fec_in!Q6=0,0,11630*1000*SER_hh_fec_in!Q6/SER_hh_num_in!Q6)</f>
        <v>111266.56055535054</v>
      </c>
      <c r="R6" s="133">
        <f>IF(SER_hh_fec_in!R6=0,0,11630*1000*SER_hh_fec_in!R6/SER_hh_num_in!R6)</f>
        <v>87637.612366367466</v>
      </c>
      <c r="S6" s="133">
        <f>IF(SER_hh_fec_in!S6=0,0,11630*1000*SER_hh_fec_in!S6/SER_hh_num_in!S6)</f>
        <v>131649.13271944071</v>
      </c>
      <c r="T6" s="133">
        <f>IF(SER_hh_fec_in!T6=0,0,11630*1000*SER_hh_fec_in!T6/SER_hh_num_in!T6)</f>
        <v>118911.90316693673</v>
      </c>
      <c r="U6" s="133">
        <f>IF(SER_hh_fec_in!U6=0,0,11630*1000*SER_hh_fec_in!U6/SER_hh_num_in!U6)</f>
        <v>111772.46660736008</v>
      </c>
      <c r="V6" s="133">
        <f>IF(SER_hh_fec_in!V6=0,0,11630*1000*SER_hh_fec_in!V6/SER_hh_num_in!V6)</f>
        <v>93756.309856111227</v>
      </c>
      <c r="W6" s="133">
        <f>IF(SER_hh_fec_in!W6=0,0,11630*1000*SER_hh_fec_in!W6/SER_hh_num_in!W6)</f>
        <v>89059.368733552561</v>
      </c>
      <c r="DA6" s="157" t="s">
        <v>726</v>
      </c>
    </row>
    <row r="7" spans="1:105" ht="12" customHeight="1" x14ac:dyDescent="0.25">
      <c r="A7" s="132" t="s">
        <v>169</v>
      </c>
      <c r="B7" s="133"/>
      <c r="C7" s="133">
        <f>IF(SER_hh_fec_in!C7=0,0,11630*1000*SER_hh_fec_in!C7/SER_hh_num_in!C7)</f>
        <v>39518.255971088605</v>
      </c>
      <c r="D7" s="133">
        <f>IF(SER_hh_fec_in!D7=0,0,11630*1000*SER_hh_fec_in!D7/SER_hh_num_in!D7)</f>
        <v>37763.098349529733</v>
      </c>
      <c r="E7" s="133">
        <f>IF(SER_hh_fec_in!E7=0,0,11630*1000*SER_hh_fec_in!E7/SER_hh_num_in!E7)</f>
        <v>23795.085173258882</v>
      </c>
      <c r="F7" s="133">
        <f>IF(SER_hh_fec_in!F7=0,0,11630*1000*SER_hh_fec_in!F7/SER_hh_num_in!F7)</f>
        <v>39223.585656043571</v>
      </c>
      <c r="G7" s="133">
        <f>IF(SER_hh_fec_in!G7=0,0,11630*1000*SER_hh_fec_in!G7/SER_hh_num_in!G7)</f>
        <v>141926.34098168078</v>
      </c>
      <c r="H7" s="133">
        <f>IF(SER_hh_fec_in!H7=0,0,11630*1000*SER_hh_fec_in!H7/SER_hh_num_in!H7)</f>
        <v>93244.587292535842</v>
      </c>
      <c r="I7" s="133">
        <f>IF(SER_hh_fec_in!I7=0,0,11630*1000*SER_hh_fec_in!I7/SER_hh_num_in!I7)</f>
        <v>65277.545450502468</v>
      </c>
      <c r="J7" s="133">
        <f>IF(SER_hh_fec_in!J7=0,0,11630*1000*SER_hh_fec_in!J7/SER_hh_num_in!J7)</f>
        <v>76452.55861888075</v>
      </c>
      <c r="K7" s="133">
        <f>IF(SER_hh_fec_in!K7=0,0,11630*1000*SER_hh_fec_in!K7/SER_hh_num_in!K7)</f>
        <v>81750.708034300609</v>
      </c>
      <c r="L7" s="133">
        <f>IF(SER_hh_fec_in!L7=0,0,11630*1000*SER_hh_fec_in!L7/SER_hh_num_in!L7)</f>
        <v>51900.063256213318</v>
      </c>
      <c r="M7" s="133">
        <f>IF(SER_hh_fec_in!M7=0,0,11630*1000*SER_hh_fec_in!M7/SER_hh_num_in!M7)</f>
        <v>56537.063306009513</v>
      </c>
      <c r="N7" s="133">
        <f>IF(SER_hh_fec_in!N7=0,0,11630*1000*SER_hh_fec_in!N7/SER_hh_num_in!N7)</f>
        <v>37450.494570085495</v>
      </c>
      <c r="O7" s="133">
        <f>IF(SER_hh_fec_in!O7=0,0,11630*1000*SER_hh_fec_in!O7/SER_hh_num_in!O7)</f>
        <v>50872.017125918421</v>
      </c>
      <c r="P7" s="133">
        <f>IF(SER_hh_fec_in!P7=0,0,11630*1000*SER_hh_fec_in!P7/SER_hh_num_in!P7)</f>
        <v>46704.188094986697</v>
      </c>
      <c r="Q7" s="133">
        <f>IF(SER_hh_fec_in!Q7=0,0,11630*1000*SER_hh_fec_in!Q7/SER_hh_num_in!Q7)</f>
        <v>45018.401849965681</v>
      </c>
      <c r="R7" s="133">
        <f>IF(SER_hh_fec_in!R7=0,0,11630*1000*SER_hh_fec_in!R7/SER_hh_num_in!R7)</f>
        <v>33798.754142229052</v>
      </c>
      <c r="S7" s="133">
        <f>IF(SER_hh_fec_in!S7=0,0,11630*1000*SER_hh_fec_in!S7/SER_hh_num_in!S7)</f>
        <v>34995.799454896958</v>
      </c>
      <c r="T7" s="133">
        <f>IF(SER_hh_fec_in!T7=0,0,11630*1000*SER_hh_fec_in!T7/SER_hh_num_in!T7)</f>
        <v>34206.89716483964</v>
      </c>
      <c r="U7" s="133">
        <f>IF(SER_hh_fec_in!U7=0,0,11630*1000*SER_hh_fec_in!U7/SER_hh_num_in!U7)</f>
        <v>56542.478254492875</v>
      </c>
      <c r="V7" s="133">
        <f>IF(SER_hh_fec_in!V7=0,0,11630*1000*SER_hh_fec_in!V7/SER_hh_num_in!V7)</f>
        <v>59947.815757304299</v>
      </c>
      <c r="W7" s="133">
        <f>IF(SER_hh_fec_in!W7=0,0,11630*1000*SER_hh_fec_in!W7/SER_hh_num_in!W7)</f>
        <v>37109.803940156387</v>
      </c>
      <c r="DA7" s="157" t="s">
        <v>727</v>
      </c>
    </row>
    <row r="8" spans="1:105" ht="12" customHeight="1" x14ac:dyDescent="0.25">
      <c r="A8" s="132" t="s">
        <v>73</v>
      </c>
      <c r="B8" s="133"/>
      <c r="C8" s="133">
        <f>IF(SER_hh_fec_in!C8=0,0,11630*1000*SER_hh_fec_in!C8/SER_hh_num_in!C8)</f>
        <v>42638.509900679099</v>
      </c>
      <c r="D8" s="133">
        <f>IF(SER_hh_fec_in!D8=0,0,11630*1000*SER_hh_fec_in!D8/SER_hh_num_in!D8)</f>
        <v>43994.858160474971</v>
      </c>
      <c r="E8" s="133">
        <f>IF(SER_hh_fec_in!E8=0,0,11630*1000*SER_hh_fec_in!E8/SER_hh_num_in!E8)</f>
        <v>47993.524423428316</v>
      </c>
      <c r="F8" s="133">
        <f>IF(SER_hh_fec_in!F8=0,0,11630*1000*SER_hh_fec_in!F8/SER_hh_num_in!F8)</f>
        <v>38705.345421875994</v>
      </c>
      <c r="G8" s="133">
        <f>IF(SER_hh_fec_in!G8=0,0,11630*1000*SER_hh_fec_in!G8/SER_hh_num_in!G8)</f>
        <v>41486.306163799411</v>
      </c>
      <c r="H8" s="133">
        <f>IF(SER_hh_fec_in!H8=0,0,11630*1000*SER_hh_fec_in!H8/SER_hh_num_in!H8)</f>
        <v>38820.274186232418</v>
      </c>
      <c r="I8" s="133">
        <f>IF(SER_hh_fec_in!I8=0,0,11630*1000*SER_hh_fec_in!I8/SER_hh_num_in!I8)</f>
        <v>31090.046729274851</v>
      </c>
      <c r="J8" s="133">
        <f>IF(SER_hh_fec_in!J8=0,0,11630*1000*SER_hh_fec_in!J8/SER_hh_num_in!J8)</f>
        <v>30759.643172662112</v>
      </c>
      <c r="K8" s="133">
        <f>IF(SER_hh_fec_in!K8=0,0,11630*1000*SER_hh_fec_in!K8/SER_hh_num_in!K8)</f>
        <v>31370.195514833849</v>
      </c>
      <c r="L8" s="133">
        <f>IF(SER_hh_fec_in!L8=0,0,11630*1000*SER_hh_fec_in!L8/SER_hh_num_in!L8)</f>
        <v>21415.825287068557</v>
      </c>
      <c r="M8" s="133">
        <f>IF(SER_hh_fec_in!M8=0,0,11630*1000*SER_hh_fec_in!M8/SER_hh_num_in!M8)</f>
        <v>30848.711695853071</v>
      </c>
      <c r="N8" s="133">
        <f>IF(SER_hh_fec_in!N8=0,0,11630*1000*SER_hh_fec_in!N8/SER_hh_num_in!N8)</f>
        <v>14293.034610442795</v>
      </c>
      <c r="O8" s="133">
        <f>IF(SER_hh_fec_in!O8=0,0,11630*1000*SER_hh_fec_in!O8/SER_hh_num_in!O8)</f>
        <v>20106.025567478409</v>
      </c>
      <c r="P8" s="133">
        <f>IF(SER_hh_fec_in!P8=0,0,11630*1000*SER_hh_fec_in!P8/SER_hh_num_in!P8)</f>
        <v>13964.930777975143</v>
      </c>
      <c r="Q8" s="133">
        <f>IF(SER_hh_fec_in!Q8=0,0,11630*1000*SER_hh_fec_in!Q8/SER_hh_num_in!Q8)</f>
        <v>7607.8947659426094</v>
      </c>
      <c r="R8" s="133">
        <f>IF(SER_hh_fec_in!R8=0,0,11630*1000*SER_hh_fec_in!R8/SER_hh_num_in!R8)</f>
        <v>7614.4872254801958</v>
      </c>
      <c r="S8" s="133">
        <f>IF(SER_hh_fec_in!S8=0,0,11630*1000*SER_hh_fec_in!S8/SER_hh_num_in!S8)</f>
        <v>7690.6305712701505</v>
      </c>
      <c r="T8" s="133">
        <f>IF(SER_hh_fec_in!T8=0,0,11630*1000*SER_hh_fec_in!T8/SER_hh_num_in!T8)</f>
        <v>7529.0012272288222</v>
      </c>
      <c r="U8" s="133">
        <f>IF(SER_hh_fec_in!U8=0,0,11630*1000*SER_hh_fec_in!U8/SER_hh_num_in!U8)</f>
        <v>7444.8177819219763</v>
      </c>
      <c r="V8" s="133">
        <f>IF(SER_hh_fec_in!V8=0,0,11630*1000*SER_hh_fec_in!V8/SER_hh_num_in!V8)</f>
        <v>6370.8722152630362</v>
      </c>
      <c r="W8" s="133">
        <f>IF(SER_hh_fec_in!W8=0,0,11630*1000*SER_hh_fec_in!W8/SER_hh_num_in!W8)</f>
        <v>7729.7744407173523</v>
      </c>
      <c r="DA8" s="157" t="s">
        <v>728</v>
      </c>
    </row>
    <row r="9" spans="1:105" ht="12" customHeight="1" x14ac:dyDescent="0.25">
      <c r="A9" s="132" t="s">
        <v>78</v>
      </c>
      <c r="B9" s="133"/>
      <c r="C9" s="133">
        <f>IF(SER_hh_fec_in!C9=0,0,11630*1000*SER_hh_fec_in!C9/SER_hh_num_in!C9)</f>
        <v>77137.226283180265</v>
      </c>
      <c r="D9" s="133">
        <f>IF(SER_hh_fec_in!D9=0,0,11630*1000*SER_hh_fec_in!D9/SER_hh_num_in!D9)</f>
        <v>125586.8091726298</v>
      </c>
      <c r="E9" s="133">
        <f>IF(SER_hh_fec_in!E9=0,0,11630*1000*SER_hh_fec_in!E9/SER_hh_num_in!E9)</f>
        <v>158755.85830568473</v>
      </c>
      <c r="F9" s="133">
        <f>IF(SER_hh_fec_in!F9=0,0,11630*1000*SER_hh_fec_in!F9/SER_hh_num_in!F9)</f>
        <v>90696.39398389378</v>
      </c>
      <c r="G9" s="133">
        <f>IF(SER_hh_fec_in!G9=0,0,11630*1000*SER_hh_fec_in!G9/SER_hh_num_in!G9)</f>
        <v>58716.458578219324</v>
      </c>
      <c r="H9" s="133">
        <f>IF(SER_hh_fec_in!H9=0,0,11630*1000*SER_hh_fec_in!H9/SER_hh_num_in!H9)</f>
        <v>73461.883073678167</v>
      </c>
      <c r="I9" s="133">
        <f>IF(SER_hh_fec_in!I9=0,0,11630*1000*SER_hh_fec_in!I9/SER_hh_num_in!I9)</f>
        <v>61534.179316914553</v>
      </c>
      <c r="J9" s="133">
        <f>IF(SER_hh_fec_in!J9=0,0,11630*1000*SER_hh_fec_in!J9/SER_hh_num_in!J9)</f>
        <v>61496.257772471785</v>
      </c>
      <c r="K9" s="133">
        <f>IF(SER_hh_fec_in!K9=0,0,11630*1000*SER_hh_fec_in!K9/SER_hh_num_in!K9)</f>
        <v>84003.482224088351</v>
      </c>
      <c r="L9" s="133">
        <f>IF(SER_hh_fec_in!L9=0,0,11630*1000*SER_hh_fec_in!L9/SER_hh_num_in!L9)</f>
        <v>60715.049439595059</v>
      </c>
      <c r="M9" s="133">
        <f>IF(SER_hh_fec_in!M9=0,0,11630*1000*SER_hh_fec_in!M9/SER_hh_num_in!M9)</f>
        <v>77028.83587540398</v>
      </c>
      <c r="N9" s="133">
        <f>IF(SER_hh_fec_in!N9=0,0,11630*1000*SER_hh_fec_in!N9/SER_hh_num_in!N9)</f>
        <v>64060.49940684707</v>
      </c>
      <c r="O9" s="133">
        <f>IF(SER_hh_fec_in!O9=0,0,11630*1000*SER_hh_fec_in!O9/SER_hh_num_in!O9)</f>
        <v>71957.030000475992</v>
      </c>
      <c r="P9" s="133">
        <f>IF(SER_hh_fec_in!P9=0,0,11630*1000*SER_hh_fec_in!P9/SER_hh_num_in!P9)</f>
        <v>56040.891914197695</v>
      </c>
      <c r="Q9" s="133">
        <f>IF(SER_hh_fec_in!Q9=0,0,11630*1000*SER_hh_fec_in!Q9/SER_hh_num_in!Q9)</f>
        <v>46225.562248167196</v>
      </c>
      <c r="R9" s="133">
        <f>IF(SER_hh_fec_in!R9=0,0,11630*1000*SER_hh_fec_in!R9/SER_hh_num_in!R9)</f>
        <v>42835.335087940359</v>
      </c>
      <c r="S9" s="133">
        <f>IF(SER_hh_fec_in!S9=0,0,11630*1000*SER_hh_fec_in!S9/SER_hh_num_in!S9)</f>
        <v>50639.11111764158</v>
      </c>
      <c r="T9" s="133">
        <f>IF(SER_hh_fec_in!T9=0,0,11630*1000*SER_hh_fec_in!T9/SER_hh_num_in!T9)</f>
        <v>45442.722738426703</v>
      </c>
      <c r="U9" s="133">
        <f>IF(SER_hh_fec_in!U9=0,0,11630*1000*SER_hh_fec_in!U9/SER_hh_num_in!U9)</f>
        <v>39850.678155693524</v>
      </c>
      <c r="V9" s="133">
        <f>IF(SER_hh_fec_in!V9=0,0,11630*1000*SER_hh_fec_in!V9/SER_hh_num_in!V9)</f>
        <v>29718.563824854427</v>
      </c>
      <c r="W9" s="133">
        <f>IF(SER_hh_fec_in!W9=0,0,11630*1000*SER_hh_fec_in!W9/SER_hh_num_in!W9)</f>
        <v>26067.888606493605</v>
      </c>
      <c r="DA9" s="157" t="s">
        <v>729</v>
      </c>
    </row>
    <row r="10" spans="1:105" ht="12" customHeight="1" x14ac:dyDescent="0.25">
      <c r="A10" s="132" t="s">
        <v>128</v>
      </c>
      <c r="B10" s="133"/>
      <c r="C10" s="133">
        <f>IF(SER_hh_fec_in!C10=0,0,11630*1000*SER_hh_fec_in!C10/SER_hh_num_in!C10)</f>
        <v>175987.24524344044</v>
      </c>
      <c r="D10" s="133">
        <f>IF(SER_hh_fec_in!D10=0,0,11630*1000*SER_hh_fec_in!D10/SER_hh_num_in!D10)</f>
        <v>112215.26982412591</v>
      </c>
      <c r="E10" s="133">
        <f>IF(SER_hh_fec_in!E10=0,0,11630*1000*SER_hh_fec_in!E10/SER_hh_num_in!E10)</f>
        <v>78995.494367079213</v>
      </c>
      <c r="F10" s="133">
        <f>IF(SER_hh_fec_in!F10=0,0,11630*1000*SER_hh_fec_in!F10/SER_hh_num_in!F10)</f>
        <v>66676.736355112313</v>
      </c>
      <c r="G10" s="133">
        <f>IF(SER_hh_fec_in!G10=0,0,11630*1000*SER_hh_fec_in!G10/SER_hh_num_in!G10)</f>
        <v>61984.523455460803</v>
      </c>
      <c r="H10" s="133">
        <f>IF(SER_hh_fec_in!H10=0,0,11630*1000*SER_hh_fec_in!H10/SER_hh_num_in!H10)</f>
        <v>61327.668693884742</v>
      </c>
      <c r="I10" s="133">
        <f>IF(SER_hh_fec_in!I10=0,0,11630*1000*SER_hh_fec_in!I10/SER_hh_num_in!I10)</f>
        <v>50852.052804729457</v>
      </c>
      <c r="J10" s="133">
        <f>IF(SER_hh_fec_in!J10=0,0,11630*1000*SER_hh_fec_in!J10/SER_hh_num_in!J10)</f>
        <v>62653.402253267348</v>
      </c>
      <c r="K10" s="133">
        <f>IF(SER_hh_fec_in!K10=0,0,11630*1000*SER_hh_fec_in!K10/SER_hh_num_in!K10)</f>
        <v>87594.153096821232</v>
      </c>
      <c r="L10" s="133">
        <f>IF(SER_hh_fec_in!L10=0,0,11630*1000*SER_hh_fec_in!L10/SER_hh_num_in!L10)</f>
        <v>63717.059097389938</v>
      </c>
      <c r="M10" s="133">
        <f>IF(SER_hh_fec_in!M10=0,0,11630*1000*SER_hh_fec_in!M10/SER_hh_num_in!M10)</f>
        <v>93541.356521090944</v>
      </c>
      <c r="N10" s="133">
        <f>IF(SER_hh_fec_in!N10=0,0,11630*1000*SER_hh_fec_in!N10/SER_hh_num_in!N10)</f>
        <v>58942.150910649754</v>
      </c>
      <c r="O10" s="133">
        <f>IF(SER_hh_fec_in!O10=0,0,11630*1000*SER_hh_fec_in!O10/SER_hh_num_in!O10)</f>
        <v>89308.37738041619</v>
      </c>
      <c r="P10" s="133">
        <f>IF(SER_hh_fec_in!P10=0,0,11630*1000*SER_hh_fec_in!P10/SER_hh_num_in!P10)</f>
        <v>50971.530754722844</v>
      </c>
      <c r="Q10" s="133">
        <f>IF(SER_hh_fec_in!Q10=0,0,11630*1000*SER_hh_fec_in!Q10/SER_hh_num_in!Q10)</f>
        <v>44160.262060684247</v>
      </c>
      <c r="R10" s="133">
        <f>IF(SER_hh_fec_in!R10=0,0,11630*1000*SER_hh_fec_in!R10/SER_hh_num_in!R10)</f>
        <v>36603.641524662067</v>
      </c>
      <c r="S10" s="133">
        <f>IF(SER_hh_fec_in!S10=0,0,11630*1000*SER_hh_fec_in!S10/SER_hh_num_in!S10)</f>
        <v>36839.05171630624</v>
      </c>
      <c r="T10" s="133">
        <f>IF(SER_hh_fec_in!T10=0,0,11630*1000*SER_hh_fec_in!T10/SER_hh_num_in!T10)</f>
        <v>31691.123401198096</v>
      </c>
      <c r="U10" s="133">
        <f>IF(SER_hh_fec_in!U10=0,0,11630*1000*SER_hh_fec_in!U10/SER_hh_num_in!U10)</f>
        <v>29044.333663140183</v>
      </c>
      <c r="V10" s="133">
        <f>IF(SER_hh_fec_in!V10=0,0,11630*1000*SER_hh_fec_in!V10/SER_hh_num_in!V10)</f>
        <v>25085.725969509105</v>
      </c>
      <c r="W10" s="133">
        <f>IF(SER_hh_fec_in!W10=0,0,11630*1000*SER_hh_fec_in!W10/SER_hh_num_in!W10)</f>
        <v>38904.661634465789</v>
      </c>
      <c r="DA10" s="157" t="s">
        <v>730</v>
      </c>
    </row>
    <row r="11" spans="1:105" ht="12" customHeight="1" x14ac:dyDescent="0.25">
      <c r="A11" s="132" t="s">
        <v>25</v>
      </c>
      <c r="B11" s="133"/>
      <c r="C11" s="133">
        <f>IF(SER_hh_fec_in!C11=0,0,11630*1000*SER_hh_fec_in!C11/SER_hh_num_in!C11)</f>
        <v>116830.30902722593</v>
      </c>
      <c r="D11" s="133">
        <f>IF(SER_hh_fec_in!D11=0,0,11630*1000*SER_hh_fec_in!D11/SER_hh_num_in!D11)</f>
        <v>200370.35427419739</v>
      </c>
      <c r="E11" s="133">
        <f>IF(SER_hh_fec_in!E11=0,0,11630*1000*SER_hh_fec_in!E11/SER_hh_num_in!E11)</f>
        <v>103307.88321578683</v>
      </c>
      <c r="F11" s="133">
        <f>IF(SER_hh_fec_in!F11=0,0,11630*1000*SER_hh_fec_in!F11/SER_hh_num_in!F11)</f>
        <v>56832.653199131135</v>
      </c>
      <c r="G11" s="133">
        <f>IF(SER_hh_fec_in!G11=0,0,11630*1000*SER_hh_fec_in!G11/SER_hh_num_in!G11)</f>
        <v>69886.333893187621</v>
      </c>
      <c r="H11" s="133">
        <f>IF(SER_hh_fec_in!H11=0,0,11630*1000*SER_hh_fec_in!H11/SER_hh_num_in!H11)</f>
        <v>77992.789190808791</v>
      </c>
      <c r="I11" s="133">
        <f>IF(SER_hh_fec_in!I11=0,0,11630*1000*SER_hh_fec_in!I11/SER_hh_num_in!I11)</f>
        <v>82530.235510196231</v>
      </c>
      <c r="J11" s="133">
        <f>IF(SER_hh_fec_in!J11=0,0,11630*1000*SER_hh_fec_in!J11/SER_hh_num_in!J11)</f>
        <v>153854.59535080087</v>
      </c>
      <c r="K11" s="133">
        <f>IF(SER_hh_fec_in!K11=0,0,11630*1000*SER_hh_fec_in!K11/SER_hh_num_in!K11)</f>
        <v>86938.150811358879</v>
      </c>
      <c r="L11" s="133">
        <f>IF(SER_hh_fec_in!L11=0,0,11630*1000*SER_hh_fec_in!L11/SER_hh_num_in!L11)</f>
        <v>96525.949185716716</v>
      </c>
      <c r="M11" s="133">
        <f>IF(SER_hh_fec_in!M11=0,0,11630*1000*SER_hh_fec_in!M11/SER_hh_num_in!M11)</f>
        <v>92447.93229982481</v>
      </c>
      <c r="N11" s="133">
        <f>IF(SER_hh_fec_in!N11=0,0,11630*1000*SER_hh_fec_in!N11/SER_hh_num_in!N11)</f>
        <v>72758.901473997961</v>
      </c>
      <c r="O11" s="133">
        <f>IF(SER_hh_fec_in!O11=0,0,11630*1000*SER_hh_fec_in!O11/SER_hh_num_in!O11)</f>
        <v>87348.842309907399</v>
      </c>
      <c r="P11" s="133">
        <f>IF(SER_hh_fec_in!P11=0,0,11630*1000*SER_hh_fec_in!P11/SER_hh_num_in!P11)</f>
        <v>49342.283797115349</v>
      </c>
      <c r="Q11" s="133">
        <f>IF(SER_hh_fec_in!Q11=0,0,11630*1000*SER_hh_fec_in!Q11/SER_hh_num_in!Q11)</f>
        <v>62957.623424301761</v>
      </c>
      <c r="R11" s="133">
        <f>IF(SER_hh_fec_in!R11=0,0,11630*1000*SER_hh_fec_in!R11/SER_hh_num_in!R11)</f>
        <v>38346.344190893222</v>
      </c>
      <c r="S11" s="133">
        <f>IF(SER_hh_fec_in!S11=0,0,11630*1000*SER_hh_fec_in!S11/SER_hh_num_in!S11)</f>
        <v>46706.639501334583</v>
      </c>
      <c r="T11" s="133">
        <f>IF(SER_hh_fec_in!T11=0,0,11630*1000*SER_hh_fec_in!T11/SER_hh_num_in!T11)</f>
        <v>35597.237494251814</v>
      </c>
      <c r="U11" s="133">
        <f>IF(SER_hh_fec_in!U11=0,0,11630*1000*SER_hh_fec_in!U11/SER_hh_num_in!U11)</f>
        <v>32544.58251539266</v>
      </c>
      <c r="V11" s="133">
        <f>IF(SER_hh_fec_in!V11=0,0,11630*1000*SER_hh_fec_in!V11/SER_hh_num_in!V11)</f>
        <v>28647.999728994928</v>
      </c>
      <c r="W11" s="133">
        <f>IF(SER_hh_fec_in!W11=0,0,11630*1000*SER_hh_fec_in!W11/SER_hh_num_in!W11)</f>
        <v>38596.584399719781</v>
      </c>
      <c r="DA11" s="157" t="s">
        <v>731</v>
      </c>
    </row>
    <row r="12" spans="1:105" ht="12" customHeight="1" x14ac:dyDescent="0.25">
      <c r="A12" s="132" t="s">
        <v>170</v>
      </c>
      <c r="B12" s="133"/>
      <c r="C12" s="133">
        <f>IF(SER_hh_fec_in!C12=0,0,11630*1000*SER_hh_fec_in!C12/SER_hh_num_in!C12)</f>
        <v>112736.63377129938</v>
      </c>
      <c r="D12" s="133">
        <f>IF(SER_hh_fec_in!D12=0,0,11630*1000*SER_hh_fec_in!D12/SER_hh_num_in!D12)</f>
        <v>116665.94935370721</v>
      </c>
      <c r="E12" s="133">
        <f>IF(SER_hh_fec_in!E12=0,0,11630*1000*SER_hh_fec_in!E12/SER_hh_num_in!E12)</f>
        <v>82979.169998152676</v>
      </c>
      <c r="F12" s="133">
        <f>IF(SER_hh_fec_in!F12=0,0,11630*1000*SER_hh_fec_in!F12/SER_hh_num_in!F12)</f>
        <v>78680.272089112506</v>
      </c>
      <c r="G12" s="133">
        <f>IF(SER_hh_fec_in!G12=0,0,11630*1000*SER_hh_fec_in!G12/SER_hh_num_in!G12)</f>
        <v>74289.187471504731</v>
      </c>
      <c r="H12" s="133">
        <f>IF(SER_hh_fec_in!H12=0,0,11630*1000*SER_hh_fec_in!H12/SER_hh_num_in!H12)</f>
        <v>109589.30120595549</v>
      </c>
      <c r="I12" s="133">
        <f>IF(SER_hh_fec_in!I12=0,0,11630*1000*SER_hh_fec_in!I12/SER_hh_num_in!I12)</f>
        <v>84631.105169829898</v>
      </c>
      <c r="J12" s="133">
        <f>IF(SER_hh_fec_in!J12=0,0,11630*1000*SER_hh_fec_in!J12/SER_hh_num_in!J12)</f>
        <v>91579.28077248008</v>
      </c>
      <c r="K12" s="133">
        <f>IF(SER_hh_fec_in!K12=0,0,11630*1000*SER_hh_fec_in!K12/SER_hh_num_in!K12)</f>
        <v>96487.705084751302</v>
      </c>
      <c r="L12" s="133">
        <f>IF(SER_hh_fec_in!L12=0,0,11630*1000*SER_hh_fec_in!L12/SER_hh_num_in!L12)</f>
        <v>80421.007311954847</v>
      </c>
      <c r="M12" s="133">
        <f>IF(SER_hh_fec_in!M12=0,0,11630*1000*SER_hh_fec_in!M12/SER_hh_num_in!M12)</f>
        <v>87213.332202975987</v>
      </c>
      <c r="N12" s="133">
        <f>IF(SER_hh_fec_in!N12=0,0,11630*1000*SER_hh_fec_in!N12/SER_hh_num_in!N12)</f>
        <v>86748.554188049908</v>
      </c>
      <c r="O12" s="133">
        <f>IF(SER_hh_fec_in!O12=0,0,11630*1000*SER_hh_fec_in!O12/SER_hh_num_in!O12)</f>
        <v>84815.133738741599</v>
      </c>
      <c r="P12" s="133">
        <f>IF(SER_hh_fec_in!P12=0,0,11630*1000*SER_hh_fec_in!P12/SER_hh_num_in!P12)</f>
        <v>70650.071476104116</v>
      </c>
      <c r="Q12" s="133">
        <f>IF(SER_hh_fec_in!Q12=0,0,11630*1000*SER_hh_fec_in!Q12/SER_hh_num_in!Q12)</f>
        <v>62902.241294636973</v>
      </c>
      <c r="R12" s="133">
        <f>IF(SER_hh_fec_in!R12=0,0,11630*1000*SER_hh_fec_in!R12/SER_hh_num_in!R12)</f>
        <v>67726.860015830738</v>
      </c>
      <c r="S12" s="133">
        <f>IF(SER_hh_fec_in!S12=0,0,11630*1000*SER_hh_fec_in!S12/SER_hh_num_in!S12)</f>
        <v>45915.752544871415</v>
      </c>
      <c r="T12" s="133">
        <f>IF(SER_hh_fec_in!T12=0,0,11630*1000*SER_hh_fec_in!T12/SER_hh_num_in!T12)</f>
        <v>41653.012181768929</v>
      </c>
      <c r="U12" s="133">
        <f>IF(SER_hh_fec_in!U12=0,0,11630*1000*SER_hh_fec_in!U12/SER_hh_num_in!U12)</f>
        <v>33479.821457463586</v>
      </c>
      <c r="V12" s="133">
        <f>IF(SER_hh_fec_in!V12=0,0,11630*1000*SER_hh_fec_in!V12/SER_hh_num_in!V12)</f>
        <v>48951.062015572927</v>
      </c>
      <c r="W12" s="133">
        <f>IF(SER_hh_fec_in!W12=0,0,11630*1000*SER_hh_fec_in!W12/SER_hh_num_in!W12)</f>
        <v>35615.128762928842</v>
      </c>
      <c r="DA12" s="157" t="s">
        <v>732</v>
      </c>
    </row>
    <row r="13" spans="1:105" ht="12" customHeight="1" x14ac:dyDescent="0.25">
      <c r="A13" s="132" t="s">
        <v>77</v>
      </c>
      <c r="B13" s="133"/>
      <c r="C13" s="133">
        <f>IF(SER_hh_fec_in!C13=0,0,11630*1000*SER_hh_fec_in!C13/SER_hh_num_in!C13)</f>
        <v>23371.28149542581</v>
      </c>
      <c r="D13" s="133">
        <f>IF(SER_hh_fec_in!D13=0,0,11630*1000*SER_hh_fec_in!D13/SER_hh_num_in!D13)</f>
        <v>23409.907101960471</v>
      </c>
      <c r="E13" s="133">
        <f>IF(SER_hh_fec_in!E13=0,0,11630*1000*SER_hh_fec_in!E13/SER_hh_num_in!E13)</f>
        <v>21117.788309897929</v>
      </c>
      <c r="F13" s="133">
        <f>IF(SER_hh_fec_in!F13=0,0,11630*1000*SER_hh_fec_in!F13/SER_hh_num_in!F13)</f>
        <v>21917.669583415329</v>
      </c>
      <c r="G13" s="133">
        <f>IF(SER_hh_fec_in!G13=0,0,11630*1000*SER_hh_fec_in!G13/SER_hh_num_in!G13)</f>
        <v>21403.872894482767</v>
      </c>
      <c r="H13" s="133">
        <f>IF(SER_hh_fec_in!H13=0,0,11630*1000*SER_hh_fec_in!H13/SER_hh_num_in!H13)</f>
        <v>23602.152515248421</v>
      </c>
      <c r="I13" s="133">
        <f>IF(SER_hh_fec_in!I13=0,0,11630*1000*SER_hh_fec_in!I13/SER_hh_num_in!I13)</f>
        <v>16088.404793439046</v>
      </c>
      <c r="J13" s="133">
        <f>IF(SER_hh_fec_in!J13=0,0,11630*1000*SER_hh_fec_in!J13/SER_hh_num_in!J13)</f>
        <v>13471.418665321969</v>
      </c>
      <c r="K13" s="133">
        <f>IF(SER_hh_fec_in!K13=0,0,11630*1000*SER_hh_fec_in!K13/SER_hh_num_in!K13)</f>
        <v>18275.650948193077</v>
      </c>
      <c r="L13" s="133">
        <f>IF(SER_hh_fec_in!L13=0,0,11630*1000*SER_hh_fec_in!L13/SER_hh_num_in!L13)</f>
        <v>14659.850924099646</v>
      </c>
      <c r="M13" s="133">
        <f>IF(SER_hh_fec_in!M13=0,0,11630*1000*SER_hh_fec_in!M13/SER_hh_num_in!M13)</f>
        <v>19483.863361442243</v>
      </c>
      <c r="N13" s="133">
        <f>IF(SER_hh_fec_in!N13=0,0,11630*1000*SER_hh_fec_in!N13/SER_hh_num_in!N13)</f>
        <v>10949.199690369594</v>
      </c>
      <c r="O13" s="133">
        <f>IF(SER_hh_fec_in!O13=0,0,11630*1000*SER_hh_fec_in!O13/SER_hh_num_in!O13)</f>
        <v>12803.037948800758</v>
      </c>
      <c r="P13" s="133">
        <f>IF(SER_hh_fec_in!P13=0,0,11630*1000*SER_hh_fec_in!P13/SER_hh_num_in!P13)</f>
        <v>10823.876848447386</v>
      </c>
      <c r="Q13" s="133">
        <f>IF(SER_hh_fec_in!Q13=0,0,11630*1000*SER_hh_fec_in!Q13/SER_hh_num_in!Q13)</f>
        <v>6920.4225004018526</v>
      </c>
      <c r="R13" s="133">
        <f>IF(SER_hh_fec_in!R13=0,0,11630*1000*SER_hh_fec_in!R13/SER_hh_num_in!R13)</f>
        <v>5554.7996129943749</v>
      </c>
      <c r="S13" s="133">
        <f>IF(SER_hh_fec_in!S13=0,0,11630*1000*SER_hh_fec_in!S13/SER_hh_num_in!S13)</f>
        <v>5204.4757619315342</v>
      </c>
      <c r="T13" s="133">
        <f>IF(SER_hh_fec_in!T13=0,0,11630*1000*SER_hh_fec_in!T13/SER_hh_num_in!T13)</f>
        <v>5003.8667608067526</v>
      </c>
      <c r="U13" s="133">
        <f>IF(SER_hh_fec_in!U13=0,0,11630*1000*SER_hh_fec_in!U13/SER_hh_num_in!U13)</f>
        <v>4906.9189184522438</v>
      </c>
      <c r="V13" s="133">
        <f>IF(SER_hh_fec_in!V13=0,0,11630*1000*SER_hh_fec_in!V13/SER_hh_num_in!V13)</f>
        <v>4589.3064826982527</v>
      </c>
      <c r="W13" s="133">
        <f>IF(SER_hh_fec_in!W13=0,0,11630*1000*SER_hh_fec_in!W13/SER_hh_num_in!W13)</f>
        <v>5120.5778085564734</v>
      </c>
      <c r="DA13" s="157" t="s">
        <v>733</v>
      </c>
    </row>
    <row r="14" spans="1:105" ht="12" customHeight="1" x14ac:dyDescent="0.25">
      <c r="A14" s="60" t="s">
        <v>76</v>
      </c>
      <c r="B14" s="65"/>
      <c r="C14" s="65">
        <f>IF(SER_hh_fec_in!C14=0,0,11630*1000*SER_hh_fec_in!C14/SER_hh_num_in!C14)</f>
        <v>124729.6957121095</v>
      </c>
      <c r="D14" s="65">
        <f>IF(SER_hh_fec_in!D14=0,0,11630*1000*SER_hh_fec_in!D14/SER_hh_num_in!D14)</f>
        <v>102317.00708766533</v>
      </c>
      <c r="E14" s="65">
        <f>IF(SER_hh_fec_in!E14=0,0,11630*1000*SER_hh_fec_in!E14/SER_hh_num_in!E14)</f>
        <v>100867.53686996133</v>
      </c>
      <c r="F14" s="65">
        <f>IF(SER_hh_fec_in!F14=0,0,11630*1000*SER_hh_fec_in!F14/SER_hh_num_in!F14)</f>
        <v>64891.932011326273</v>
      </c>
      <c r="G14" s="65">
        <f>IF(SER_hh_fec_in!G14=0,0,11630*1000*SER_hh_fec_in!G14/SER_hh_num_in!G14)</f>
        <v>75372.646846932315</v>
      </c>
      <c r="H14" s="65">
        <f>IF(SER_hh_fec_in!H14=0,0,11630*1000*SER_hh_fec_in!H14/SER_hh_num_in!H14)</f>
        <v>71958.60920936639</v>
      </c>
      <c r="I14" s="65">
        <f>IF(SER_hh_fec_in!I14=0,0,11630*1000*SER_hh_fec_in!I14/SER_hh_num_in!I14)</f>
        <v>59411.282361308564</v>
      </c>
      <c r="J14" s="65">
        <f>IF(SER_hh_fec_in!J14=0,0,11630*1000*SER_hh_fec_in!J14/SER_hh_num_in!J14)</f>
        <v>47133.4162344617</v>
      </c>
      <c r="K14" s="65">
        <f>IF(SER_hh_fec_in!K14=0,0,11630*1000*SER_hh_fec_in!K14/SER_hh_num_in!K14)</f>
        <v>84717.810256434386</v>
      </c>
      <c r="L14" s="65">
        <f>IF(SER_hh_fec_in!L14=0,0,11630*1000*SER_hh_fec_in!L14/SER_hh_num_in!L14)</f>
        <v>121821.30394404753</v>
      </c>
      <c r="M14" s="65">
        <f>IF(SER_hh_fec_in!M14=0,0,11630*1000*SER_hh_fec_in!M14/SER_hh_num_in!M14)</f>
        <v>105201.61873291922</v>
      </c>
      <c r="N14" s="65">
        <f>IF(SER_hh_fec_in!N14=0,0,11630*1000*SER_hh_fec_in!N14/SER_hh_num_in!N14)</f>
        <v>94342.775688227222</v>
      </c>
      <c r="O14" s="65">
        <f>IF(SER_hh_fec_in!O14=0,0,11630*1000*SER_hh_fec_in!O14/SER_hh_num_in!O14)</f>
        <v>75481.390923251412</v>
      </c>
      <c r="P14" s="65">
        <f>IF(SER_hh_fec_in!P14=0,0,11630*1000*SER_hh_fec_in!P14/SER_hh_num_in!P14)</f>
        <v>78716.994180156107</v>
      </c>
      <c r="Q14" s="65">
        <f>IF(SER_hh_fec_in!Q14=0,0,11630*1000*SER_hh_fec_in!Q14/SER_hh_num_in!Q14)</f>
        <v>60532.587228366661</v>
      </c>
      <c r="R14" s="65">
        <f>IF(SER_hh_fec_in!R14=0,0,11630*1000*SER_hh_fec_in!R14/SER_hh_num_in!R14)</f>
        <v>65908.177037275163</v>
      </c>
      <c r="S14" s="65">
        <f>IF(SER_hh_fec_in!S14=0,0,11630*1000*SER_hh_fec_in!S14/SER_hh_num_in!S14)</f>
        <v>52793.535610169885</v>
      </c>
      <c r="T14" s="65">
        <f>IF(SER_hh_fec_in!T14=0,0,11630*1000*SER_hh_fec_in!T14/SER_hh_num_in!T14)</f>
        <v>56779.731504607633</v>
      </c>
      <c r="U14" s="65">
        <f>IF(SER_hh_fec_in!U14=0,0,11630*1000*SER_hh_fec_in!U14/SER_hh_num_in!U14)</f>
        <v>50642.756824245873</v>
      </c>
      <c r="V14" s="65">
        <f>IF(SER_hh_fec_in!V14=0,0,11630*1000*SER_hh_fec_in!V14/SER_hh_num_in!V14)</f>
        <v>42016.884916709016</v>
      </c>
      <c r="W14" s="65">
        <f>IF(SER_hh_fec_in!W14=0,0,11630*1000*SER_hh_fec_in!W14/SER_hh_num_in!W14)</f>
        <v>43218.567669158401</v>
      </c>
      <c r="DA14" s="109" t="s">
        <v>734</v>
      </c>
    </row>
    <row r="15" spans="1:105" ht="12" customHeight="1" x14ac:dyDescent="0.25">
      <c r="A15" s="134" t="s">
        <v>80</v>
      </c>
      <c r="B15" s="135"/>
      <c r="C15" s="135">
        <f>IF(SER_hh_fec_in!C15=0,0,11630*1000*SER_hh_fec_in!C15/SER_hh_num_in!C15)</f>
        <v>654.43875930968181</v>
      </c>
      <c r="D15" s="135">
        <f>IF(SER_hh_fec_in!D15=0,0,11630*1000*SER_hh_fec_in!D15/SER_hh_num_in!D15)</f>
        <v>649.24888084976521</v>
      </c>
      <c r="E15" s="135">
        <f>IF(SER_hh_fec_in!E15=0,0,11630*1000*SER_hh_fec_in!E15/SER_hh_num_in!E15)</f>
        <v>627.27895298405895</v>
      </c>
      <c r="F15" s="135">
        <f>IF(SER_hh_fec_in!F15=0,0,11630*1000*SER_hh_fec_in!F15/SER_hh_num_in!F15)</f>
        <v>569.83122521574023</v>
      </c>
      <c r="G15" s="135">
        <f>IF(SER_hh_fec_in!G15=0,0,11630*1000*SER_hh_fec_in!G15/SER_hh_num_in!G15)</f>
        <v>599.12427716896696</v>
      </c>
      <c r="H15" s="135">
        <f>IF(SER_hh_fec_in!H15=0,0,11630*1000*SER_hh_fec_in!H15/SER_hh_num_in!H15)</f>
        <v>820.97587951736296</v>
      </c>
      <c r="I15" s="135">
        <f>IF(SER_hh_fec_in!I15=0,0,11630*1000*SER_hh_fec_in!I15/SER_hh_num_in!I15)</f>
        <v>636.79123255688808</v>
      </c>
      <c r="J15" s="135">
        <f>IF(SER_hh_fec_in!J15=0,0,11630*1000*SER_hh_fec_in!J15/SER_hh_num_in!J15)</f>
        <v>675.32426885659311</v>
      </c>
      <c r="K15" s="135">
        <f>IF(SER_hh_fec_in!K15=0,0,11630*1000*SER_hh_fec_in!K15/SER_hh_num_in!K15)</f>
        <v>779.48783036052521</v>
      </c>
      <c r="L15" s="135">
        <f>IF(SER_hh_fec_in!L15=0,0,11630*1000*SER_hh_fec_in!L15/SER_hh_num_in!L15)</f>
        <v>587.01694419607304</v>
      </c>
      <c r="M15" s="135">
        <f>IF(SER_hh_fec_in!M15=0,0,11630*1000*SER_hh_fec_in!M15/SER_hh_num_in!M15)</f>
        <v>686.49530520147812</v>
      </c>
      <c r="N15" s="135">
        <f>IF(SER_hh_fec_in!N15=0,0,11630*1000*SER_hh_fec_in!N15/SER_hh_num_in!N15)</f>
        <v>549.40732091499581</v>
      </c>
      <c r="O15" s="135">
        <f>IF(SER_hh_fec_in!O15=0,0,11630*1000*SER_hh_fec_in!O15/SER_hh_num_in!O15)</f>
        <v>660.00272761131339</v>
      </c>
      <c r="P15" s="135">
        <f>IF(SER_hh_fec_in!P15=0,0,11630*1000*SER_hh_fec_in!P15/SER_hh_num_in!P15)</f>
        <v>544.42725066669971</v>
      </c>
      <c r="Q15" s="135">
        <f>IF(SER_hh_fec_in!Q15=0,0,11630*1000*SER_hh_fec_in!Q15/SER_hh_num_in!Q15)</f>
        <v>473.25498066857938</v>
      </c>
      <c r="R15" s="135">
        <f>IF(SER_hh_fec_in!R15=0,0,11630*1000*SER_hh_fec_in!R15/SER_hh_num_in!R15)</f>
        <v>432.67162709269803</v>
      </c>
      <c r="S15" s="135">
        <f>IF(SER_hh_fec_in!S15=0,0,11630*1000*SER_hh_fec_in!S15/SER_hh_num_in!S15)</f>
        <v>422.08679858785933</v>
      </c>
      <c r="T15" s="135">
        <f>IF(SER_hh_fec_in!T15=0,0,11630*1000*SER_hh_fec_in!T15/SER_hh_num_in!T15)</f>
        <v>403.29698814741113</v>
      </c>
      <c r="U15" s="135">
        <f>IF(SER_hh_fec_in!U15=0,0,11630*1000*SER_hh_fec_in!U15/SER_hh_num_in!U15)</f>
        <v>359.20631371555572</v>
      </c>
      <c r="V15" s="135">
        <f>IF(SER_hh_fec_in!V15=0,0,11630*1000*SER_hh_fec_in!V15/SER_hh_num_in!V15)</f>
        <v>340.64816587742501</v>
      </c>
      <c r="W15" s="135">
        <f>IF(SER_hh_fec_in!W15=0,0,11630*1000*SER_hh_fec_in!W15/SER_hh_num_in!W15)</f>
        <v>302.67783895329268</v>
      </c>
      <c r="DA15" s="158" t="s">
        <v>735</v>
      </c>
    </row>
    <row r="16" spans="1:105" ht="12.95" customHeight="1" x14ac:dyDescent="0.25">
      <c r="A16" s="130" t="s">
        <v>74</v>
      </c>
      <c r="B16" s="131"/>
      <c r="C16" s="131">
        <f>IF(SER_hh_fec_in!C16=0,0,11630*1000*SER_hh_fec_in!C16/SER_hh_num_in!C16)</f>
        <v>9598.7762489646975</v>
      </c>
      <c r="D16" s="131">
        <f>IF(SER_hh_fec_in!D16=0,0,11630*1000*SER_hh_fec_in!D16/SER_hh_num_in!D16)</f>
        <v>8587.8666194903763</v>
      </c>
      <c r="E16" s="131">
        <f>IF(SER_hh_fec_in!E16=0,0,11630*1000*SER_hh_fec_in!E16/SER_hh_num_in!E16)</f>
        <v>12236.208227613977</v>
      </c>
      <c r="F16" s="131">
        <f>IF(SER_hh_fec_in!F16=0,0,11630*1000*SER_hh_fec_in!F16/SER_hh_num_in!F16)</f>
        <v>8288.0712356484946</v>
      </c>
      <c r="G16" s="131">
        <f>IF(SER_hh_fec_in!G16=0,0,11630*1000*SER_hh_fec_in!G16/SER_hh_num_in!G16)</f>
        <v>8163.6712398627196</v>
      </c>
      <c r="H16" s="131">
        <f>IF(SER_hh_fec_in!H16=0,0,11630*1000*SER_hh_fec_in!H16/SER_hh_num_in!H16)</f>
        <v>8953.4955601411602</v>
      </c>
      <c r="I16" s="131">
        <f>IF(SER_hh_fec_in!I16=0,0,11630*1000*SER_hh_fec_in!I16/SER_hh_num_in!I16)</f>
        <v>7691.3645245171201</v>
      </c>
      <c r="J16" s="131">
        <f>IF(SER_hh_fec_in!J16=0,0,11630*1000*SER_hh_fec_in!J16/SER_hh_num_in!J16)</f>
        <v>7336.4923303819178</v>
      </c>
      <c r="K16" s="131">
        <f>IF(SER_hh_fec_in!K16=0,0,11630*1000*SER_hh_fec_in!K16/SER_hh_num_in!K16)</f>
        <v>7784.9378319814596</v>
      </c>
      <c r="L16" s="131">
        <f>IF(SER_hh_fec_in!L16=0,0,11630*1000*SER_hh_fec_in!L16/SER_hh_num_in!L16)</f>
        <v>7399.3181109296193</v>
      </c>
      <c r="M16" s="131">
        <f>IF(SER_hh_fec_in!M16=0,0,11630*1000*SER_hh_fec_in!M16/SER_hh_num_in!M16)</f>
        <v>6881.2490043092039</v>
      </c>
      <c r="N16" s="131">
        <f>IF(SER_hh_fec_in!N16=0,0,11630*1000*SER_hh_fec_in!N16/SER_hh_num_in!N16)</f>
        <v>7177.642975021542</v>
      </c>
      <c r="O16" s="131">
        <f>IF(SER_hh_fec_in!O16=0,0,11630*1000*SER_hh_fec_in!O16/SER_hh_num_in!O16)</f>
        <v>6409.1946297591003</v>
      </c>
      <c r="P16" s="131">
        <f>IF(SER_hh_fec_in!P16=0,0,11630*1000*SER_hh_fec_in!P16/SER_hh_num_in!P16)</f>
        <v>5518.5679347923242</v>
      </c>
      <c r="Q16" s="131">
        <f>IF(SER_hh_fec_in!Q16=0,0,11630*1000*SER_hh_fec_in!Q16/SER_hh_num_in!Q16)</f>
        <v>6345.7431242358753</v>
      </c>
      <c r="R16" s="131">
        <f>IF(SER_hh_fec_in!R16=0,0,11630*1000*SER_hh_fec_in!R16/SER_hh_num_in!R16)</f>
        <v>5587.7867264699516</v>
      </c>
      <c r="S16" s="131">
        <f>IF(SER_hh_fec_in!S16=0,0,11630*1000*SER_hh_fec_in!S16/SER_hh_num_in!S16)</f>
        <v>5779.102117561345</v>
      </c>
      <c r="T16" s="131">
        <f>IF(SER_hh_fec_in!T16=0,0,11630*1000*SER_hh_fec_in!T16/SER_hh_num_in!T16)</f>
        <v>5452.0194782547542</v>
      </c>
      <c r="U16" s="131">
        <f>IF(SER_hh_fec_in!U16=0,0,11630*1000*SER_hh_fec_in!U16/SER_hh_num_in!U16)</f>
        <v>5287.0600471917487</v>
      </c>
      <c r="V16" s="131">
        <f>IF(SER_hh_fec_in!V16=0,0,11630*1000*SER_hh_fec_in!V16/SER_hh_num_in!V16)</f>
        <v>5002.4065773683542</v>
      </c>
      <c r="W16" s="131">
        <f>IF(SER_hh_fec_in!W16=0,0,11630*1000*SER_hh_fec_in!W16/SER_hh_num_in!W16)</f>
        <v>4262.2937512972294</v>
      </c>
      <c r="DA16" s="156" t="s">
        <v>736</v>
      </c>
    </row>
    <row r="17" spans="1:105" ht="12.95" customHeight="1" x14ac:dyDescent="0.25">
      <c r="A17" s="132" t="s">
        <v>73</v>
      </c>
      <c r="B17" s="133"/>
      <c r="C17" s="133">
        <f>IF(SER_hh_fec_in!C17=0,0,11630*1000*SER_hh_fec_in!C17/SER_hh_num_in!C17)</f>
        <v>18220.913847424665</v>
      </c>
      <c r="D17" s="133">
        <f>IF(SER_hh_fec_in!D17=0,0,11630*1000*SER_hh_fec_in!D17/SER_hh_num_in!D17)</f>
        <v>17437.457060017958</v>
      </c>
      <c r="E17" s="133">
        <f>IF(SER_hh_fec_in!E17=0,0,11630*1000*SER_hh_fec_in!E17/SER_hh_num_in!E17)</f>
        <v>27721.707894033541</v>
      </c>
      <c r="F17" s="133">
        <f>IF(SER_hh_fec_in!F17=0,0,11630*1000*SER_hh_fec_in!F17/SER_hh_num_in!F17)</f>
        <v>17519.422197822358</v>
      </c>
      <c r="G17" s="133">
        <f>IF(SER_hh_fec_in!G17=0,0,11630*1000*SER_hh_fec_in!G17/SER_hh_num_in!G17)</f>
        <v>17339.041198948336</v>
      </c>
      <c r="H17" s="133">
        <f>IF(SER_hh_fec_in!H17=0,0,11630*1000*SER_hh_fec_in!H17/SER_hh_num_in!H17)</f>
        <v>20504.349679023871</v>
      </c>
      <c r="I17" s="133">
        <f>IF(SER_hh_fec_in!I17=0,0,11630*1000*SER_hh_fec_in!I17/SER_hh_num_in!I17)</f>
        <v>16788.110467760012</v>
      </c>
      <c r="J17" s="133">
        <f>IF(SER_hh_fec_in!J17=0,0,11630*1000*SER_hh_fec_in!J17/SER_hh_num_in!J17)</f>
        <v>17052.029651858149</v>
      </c>
      <c r="K17" s="133">
        <f>IF(SER_hh_fec_in!K17=0,0,11630*1000*SER_hh_fec_in!K17/SER_hh_num_in!K17)</f>
        <v>18524.031678761359</v>
      </c>
      <c r="L17" s="133">
        <f>IF(SER_hh_fec_in!L17=0,0,11630*1000*SER_hh_fec_in!L17/SER_hh_num_in!L17)</f>
        <v>17251.003695202187</v>
      </c>
      <c r="M17" s="133">
        <f>IF(SER_hh_fec_in!M17=0,0,11630*1000*SER_hh_fec_in!M17/SER_hh_num_in!M17)</f>
        <v>16840.159426442879</v>
      </c>
      <c r="N17" s="133">
        <f>IF(SER_hh_fec_in!N17=0,0,11630*1000*SER_hh_fec_in!N17/SER_hh_num_in!N17)</f>
        <v>17642.083759556986</v>
      </c>
      <c r="O17" s="133">
        <f>IF(SER_hh_fec_in!O17=0,0,11630*1000*SER_hh_fec_in!O17/SER_hh_num_in!O17)</f>
        <v>16422.981556759973</v>
      </c>
      <c r="P17" s="133">
        <f>IF(SER_hh_fec_in!P17=0,0,11630*1000*SER_hh_fec_in!P17/SER_hh_num_in!P17)</f>
        <v>14746.199558134454</v>
      </c>
      <c r="Q17" s="133">
        <f>IF(SER_hh_fec_in!Q17=0,0,11630*1000*SER_hh_fec_in!Q17/SER_hh_num_in!Q17)</f>
        <v>16802.486417296062</v>
      </c>
      <c r="R17" s="133">
        <f>IF(SER_hh_fec_in!R17=0,0,11630*1000*SER_hh_fec_in!R17/SER_hh_num_in!R17)</f>
        <v>14984.321072380595</v>
      </c>
      <c r="S17" s="133">
        <f>IF(SER_hh_fec_in!S17=0,0,11630*1000*SER_hh_fec_in!S17/SER_hh_num_in!S17)</f>
        <v>15349.728088231132</v>
      </c>
      <c r="T17" s="133">
        <f>IF(SER_hh_fec_in!T17=0,0,11630*1000*SER_hh_fec_in!T17/SER_hh_num_in!T17)</f>
        <v>14489.766323314185</v>
      </c>
      <c r="U17" s="133">
        <f>IF(SER_hh_fec_in!U17=0,0,11630*1000*SER_hh_fec_in!U17/SER_hh_num_in!U17)</f>
        <v>13671.825245846794</v>
      </c>
      <c r="V17" s="133">
        <f>IF(SER_hh_fec_in!V17=0,0,11630*1000*SER_hh_fec_in!V17/SER_hh_num_in!V17)</f>
        <v>11784.422855490837</v>
      </c>
      <c r="W17" s="133">
        <f>IF(SER_hh_fec_in!W17=0,0,11630*1000*SER_hh_fec_in!W17/SER_hh_num_in!W17)</f>
        <v>9566.8280911866677</v>
      </c>
      <c r="DA17" s="157" t="s">
        <v>737</v>
      </c>
    </row>
    <row r="18" spans="1:105" ht="12" customHeight="1" x14ac:dyDescent="0.25">
      <c r="A18" s="132" t="s">
        <v>72</v>
      </c>
      <c r="B18" s="133"/>
      <c r="C18" s="133">
        <f>IF(SER_hh_fec_in!C18=0,0,11630*1000*SER_hh_fec_in!C18/SER_hh_num_in!C18)</f>
        <v>9585.0349688606821</v>
      </c>
      <c r="D18" s="133">
        <f>IF(SER_hh_fec_in!D18=0,0,11630*1000*SER_hh_fec_in!D18/SER_hh_num_in!D18)</f>
        <v>8576.4658791167112</v>
      </c>
      <c r="E18" s="133">
        <f>IF(SER_hh_fec_in!E18=0,0,11630*1000*SER_hh_fec_in!E18/SER_hh_num_in!E18)</f>
        <v>12182.002010559321</v>
      </c>
      <c r="F18" s="133">
        <f>IF(SER_hh_fec_in!F18=0,0,11630*1000*SER_hh_fec_in!F18/SER_hh_num_in!F18)</f>
        <v>8270.3673905109044</v>
      </c>
      <c r="G18" s="133">
        <f>IF(SER_hh_fec_in!G18=0,0,11630*1000*SER_hh_fec_in!G18/SER_hh_num_in!G18)</f>
        <v>8147.6484654446504</v>
      </c>
      <c r="H18" s="133">
        <f>IF(SER_hh_fec_in!H18=0,0,11630*1000*SER_hh_fec_in!H18/SER_hh_num_in!H18)</f>
        <v>8925.2136506114966</v>
      </c>
      <c r="I18" s="133">
        <f>IF(SER_hh_fec_in!I18=0,0,11630*1000*SER_hh_fec_in!I18/SER_hh_num_in!I18)</f>
        <v>7665.5912152691317</v>
      </c>
      <c r="J18" s="133">
        <f>IF(SER_hh_fec_in!J18=0,0,11630*1000*SER_hh_fec_in!J18/SER_hh_num_in!J18)</f>
        <v>7305.3074657117286</v>
      </c>
      <c r="K18" s="133">
        <f>IF(SER_hh_fec_in!K18=0,0,11630*1000*SER_hh_fec_in!K18/SER_hh_num_in!K18)</f>
        <v>7740.8163202908809</v>
      </c>
      <c r="L18" s="133">
        <f>IF(SER_hh_fec_in!L18=0,0,11630*1000*SER_hh_fec_in!L18/SER_hh_num_in!L18)</f>
        <v>7358.1067364377468</v>
      </c>
      <c r="M18" s="133">
        <f>IF(SER_hh_fec_in!M18=0,0,11630*1000*SER_hh_fec_in!M18/SER_hh_num_in!M18)</f>
        <v>6798.0543005334348</v>
      </c>
      <c r="N18" s="133">
        <f>IF(SER_hh_fec_in!N18=0,0,11630*1000*SER_hh_fec_in!N18/SER_hh_num_in!N18)</f>
        <v>7091.2072474945999</v>
      </c>
      <c r="O18" s="133">
        <f>IF(SER_hh_fec_in!O18=0,0,11630*1000*SER_hh_fec_in!O18/SER_hh_num_in!O18)</f>
        <v>6312.5234944707718</v>
      </c>
      <c r="P18" s="133">
        <f>IF(SER_hh_fec_in!P18=0,0,11630*1000*SER_hh_fec_in!P18/SER_hh_num_in!P18)</f>
        <v>5432.4758176603382</v>
      </c>
      <c r="Q18" s="133">
        <f>IF(SER_hh_fec_in!Q18=0,0,11630*1000*SER_hh_fec_in!Q18/SER_hh_num_in!Q18)</f>
        <v>6245.4101487741964</v>
      </c>
      <c r="R18" s="133">
        <f>IF(SER_hh_fec_in!R18=0,0,11630*1000*SER_hh_fec_in!R18/SER_hh_num_in!R18)</f>
        <v>5473.8549169763937</v>
      </c>
      <c r="S18" s="133">
        <f>IF(SER_hh_fec_in!S18=0,0,11630*1000*SER_hh_fec_in!S18/SER_hh_num_in!S18)</f>
        <v>5667.1858251951544</v>
      </c>
      <c r="T18" s="133">
        <f>IF(SER_hh_fec_in!T18=0,0,11630*1000*SER_hh_fec_in!T18/SER_hh_num_in!T18)</f>
        <v>5310.1414784084027</v>
      </c>
      <c r="U18" s="133">
        <f>IF(SER_hh_fec_in!U18=0,0,11630*1000*SER_hh_fec_in!U18/SER_hh_num_in!U18)</f>
        <v>5164.1853880697699</v>
      </c>
      <c r="V18" s="133">
        <f>IF(SER_hh_fec_in!V18=0,0,11630*1000*SER_hh_fec_in!V18/SER_hh_num_in!V18)</f>
        <v>4870.8325077253085</v>
      </c>
      <c r="W18" s="133">
        <f>IF(SER_hh_fec_in!W18=0,0,11630*1000*SER_hh_fec_in!W18/SER_hh_num_in!W18)</f>
        <v>4206.4495448733678</v>
      </c>
      <c r="DA18" s="157" t="s">
        <v>738</v>
      </c>
    </row>
    <row r="19" spans="1:105" ht="12.95" customHeight="1" x14ac:dyDescent="0.25">
      <c r="A19" s="130" t="s">
        <v>35</v>
      </c>
      <c r="B19" s="131"/>
      <c r="C19" s="131">
        <f>IF(SER_hh_fec_in!C19=0,0,11630*1000*SER_hh_fec_in!C19/SER_hh_num_in!C19)</f>
        <v>13797.368866833225</v>
      </c>
      <c r="D19" s="131">
        <f>IF(SER_hh_fec_in!D19=0,0,11630*1000*SER_hh_fec_in!D19/SER_hh_num_in!D19)</f>
        <v>13965.796493298674</v>
      </c>
      <c r="E19" s="131">
        <f>IF(SER_hh_fec_in!E19=0,0,11630*1000*SER_hh_fec_in!E19/SER_hh_num_in!E19)</f>
        <v>13621.683370615665</v>
      </c>
      <c r="F19" s="131">
        <f>IF(SER_hh_fec_in!F19=0,0,11630*1000*SER_hh_fec_in!F19/SER_hh_num_in!F19)</f>
        <v>13097.275075232741</v>
      </c>
      <c r="G19" s="131">
        <f>IF(SER_hh_fec_in!G19=0,0,11630*1000*SER_hh_fec_in!G19/SER_hh_num_in!G19)</f>
        <v>12869.933952684176</v>
      </c>
      <c r="H19" s="131">
        <f>IF(SER_hh_fec_in!H19=0,0,11630*1000*SER_hh_fec_in!H19/SER_hh_num_in!H19)</f>
        <v>13650.922580101262</v>
      </c>
      <c r="I19" s="131">
        <f>IF(SER_hh_fec_in!I19=0,0,11630*1000*SER_hh_fec_in!I19/SER_hh_num_in!I19)</f>
        <v>13315.153178862327</v>
      </c>
      <c r="J19" s="131">
        <f>IF(SER_hh_fec_in!J19=0,0,11630*1000*SER_hh_fec_in!J19/SER_hh_num_in!J19)</f>
        <v>12702.033756550834</v>
      </c>
      <c r="K19" s="131">
        <f>IF(SER_hh_fec_in!K19=0,0,11630*1000*SER_hh_fec_in!K19/SER_hh_num_in!K19)</f>
        <v>15835.00090451399</v>
      </c>
      <c r="L19" s="131">
        <f>IF(SER_hh_fec_in!L19=0,0,11630*1000*SER_hh_fec_in!L19/SER_hh_num_in!L19)</f>
        <v>12491.346981186263</v>
      </c>
      <c r="M19" s="131">
        <f>IF(SER_hh_fec_in!M19=0,0,11630*1000*SER_hh_fec_in!M19/SER_hh_num_in!M19)</f>
        <v>16083.466455693253</v>
      </c>
      <c r="N19" s="131">
        <f>IF(SER_hh_fec_in!N19=0,0,11630*1000*SER_hh_fec_in!N19/SER_hh_num_in!N19)</f>
        <v>12778.754581399066</v>
      </c>
      <c r="O19" s="131">
        <f>IF(SER_hh_fec_in!O19=0,0,11630*1000*SER_hh_fec_in!O19/SER_hh_num_in!O19)</f>
        <v>14407.677566907058</v>
      </c>
      <c r="P19" s="131">
        <f>IF(SER_hh_fec_in!P19=0,0,11630*1000*SER_hh_fec_in!P19/SER_hh_num_in!P19)</f>
        <v>14040.995632403619</v>
      </c>
      <c r="Q19" s="131">
        <f>IF(SER_hh_fec_in!Q19=0,0,11630*1000*SER_hh_fec_in!Q19/SER_hh_num_in!Q19)</f>
        <v>11440.91164587781</v>
      </c>
      <c r="R19" s="131">
        <f>IF(SER_hh_fec_in!R19=0,0,11630*1000*SER_hh_fec_in!R19/SER_hh_num_in!R19)</f>
        <v>10894.101113903907</v>
      </c>
      <c r="S19" s="131">
        <f>IF(SER_hh_fec_in!S19=0,0,11630*1000*SER_hh_fec_in!S19/SER_hh_num_in!S19)</f>
        <v>11261.944073367447</v>
      </c>
      <c r="T19" s="131">
        <f>IF(SER_hh_fec_in!T19=0,0,11630*1000*SER_hh_fec_in!T19/SER_hh_num_in!T19)</f>
        <v>11441.006938323408</v>
      </c>
      <c r="U19" s="131">
        <f>IF(SER_hh_fec_in!U19=0,0,11630*1000*SER_hh_fec_in!U19/SER_hh_num_in!U19)</f>
        <v>10982.262458474041</v>
      </c>
      <c r="V19" s="131">
        <f>IF(SER_hh_fec_in!V19=0,0,11630*1000*SER_hh_fec_in!V19/SER_hh_num_in!V19)</f>
        <v>10046.883212377374</v>
      </c>
      <c r="W19" s="131">
        <f>IF(SER_hh_fec_in!W19=0,0,11630*1000*SER_hh_fec_in!W19/SER_hh_num_in!W19)</f>
        <v>10392.298131048061</v>
      </c>
      <c r="DA19" s="156" t="s">
        <v>739</v>
      </c>
    </row>
    <row r="20" spans="1:105" ht="12" customHeight="1" x14ac:dyDescent="0.25">
      <c r="A20" s="132" t="s">
        <v>29</v>
      </c>
      <c r="B20" s="133"/>
      <c r="C20" s="133">
        <f>IF(SER_hh_fec_in!C20=0,0,11630*1000*SER_hh_fec_in!C20/SER_hh_num_in!C20)</f>
        <v>15074.790666198136</v>
      </c>
      <c r="D20" s="133">
        <f>IF(SER_hh_fec_in!D20=0,0,11630*1000*SER_hh_fec_in!D20/SER_hh_num_in!D20)</f>
        <v>17955.12590345179</v>
      </c>
      <c r="E20" s="133">
        <f>IF(SER_hh_fec_in!E20=0,0,11630*1000*SER_hh_fec_in!E20/SER_hh_num_in!E20)</f>
        <v>17863.855625465188</v>
      </c>
      <c r="F20" s="133">
        <f>IF(SER_hh_fec_in!F20=0,0,11630*1000*SER_hh_fec_in!F20/SER_hh_num_in!F20)</f>
        <v>18600.610061731666</v>
      </c>
      <c r="G20" s="133">
        <f>IF(SER_hh_fec_in!G20=0,0,11630*1000*SER_hh_fec_in!G20/SER_hh_num_in!G20)</f>
        <v>18719.721048699939</v>
      </c>
      <c r="H20" s="133">
        <f>IF(SER_hh_fec_in!H20=0,0,11630*1000*SER_hh_fec_in!H20/SER_hh_num_in!H20)</f>
        <v>27849.543753122187</v>
      </c>
      <c r="I20" s="133">
        <f>IF(SER_hh_fec_in!I20=0,0,11630*1000*SER_hh_fec_in!I20/SER_hh_num_in!I20)</f>
        <v>28248.795682362099</v>
      </c>
      <c r="J20" s="133">
        <f>IF(SER_hh_fec_in!J20=0,0,11630*1000*SER_hh_fec_in!J20/SER_hh_num_in!J20)</f>
        <v>26334.263920290989</v>
      </c>
      <c r="K20" s="133">
        <f>IF(SER_hh_fec_in!K20=0,0,11630*1000*SER_hh_fec_in!K20/SER_hh_num_in!K20)</f>
        <v>20877.470124873456</v>
      </c>
      <c r="L20" s="133">
        <f>IF(SER_hh_fec_in!L20=0,0,11630*1000*SER_hh_fec_in!L20/SER_hh_num_in!L20)</f>
        <v>25863.041971827497</v>
      </c>
      <c r="M20" s="133">
        <f>IF(SER_hh_fec_in!M20=0,0,11630*1000*SER_hh_fec_in!M20/SER_hh_num_in!M20)</f>
        <v>21071.070588934141</v>
      </c>
      <c r="N20" s="133">
        <f>IF(SER_hh_fec_in!N20=0,0,11630*1000*SER_hh_fec_in!N20/SER_hh_num_in!N20)</f>
        <v>21198.375848838008</v>
      </c>
      <c r="O20" s="133">
        <f>IF(SER_hh_fec_in!O20=0,0,11630*1000*SER_hh_fec_in!O20/SER_hh_num_in!O20)</f>
        <v>22319.227604737425</v>
      </c>
      <c r="P20" s="133">
        <f>IF(SER_hh_fec_in!P20=0,0,11630*1000*SER_hh_fec_in!P20/SER_hh_num_in!P20)</f>
        <v>20061.130633847599</v>
      </c>
      <c r="Q20" s="133">
        <f>IF(SER_hh_fec_in!Q20=0,0,11630*1000*SER_hh_fec_in!Q20/SER_hh_num_in!Q20)</f>
        <v>19973.963160837284</v>
      </c>
      <c r="R20" s="133">
        <f>IF(SER_hh_fec_in!R20=0,0,11630*1000*SER_hh_fec_in!R20/SER_hh_num_in!R20)</f>
        <v>22328.425891180621</v>
      </c>
      <c r="S20" s="133">
        <f>IF(SER_hh_fec_in!S20=0,0,11630*1000*SER_hh_fec_in!S20/SER_hh_num_in!S20)</f>
        <v>0</v>
      </c>
      <c r="T20" s="133">
        <f>IF(SER_hh_fec_in!T20=0,0,11630*1000*SER_hh_fec_in!T20/SER_hh_num_in!T20)</f>
        <v>34331.206425021301</v>
      </c>
      <c r="U20" s="133">
        <f>IF(SER_hh_fec_in!U20=0,0,11630*1000*SER_hh_fec_in!U20/SER_hh_num_in!U20)</f>
        <v>45805.053664854087</v>
      </c>
      <c r="V20" s="133">
        <f>IF(SER_hh_fec_in!V20=0,0,11630*1000*SER_hh_fec_in!V20/SER_hh_num_in!V20)</f>
        <v>16118.976600113718</v>
      </c>
      <c r="W20" s="133">
        <f>IF(SER_hh_fec_in!W20=0,0,11630*1000*SER_hh_fec_in!W20/SER_hh_num_in!W20)</f>
        <v>21759.706904819155</v>
      </c>
      <c r="DA20" s="157" t="s">
        <v>740</v>
      </c>
    </row>
    <row r="21" spans="1:105" s="2" customFormat="1" ht="12" customHeight="1" x14ac:dyDescent="0.25">
      <c r="A21" s="132" t="s">
        <v>52</v>
      </c>
      <c r="B21" s="133"/>
      <c r="C21" s="133">
        <f>IF(SER_hh_fec_in!C21=0,0,11630*1000*SER_hh_fec_in!C21/SER_hh_num_in!C21)</f>
        <v>13081.566346901771</v>
      </c>
      <c r="D21" s="133">
        <f>IF(SER_hh_fec_in!D21=0,0,11630*1000*SER_hh_fec_in!D21/SER_hh_num_in!D21)</f>
        <v>14408.219372397662</v>
      </c>
      <c r="E21" s="133">
        <f>IF(SER_hh_fec_in!E21=0,0,11630*1000*SER_hh_fec_in!E21/SER_hh_num_in!E21)</f>
        <v>16067.699390585502</v>
      </c>
      <c r="F21" s="133">
        <f>IF(SER_hh_fec_in!F21=0,0,11630*1000*SER_hh_fec_in!F21/SER_hh_num_in!F21)</f>
        <v>14019.112791481928</v>
      </c>
      <c r="G21" s="133">
        <f>IF(SER_hh_fec_in!G21=0,0,11630*1000*SER_hh_fec_in!G21/SER_hh_num_in!G21)</f>
        <v>12293.45601715363</v>
      </c>
      <c r="H21" s="133">
        <f>IF(SER_hh_fec_in!H21=0,0,11630*1000*SER_hh_fec_in!H21/SER_hh_num_in!H21)</f>
        <v>12895.200636413967</v>
      </c>
      <c r="I21" s="133">
        <f>IF(SER_hh_fec_in!I21=0,0,11630*1000*SER_hh_fec_in!I21/SER_hh_num_in!I21)</f>
        <v>12312.238225564532</v>
      </c>
      <c r="J21" s="133">
        <f>IF(SER_hh_fec_in!J21=0,0,11630*1000*SER_hh_fec_in!J21/SER_hh_num_in!J21)</f>
        <v>11934.864797698681</v>
      </c>
      <c r="K21" s="133">
        <f>IF(SER_hh_fec_in!K21=0,0,11630*1000*SER_hh_fec_in!K21/SER_hh_num_in!K21)</f>
        <v>15923.420533505427</v>
      </c>
      <c r="L21" s="133">
        <f>IF(SER_hh_fec_in!L21=0,0,11630*1000*SER_hh_fec_in!L21/SER_hh_num_in!L21)</f>
        <v>11541.781037333818</v>
      </c>
      <c r="M21" s="133">
        <f>IF(SER_hh_fec_in!M21=0,0,11630*1000*SER_hh_fec_in!M21/SER_hh_num_in!M21)</f>
        <v>16954.404965496244</v>
      </c>
      <c r="N21" s="133">
        <f>IF(SER_hh_fec_in!N21=0,0,11630*1000*SER_hh_fec_in!N21/SER_hh_num_in!N21)</f>
        <v>15544.619408687189</v>
      </c>
      <c r="O21" s="133">
        <f>IF(SER_hh_fec_in!O21=0,0,11630*1000*SER_hh_fec_in!O21/SER_hh_num_in!O21)</f>
        <v>13144.608333846445</v>
      </c>
      <c r="P21" s="133">
        <f>IF(SER_hh_fec_in!P21=0,0,11630*1000*SER_hh_fec_in!P21/SER_hh_num_in!P21)</f>
        <v>10440.187296951675</v>
      </c>
      <c r="Q21" s="133">
        <f>IF(SER_hh_fec_in!Q21=0,0,11630*1000*SER_hh_fec_in!Q21/SER_hh_num_in!Q21)</f>
        <v>8200.0492861915263</v>
      </c>
      <c r="R21" s="133">
        <f>IF(SER_hh_fec_in!R21=0,0,11630*1000*SER_hh_fec_in!R21/SER_hh_num_in!R21)</f>
        <v>10374.807529613114</v>
      </c>
      <c r="S21" s="133">
        <f>IF(SER_hh_fec_in!S21=0,0,11630*1000*SER_hh_fec_in!S21/SER_hh_num_in!S21)</f>
        <v>13545.964961295733</v>
      </c>
      <c r="T21" s="133">
        <f>IF(SER_hh_fec_in!T21=0,0,11630*1000*SER_hh_fec_in!T21/SER_hh_num_in!T21)</f>
        <v>17614.212446344103</v>
      </c>
      <c r="U21" s="133">
        <f>IF(SER_hh_fec_in!U21=0,0,11630*1000*SER_hh_fec_in!U21/SER_hh_num_in!U21)</f>
        <v>17884.070408998694</v>
      </c>
      <c r="V21" s="133">
        <f>IF(SER_hh_fec_in!V21=0,0,11630*1000*SER_hh_fec_in!V21/SER_hh_num_in!V21)</f>
        <v>14353.874844097978</v>
      </c>
      <c r="W21" s="133">
        <f>IF(SER_hh_fec_in!W21=0,0,11630*1000*SER_hh_fec_in!W21/SER_hh_num_in!W21)</f>
        <v>15543.400293947758</v>
      </c>
      <c r="DA21" s="157" t="s">
        <v>741</v>
      </c>
    </row>
    <row r="22" spans="1:105" ht="12" customHeight="1" x14ac:dyDescent="0.25">
      <c r="A22" s="132" t="s">
        <v>169</v>
      </c>
      <c r="B22" s="133"/>
      <c r="C22" s="133">
        <f>IF(SER_hh_fec_in!C22=0,0,11630*1000*SER_hh_fec_in!C22/SER_hh_num_in!C22)</f>
        <v>12212.70754597507</v>
      </c>
      <c r="D22" s="133">
        <f>IF(SER_hh_fec_in!D22=0,0,11630*1000*SER_hh_fec_in!D22/SER_hh_num_in!D22)</f>
        <v>12764.47630763734</v>
      </c>
      <c r="E22" s="133">
        <f>IF(SER_hh_fec_in!E22=0,0,11630*1000*SER_hh_fec_in!E22/SER_hh_num_in!E22)</f>
        <v>11870.873134254269</v>
      </c>
      <c r="F22" s="133">
        <f>IF(SER_hh_fec_in!F22=0,0,11630*1000*SER_hh_fec_in!F22/SER_hh_num_in!F22)</f>
        <v>12158.325882614157</v>
      </c>
      <c r="G22" s="133">
        <f>IF(SER_hh_fec_in!G22=0,0,11630*1000*SER_hh_fec_in!G22/SER_hh_num_in!G22)</f>
        <v>11770.097405057415</v>
      </c>
      <c r="H22" s="133">
        <f>IF(SER_hh_fec_in!H22=0,0,11630*1000*SER_hh_fec_in!H22/SER_hh_num_in!H22)</f>
        <v>12271.950338161823</v>
      </c>
      <c r="I22" s="133">
        <f>IF(SER_hh_fec_in!I22=0,0,11630*1000*SER_hh_fec_in!I22/SER_hh_num_in!I22)</f>
        <v>12284.468452062565</v>
      </c>
      <c r="J22" s="133">
        <f>IF(SER_hh_fec_in!J22=0,0,11630*1000*SER_hh_fec_in!J22/SER_hh_num_in!J22)</f>
        <v>12351.506756238516</v>
      </c>
      <c r="K22" s="133">
        <f>IF(SER_hh_fec_in!K22=0,0,11630*1000*SER_hh_fec_in!K22/SER_hh_num_in!K22)</f>
        <v>14208.139890318798</v>
      </c>
      <c r="L22" s="133">
        <f>IF(SER_hh_fec_in!L22=0,0,11630*1000*SER_hh_fec_in!L22/SER_hh_num_in!L22)</f>
        <v>11527.549335368252</v>
      </c>
      <c r="M22" s="133">
        <f>IF(SER_hh_fec_in!M22=0,0,11630*1000*SER_hh_fec_in!M22/SER_hh_num_in!M22)</f>
        <v>14062.516974843493</v>
      </c>
      <c r="N22" s="133">
        <f>IF(SER_hh_fec_in!N22=0,0,11630*1000*SER_hh_fec_in!N22/SER_hh_num_in!N22)</f>
        <v>12008.097624282622</v>
      </c>
      <c r="O22" s="133">
        <f>IF(SER_hh_fec_in!O22=0,0,11630*1000*SER_hh_fec_in!O22/SER_hh_num_in!O22)</f>
        <v>13935.663226853951</v>
      </c>
      <c r="P22" s="133">
        <f>IF(SER_hh_fec_in!P22=0,0,11630*1000*SER_hh_fec_in!P22/SER_hh_num_in!P22)</f>
        <v>10354.342507225838</v>
      </c>
      <c r="Q22" s="133">
        <f>IF(SER_hh_fec_in!Q22=0,0,11630*1000*SER_hh_fec_in!Q22/SER_hh_num_in!Q22)</f>
        <v>8530.9030971948941</v>
      </c>
      <c r="R22" s="133">
        <f>IF(SER_hh_fec_in!R22=0,0,11630*1000*SER_hh_fec_in!R22/SER_hh_num_in!R22)</f>
        <v>8559.6958954378115</v>
      </c>
      <c r="S22" s="133">
        <f>IF(SER_hh_fec_in!S22=0,0,11630*1000*SER_hh_fec_in!S22/SER_hh_num_in!S22)</f>
        <v>10939.117750026737</v>
      </c>
      <c r="T22" s="133">
        <f>IF(SER_hh_fec_in!T22=0,0,11630*1000*SER_hh_fec_in!T22/SER_hh_num_in!T22)</f>
        <v>10584.688208216659</v>
      </c>
      <c r="U22" s="133">
        <f>IF(SER_hh_fec_in!U22=0,0,11630*1000*SER_hh_fec_in!U22/SER_hh_num_in!U22)</f>
        <v>9472.8983969566252</v>
      </c>
      <c r="V22" s="133">
        <f>IF(SER_hh_fec_in!V22=0,0,11630*1000*SER_hh_fec_in!V22/SER_hh_num_in!V22)</f>
        <v>7604.8946515449552</v>
      </c>
      <c r="W22" s="133">
        <f>IF(SER_hh_fec_in!W22=0,0,11630*1000*SER_hh_fec_in!W22/SER_hh_num_in!W22)</f>
        <v>8872.3253742213601</v>
      </c>
      <c r="DA22" s="157" t="s">
        <v>742</v>
      </c>
    </row>
    <row r="23" spans="1:105" ht="12" customHeight="1" x14ac:dyDescent="0.25">
      <c r="A23" s="132" t="s">
        <v>154</v>
      </c>
      <c r="B23" s="133"/>
      <c r="C23" s="133">
        <f>IF(SER_hh_fec_in!C23=0,0,11630*1000*SER_hh_fec_in!C23/SER_hh_num_in!C23)</f>
        <v>17394.406647820531</v>
      </c>
      <c r="D23" s="133">
        <f>IF(SER_hh_fec_in!D23=0,0,11630*1000*SER_hh_fec_in!D23/SER_hh_num_in!D23)</f>
        <v>19379.820289474217</v>
      </c>
      <c r="E23" s="133">
        <f>IF(SER_hh_fec_in!E23=0,0,11630*1000*SER_hh_fec_in!E23/SER_hh_num_in!E23)</f>
        <v>21595.747823997892</v>
      </c>
      <c r="F23" s="133">
        <f>IF(SER_hh_fec_in!F23=0,0,11630*1000*SER_hh_fec_in!F23/SER_hh_num_in!F23)</f>
        <v>15655.146809675867</v>
      </c>
      <c r="G23" s="133">
        <f>IF(SER_hh_fec_in!G23=0,0,11630*1000*SER_hh_fec_in!G23/SER_hh_num_in!G23)</f>
        <v>12144.1095785787</v>
      </c>
      <c r="H23" s="133">
        <f>IF(SER_hh_fec_in!H23=0,0,11630*1000*SER_hh_fec_in!H23/SER_hh_num_in!H23)</f>
        <v>12333.760996637882</v>
      </c>
      <c r="I23" s="133">
        <f>IF(SER_hh_fec_in!I23=0,0,11630*1000*SER_hh_fec_in!I23/SER_hh_num_in!I23)</f>
        <v>12522.107393511127</v>
      </c>
      <c r="J23" s="133">
        <f>IF(SER_hh_fec_in!J23=0,0,11630*1000*SER_hh_fec_in!J23/SER_hh_num_in!J23)</f>
        <v>12828.090386387996</v>
      </c>
      <c r="K23" s="133">
        <f>IF(SER_hh_fec_in!K23=0,0,11630*1000*SER_hh_fec_in!K23/SER_hh_num_in!K23)</f>
        <v>17069.457007660629</v>
      </c>
      <c r="L23" s="133">
        <f>IF(SER_hh_fec_in!L23=0,0,11630*1000*SER_hh_fec_in!L23/SER_hh_num_in!L23)</f>
        <v>13944.093617844619</v>
      </c>
      <c r="M23" s="133">
        <f>IF(SER_hh_fec_in!M23=0,0,11630*1000*SER_hh_fec_in!M23/SER_hh_num_in!M23)</f>
        <v>16298.251201006853</v>
      </c>
      <c r="N23" s="133">
        <f>IF(SER_hh_fec_in!N23=0,0,11630*1000*SER_hh_fec_in!N23/SER_hh_num_in!N23)</f>
        <v>11410.729105634158</v>
      </c>
      <c r="O23" s="133">
        <f>IF(SER_hh_fec_in!O23=0,0,11630*1000*SER_hh_fec_in!O23/SER_hh_num_in!O23)</f>
        <v>13059.971377203365</v>
      </c>
      <c r="P23" s="133">
        <f>IF(SER_hh_fec_in!P23=0,0,11630*1000*SER_hh_fec_in!P23/SER_hh_num_in!P23)</f>
        <v>12375.510652022858</v>
      </c>
      <c r="Q23" s="133">
        <f>IF(SER_hh_fec_in!Q23=0,0,11630*1000*SER_hh_fec_in!Q23/SER_hh_num_in!Q23)</f>
        <v>11880.37485032208</v>
      </c>
      <c r="R23" s="133">
        <f>IF(SER_hh_fec_in!R23=0,0,11630*1000*SER_hh_fec_in!R23/SER_hh_num_in!R23)</f>
        <v>10077.409104125727</v>
      </c>
      <c r="S23" s="133">
        <f>IF(SER_hh_fec_in!S23=0,0,11630*1000*SER_hh_fec_in!S23/SER_hh_num_in!S23)</f>
        <v>9916.8451689676513</v>
      </c>
      <c r="T23" s="133">
        <f>IF(SER_hh_fec_in!T23=0,0,11630*1000*SER_hh_fec_in!T23/SER_hh_num_in!T23)</f>
        <v>9397.9493185878273</v>
      </c>
      <c r="U23" s="133">
        <f>IF(SER_hh_fec_in!U23=0,0,11630*1000*SER_hh_fec_in!U23/SER_hh_num_in!U23)</f>
        <v>9013.6657488394067</v>
      </c>
      <c r="V23" s="133">
        <f>IF(SER_hh_fec_in!V23=0,0,11630*1000*SER_hh_fec_in!V23/SER_hh_num_in!V23)</f>
        <v>7232.2402668667164</v>
      </c>
      <c r="W23" s="133">
        <f>IF(SER_hh_fec_in!W23=0,0,11630*1000*SER_hh_fec_in!W23/SER_hh_num_in!W23)</f>
        <v>8724.0137900104728</v>
      </c>
      <c r="DA23" s="157" t="s">
        <v>743</v>
      </c>
    </row>
    <row r="24" spans="1:105" ht="12" customHeight="1" x14ac:dyDescent="0.25">
      <c r="A24" s="132" t="s">
        <v>128</v>
      </c>
      <c r="B24" s="133"/>
      <c r="C24" s="133">
        <f>IF(SER_hh_fec_in!C24=0,0,11630*1000*SER_hh_fec_in!C24/SER_hh_num_in!C24)</f>
        <v>22730.61827668966</v>
      </c>
      <c r="D24" s="133">
        <f>IF(SER_hh_fec_in!D24=0,0,11630*1000*SER_hh_fec_in!D24/SER_hh_num_in!D24)</f>
        <v>23594.173130930278</v>
      </c>
      <c r="E24" s="133">
        <f>IF(SER_hh_fec_in!E24=0,0,11630*1000*SER_hh_fec_in!E24/SER_hh_num_in!E24)</f>
        <v>23358.835109444601</v>
      </c>
      <c r="F24" s="133">
        <f>IF(SER_hh_fec_in!F24=0,0,11630*1000*SER_hh_fec_in!F24/SER_hh_num_in!F24)</f>
        <v>23436.828062059991</v>
      </c>
      <c r="G24" s="133">
        <f>IF(SER_hh_fec_in!G24=0,0,11630*1000*SER_hh_fec_in!G24/SER_hh_num_in!G24)</f>
        <v>22270.355194621949</v>
      </c>
      <c r="H24" s="133">
        <f>IF(SER_hh_fec_in!H24=0,0,11630*1000*SER_hh_fec_in!H24/SER_hh_num_in!H24)</f>
        <v>21601.503700538313</v>
      </c>
      <c r="I24" s="133">
        <f>IF(SER_hh_fec_in!I24=0,0,11630*1000*SER_hh_fec_in!I24/SER_hh_num_in!I24)</f>
        <v>21311.244060363526</v>
      </c>
      <c r="J24" s="133">
        <f>IF(SER_hh_fec_in!J24=0,0,11630*1000*SER_hh_fec_in!J24/SER_hh_num_in!J24)</f>
        <v>20363.257122072057</v>
      </c>
      <c r="K24" s="133">
        <f>IF(SER_hh_fec_in!K24=0,0,11630*1000*SER_hh_fec_in!K24/SER_hh_num_in!K24)</f>
        <v>23389.836479600872</v>
      </c>
      <c r="L24" s="133">
        <f>IF(SER_hh_fec_in!L24=0,0,11630*1000*SER_hh_fec_in!L24/SER_hh_num_in!L24)</f>
        <v>25291.454130185637</v>
      </c>
      <c r="M24" s="133">
        <f>IF(SER_hh_fec_in!M24=0,0,11630*1000*SER_hh_fec_in!M24/SER_hh_num_in!M24)</f>
        <v>26853.280167616515</v>
      </c>
      <c r="N24" s="133">
        <f>IF(SER_hh_fec_in!N24=0,0,11630*1000*SER_hh_fec_in!N24/SER_hh_num_in!N24)</f>
        <v>28544.129169557673</v>
      </c>
      <c r="O24" s="133">
        <f>IF(SER_hh_fec_in!O24=0,0,11630*1000*SER_hh_fec_in!O24/SER_hh_num_in!O24)</f>
        <v>28158.43739729383</v>
      </c>
      <c r="P24" s="133">
        <f>IF(SER_hh_fec_in!P24=0,0,11630*1000*SER_hh_fec_in!P24/SER_hh_num_in!P24)</f>
        <v>21228.032235191196</v>
      </c>
      <c r="Q24" s="133">
        <f>IF(SER_hh_fec_in!Q24=0,0,11630*1000*SER_hh_fec_in!Q24/SER_hh_num_in!Q24)</f>
        <v>19962.342292462989</v>
      </c>
      <c r="R24" s="133">
        <f>IF(SER_hh_fec_in!R24=0,0,11630*1000*SER_hh_fec_in!R24/SER_hh_num_in!R24)</f>
        <v>18881.529105944606</v>
      </c>
      <c r="S24" s="133">
        <f>IF(SER_hh_fec_in!S24=0,0,11630*1000*SER_hh_fec_in!S24/SER_hh_num_in!S24)</f>
        <v>17734.270090792237</v>
      </c>
      <c r="T24" s="133">
        <f>IF(SER_hh_fec_in!T24=0,0,11630*1000*SER_hh_fec_in!T24/SER_hh_num_in!T24)</f>
        <v>15818.486362535814</v>
      </c>
      <c r="U24" s="133">
        <f>IF(SER_hh_fec_in!U24=0,0,11630*1000*SER_hh_fec_in!U24/SER_hh_num_in!U24)</f>
        <v>16283.461972041772</v>
      </c>
      <c r="V24" s="133">
        <f>IF(SER_hh_fec_in!V24=0,0,11630*1000*SER_hh_fec_in!V24/SER_hh_num_in!V24)</f>
        <v>15532.466057580254</v>
      </c>
      <c r="W24" s="133">
        <f>IF(SER_hh_fec_in!W24=0,0,11630*1000*SER_hh_fec_in!W24/SER_hh_num_in!W24)</f>
        <v>17175.731072099694</v>
      </c>
      <c r="DA24" s="157" t="s">
        <v>744</v>
      </c>
    </row>
    <row r="25" spans="1:105" ht="12" customHeight="1" x14ac:dyDescent="0.25">
      <c r="A25" s="132" t="s">
        <v>170</v>
      </c>
      <c r="B25" s="133"/>
      <c r="C25" s="133">
        <f>IF(SER_hh_fec_in!C25=0,0,11630*1000*SER_hh_fec_in!C25/SER_hh_num_in!C25)</f>
        <v>15274.833164584703</v>
      </c>
      <c r="D25" s="133">
        <f>IF(SER_hh_fec_in!D25=0,0,11630*1000*SER_hh_fec_in!D25/SER_hh_num_in!D25)</f>
        <v>15457.159015633151</v>
      </c>
      <c r="E25" s="133">
        <f>IF(SER_hh_fec_in!E25=0,0,11630*1000*SER_hh_fec_in!E25/SER_hh_num_in!E25)</f>
        <v>11938.642709466723</v>
      </c>
      <c r="F25" s="133">
        <f>IF(SER_hh_fec_in!F25=0,0,11630*1000*SER_hh_fec_in!F25/SER_hh_num_in!F25)</f>
        <v>11644.241247868624</v>
      </c>
      <c r="G25" s="133">
        <f>IF(SER_hh_fec_in!G25=0,0,11630*1000*SER_hh_fec_in!G25/SER_hh_num_in!G25)</f>
        <v>11870.768658165644</v>
      </c>
      <c r="H25" s="133">
        <f>IF(SER_hh_fec_in!H25=0,0,11630*1000*SER_hh_fec_in!H25/SER_hh_num_in!H25)</f>
        <v>15058.967054119976</v>
      </c>
      <c r="I25" s="133">
        <f>IF(SER_hh_fec_in!I25=0,0,11630*1000*SER_hh_fec_in!I25/SER_hh_num_in!I25)</f>
        <v>14151.456379340601</v>
      </c>
      <c r="J25" s="133">
        <f>IF(SER_hh_fec_in!J25=0,0,11630*1000*SER_hh_fec_in!J25/SER_hh_num_in!J25)</f>
        <v>14506.823745164353</v>
      </c>
      <c r="K25" s="133">
        <f>IF(SER_hh_fec_in!K25=0,0,11630*1000*SER_hh_fec_in!K25/SER_hh_num_in!K25)</f>
        <v>15620.305334786106</v>
      </c>
      <c r="L25" s="133">
        <f>IF(SER_hh_fec_in!L25=0,0,11630*1000*SER_hh_fec_in!L25/SER_hh_num_in!L25)</f>
        <v>13237.507413417055</v>
      </c>
      <c r="M25" s="133">
        <f>IF(SER_hh_fec_in!M25=0,0,11630*1000*SER_hh_fec_in!M25/SER_hh_num_in!M25)</f>
        <v>15220.471469929176</v>
      </c>
      <c r="N25" s="133">
        <f>IF(SER_hh_fec_in!N25=0,0,11630*1000*SER_hh_fec_in!N25/SER_hh_num_in!N25)</f>
        <v>16391.795434624561</v>
      </c>
      <c r="O25" s="133">
        <f>IF(SER_hh_fec_in!O25=0,0,11630*1000*SER_hh_fec_in!O25/SER_hh_num_in!O25)</f>
        <v>16749.60332790657</v>
      </c>
      <c r="P25" s="133">
        <f>IF(SER_hh_fec_in!P25=0,0,11630*1000*SER_hh_fec_in!P25/SER_hh_num_in!P25)</f>
        <v>14944.806624120527</v>
      </c>
      <c r="Q25" s="133">
        <f>IF(SER_hh_fec_in!Q25=0,0,11630*1000*SER_hh_fec_in!Q25/SER_hh_num_in!Q25)</f>
        <v>14834.786057669466</v>
      </c>
      <c r="R25" s="133">
        <f>IF(SER_hh_fec_in!R25=0,0,11630*1000*SER_hh_fec_in!R25/SER_hh_num_in!R25)</f>
        <v>15477.646919250406</v>
      </c>
      <c r="S25" s="133">
        <f>IF(SER_hh_fec_in!S25=0,0,11630*1000*SER_hh_fec_in!S25/SER_hh_num_in!S25)</f>
        <v>12210.401488248692</v>
      </c>
      <c r="T25" s="133">
        <f>IF(SER_hh_fec_in!T25=0,0,11630*1000*SER_hh_fec_in!T25/SER_hh_num_in!T25)</f>
        <v>11403.585918096343</v>
      </c>
      <c r="U25" s="133">
        <f>IF(SER_hh_fec_in!U25=0,0,11630*1000*SER_hh_fec_in!U25/SER_hh_num_in!U25)</f>
        <v>10732.298333542542</v>
      </c>
      <c r="V25" s="133">
        <f>IF(SER_hh_fec_in!V25=0,0,11630*1000*SER_hh_fec_in!V25/SER_hh_num_in!V25)</f>
        <v>10536.349319697441</v>
      </c>
      <c r="W25" s="133">
        <f>IF(SER_hh_fec_in!W25=0,0,11630*1000*SER_hh_fec_in!W25/SER_hh_num_in!W25)</f>
        <v>12014.889520214989</v>
      </c>
      <c r="DA25" s="157" t="s">
        <v>745</v>
      </c>
    </row>
    <row r="26" spans="1:105" ht="12" customHeight="1" x14ac:dyDescent="0.25">
      <c r="A26" s="132" t="s">
        <v>24</v>
      </c>
      <c r="B26" s="65"/>
      <c r="C26" s="65">
        <f>IF(SER_hh_fec_in!C26=0,0,11630*1000*SER_hh_fec_in!C26/SER_hh_num_in!C26)</f>
        <v>12428.7269117662</v>
      </c>
      <c r="D26" s="65">
        <f>IF(SER_hh_fec_in!D26=0,0,11630*1000*SER_hh_fec_in!D26/SER_hh_num_in!D26)</f>
        <v>11521.888074545392</v>
      </c>
      <c r="E26" s="65">
        <f>IF(SER_hh_fec_in!E26=0,0,11630*1000*SER_hh_fec_in!E26/SER_hh_num_in!E26)</f>
        <v>11446.386585627737</v>
      </c>
      <c r="F26" s="65">
        <f>IF(SER_hh_fec_in!F26=0,0,11630*1000*SER_hh_fec_in!F26/SER_hh_num_in!F26)</f>
        <v>11613.931910956066</v>
      </c>
      <c r="G26" s="65">
        <f>IF(SER_hh_fec_in!G26=0,0,11630*1000*SER_hh_fec_in!G26/SER_hh_num_in!G26)</f>
        <v>12649.969031230527</v>
      </c>
      <c r="H26" s="65">
        <f>IF(SER_hh_fec_in!H26=0,0,11630*1000*SER_hh_fec_in!H26/SER_hh_num_in!H26)</f>
        <v>14383.978746654755</v>
      </c>
      <c r="I26" s="65">
        <f>IF(SER_hh_fec_in!I26=0,0,11630*1000*SER_hh_fec_in!I26/SER_hh_num_in!I26)</f>
        <v>12624.159309104867</v>
      </c>
      <c r="J26" s="65">
        <f>IF(SER_hh_fec_in!J26=0,0,11630*1000*SER_hh_fec_in!J26/SER_hh_num_in!J26)</f>
        <v>10747.766609217961</v>
      </c>
      <c r="K26" s="65">
        <f>IF(SER_hh_fec_in!K26=0,0,11630*1000*SER_hh_fec_in!K26/SER_hh_num_in!K26)</f>
        <v>11830.307633939941</v>
      </c>
      <c r="L26" s="65">
        <f>IF(SER_hh_fec_in!L26=0,0,11630*1000*SER_hh_fec_in!L26/SER_hh_num_in!L26)</f>
        <v>8581.556946096207</v>
      </c>
      <c r="M26" s="65">
        <f>IF(SER_hh_fec_in!M26=0,0,11630*1000*SER_hh_fec_in!M26/SER_hh_num_in!M26)</f>
        <v>13105.969626167063</v>
      </c>
      <c r="N26" s="65">
        <f>IF(SER_hh_fec_in!N26=0,0,11630*1000*SER_hh_fec_in!N26/SER_hh_num_in!N26)</f>
        <v>9563.5335496324878</v>
      </c>
      <c r="O26" s="65">
        <f>IF(SER_hh_fec_in!O26=0,0,11630*1000*SER_hh_fec_in!O26/SER_hh_num_in!O26)</f>
        <v>11701.635234769306</v>
      </c>
      <c r="P26" s="65">
        <f>IF(SER_hh_fec_in!P26=0,0,11630*1000*SER_hh_fec_in!P26/SER_hh_num_in!P26)</f>
        <v>14369.810192639916</v>
      </c>
      <c r="Q26" s="65">
        <f>IF(SER_hh_fec_in!Q26=0,0,11630*1000*SER_hh_fec_in!Q26/SER_hh_num_in!Q26)</f>
        <v>9802.5528709285754</v>
      </c>
      <c r="R26" s="65">
        <f>IF(SER_hh_fec_in!R26=0,0,11630*1000*SER_hh_fec_in!R26/SER_hh_num_in!R26)</f>
        <v>9271.3636630512028</v>
      </c>
      <c r="S26" s="65">
        <f>IF(SER_hh_fec_in!S26=0,0,11630*1000*SER_hh_fec_in!S26/SER_hh_num_in!S26)</f>
        <v>8492.8822604324705</v>
      </c>
      <c r="T26" s="65">
        <f>IF(SER_hh_fec_in!T26=0,0,11630*1000*SER_hh_fec_in!T26/SER_hh_num_in!T26)</f>
        <v>10890.080803766663</v>
      </c>
      <c r="U26" s="65">
        <f>IF(SER_hh_fec_in!U26=0,0,11630*1000*SER_hh_fec_in!U26/SER_hh_num_in!U26)</f>
        <v>10526.162071077186</v>
      </c>
      <c r="V26" s="65">
        <f>IF(SER_hh_fec_in!V26=0,0,11630*1000*SER_hh_fec_in!V26/SER_hh_num_in!V26)</f>
        <v>10247.6963008393</v>
      </c>
      <c r="W26" s="65">
        <f>IF(SER_hh_fec_in!W26=0,0,11630*1000*SER_hh_fec_in!W26/SER_hh_num_in!W26)</f>
        <v>10198.328859383235</v>
      </c>
      <c r="DA26" s="109" t="s">
        <v>746</v>
      </c>
    </row>
    <row r="27" spans="1:105" ht="12" customHeight="1" x14ac:dyDescent="0.25">
      <c r="A27" s="145" t="s">
        <v>86</v>
      </c>
      <c r="B27" s="148"/>
      <c r="C27" s="146">
        <f>IF(SER_hh_fec_in!C27=0,0,11630*1000*SER_hh_fec_in!C27/SER_hh_num_in!C19)</f>
        <v>356.32277294210849</v>
      </c>
      <c r="D27" s="146">
        <f>IF(SER_hh_fec_in!D27=0,0,11630*1000*SER_hh_fec_in!D27/SER_hh_num_in!D19)</f>
        <v>432.92034428678903</v>
      </c>
      <c r="E27" s="146">
        <f>IF(SER_hh_fec_in!E27=0,0,11630*1000*SER_hh_fec_in!E27/SER_hh_num_in!E19)</f>
        <v>550.84280853935581</v>
      </c>
      <c r="F27" s="146">
        <f>IF(SER_hh_fec_in!F27=0,0,11630*1000*SER_hh_fec_in!F27/SER_hh_num_in!F19)</f>
        <v>413.50070023374155</v>
      </c>
      <c r="G27" s="146">
        <f>IF(SER_hh_fec_in!G27=0,0,11630*1000*SER_hh_fec_in!G27/SER_hh_num_in!G19)</f>
        <v>576.81350417009071</v>
      </c>
      <c r="H27" s="146">
        <f>IF(SER_hh_fec_in!H27=0,0,11630*1000*SER_hh_fec_in!H27/SER_hh_num_in!H19)</f>
        <v>415.7514064851834</v>
      </c>
      <c r="I27" s="146">
        <f>IF(SER_hh_fec_in!I27=0,0,11630*1000*SER_hh_fec_in!I27/SER_hh_num_in!I19)</f>
        <v>616.00562695289659</v>
      </c>
      <c r="J27" s="146">
        <f>IF(SER_hh_fec_in!J27=0,0,11630*1000*SER_hh_fec_in!J27/SER_hh_num_in!J19)</f>
        <v>814.35009606140625</v>
      </c>
      <c r="K27" s="146">
        <f>IF(SER_hh_fec_in!K27=0,0,11630*1000*SER_hh_fec_in!K27/SER_hh_num_in!K19)</f>
        <v>1618.8459095285866</v>
      </c>
      <c r="L27" s="146">
        <f>IF(SER_hh_fec_in!L27=0,0,11630*1000*SER_hh_fec_in!L27/SER_hh_num_in!L19)</f>
        <v>1377.7710382550893</v>
      </c>
      <c r="M27" s="146">
        <f>IF(SER_hh_fec_in!M27=0,0,11630*1000*SER_hh_fec_in!M27/SER_hh_num_in!M19)</f>
        <v>1527.9598912346207</v>
      </c>
      <c r="N27" s="146">
        <f>IF(SER_hh_fec_in!N27=0,0,11630*1000*SER_hh_fec_in!N27/SER_hh_num_in!N19)</f>
        <v>1278.513670591813</v>
      </c>
      <c r="O27" s="146">
        <f>IF(SER_hh_fec_in!O27=0,0,11630*1000*SER_hh_fec_in!O27/SER_hh_num_in!O19)</f>
        <v>1081.2300182621823</v>
      </c>
      <c r="P27" s="146">
        <f>IF(SER_hh_fec_in!P27=0,0,11630*1000*SER_hh_fec_in!P27/SER_hh_num_in!P19)</f>
        <v>1145.5706134547936</v>
      </c>
      <c r="Q27" s="146">
        <f>IF(SER_hh_fec_in!Q27=0,0,11630*1000*SER_hh_fec_in!Q27/SER_hh_num_in!Q19)</f>
        <v>850.1217867788182</v>
      </c>
      <c r="R27" s="146">
        <f>IF(SER_hh_fec_in!R27=0,0,11630*1000*SER_hh_fec_in!R27/SER_hh_num_in!R19)</f>
        <v>825.35896037401847</v>
      </c>
      <c r="S27" s="146">
        <f>IF(SER_hh_fec_in!S27=0,0,11630*1000*SER_hh_fec_in!S27/SER_hh_num_in!S19)</f>
        <v>1422.0559144099582</v>
      </c>
      <c r="T27" s="146">
        <f>IF(SER_hh_fec_in!T27=0,0,11630*1000*SER_hh_fec_in!T27/SER_hh_num_in!T19)</f>
        <v>1072.0473113180099</v>
      </c>
      <c r="U27" s="146">
        <f>IF(SER_hh_fec_in!U27=0,0,11630*1000*SER_hh_fec_in!U27/SER_hh_num_in!U19)</f>
        <v>1071.6779103898034</v>
      </c>
      <c r="V27" s="146">
        <f>IF(SER_hh_fec_in!V27=0,0,11630*1000*SER_hh_fec_in!V27/SER_hh_num_in!V19)</f>
        <v>1403.2727505637329</v>
      </c>
      <c r="W27" s="146">
        <f>IF(SER_hh_fec_in!W27=0,0,11630*1000*SER_hh_fec_in!W27/SER_hh_num_in!W19)</f>
        <v>616.91031572287409</v>
      </c>
      <c r="DA27" s="159" t="s">
        <v>747</v>
      </c>
    </row>
    <row r="28" spans="1:105" ht="12" customHeight="1" x14ac:dyDescent="0.25">
      <c r="A28" s="78" t="s">
        <v>85</v>
      </c>
      <c r="B28" s="68"/>
      <c r="C28" s="147">
        <f>IF(SER_hh_fec_in!C27=0,0,11630*1000*SER_hh_fec_in!C27/SER_hh_num_in!C27)</f>
        <v>4173.1935333878455</v>
      </c>
      <c r="D28" s="147">
        <f>IF(SER_hh_fec_in!D27=0,0,11630*1000*SER_hh_fec_in!D27/SER_hh_num_in!D27)</f>
        <v>5331.3505951177622</v>
      </c>
      <c r="E28" s="147">
        <f>IF(SER_hh_fec_in!E27=0,0,11630*1000*SER_hh_fec_in!E27/SER_hh_num_in!E27)</f>
        <v>4986.8843071043457</v>
      </c>
      <c r="F28" s="147">
        <f>IF(SER_hh_fec_in!F27=0,0,11630*1000*SER_hh_fec_in!F27/SER_hh_num_in!F27)</f>
        <v>5416.7456005787662</v>
      </c>
      <c r="G28" s="147">
        <f>IF(SER_hh_fec_in!G27=0,0,11630*1000*SER_hh_fec_in!G27/SER_hh_num_in!G27)</f>
        <v>5318.1829063611249</v>
      </c>
      <c r="H28" s="147">
        <f>IF(SER_hh_fec_in!H27=0,0,11630*1000*SER_hh_fec_in!H27/SER_hh_num_in!H27)</f>
        <v>4967.7854071562006</v>
      </c>
      <c r="I28" s="147">
        <f>IF(SER_hh_fec_in!I27=0,0,11630*1000*SER_hh_fec_in!I27/SER_hh_num_in!I27)</f>
        <v>5676.2823938982747</v>
      </c>
      <c r="J28" s="147">
        <f>IF(SER_hh_fec_in!J27=0,0,11630*1000*SER_hh_fec_in!J27/SER_hh_num_in!J27)</f>
        <v>5988.6969471660022</v>
      </c>
      <c r="K28" s="147">
        <f>IF(SER_hh_fec_in!K27=0,0,11630*1000*SER_hh_fec_in!K27/SER_hh_num_in!K27)</f>
        <v>5825.385653029668</v>
      </c>
      <c r="L28" s="147">
        <f>IF(SER_hh_fec_in!L27=0,0,11630*1000*SER_hh_fec_in!L27/SER_hh_num_in!L27)</f>
        <v>6372.8363476990298</v>
      </c>
      <c r="M28" s="147">
        <f>IF(SER_hh_fec_in!M27=0,0,11630*1000*SER_hh_fec_in!M27/SER_hh_num_in!M27)</f>
        <v>6113.0579384059674</v>
      </c>
      <c r="N28" s="147">
        <f>IF(SER_hh_fec_in!N27=0,0,11630*1000*SER_hh_fec_in!N27/SER_hh_num_in!N27)</f>
        <v>6566.2358210522088</v>
      </c>
      <c r="O28" s="147">
        <f>IF(SER_hh_fec_in!O27=0,0,11630*1000*SER_hh_fec_in!O27/SER_hh_num_in!O27)</f>
        <v>6699.0691413061322</v>
      </c>
      <c r="P28" s="147">
        <f>IF(SER_hh_fec_in!P27=0,0,11630*1000*SER_hh_fec_in!P27/SER_hh_num_in!P27)</f>
        <v>8312.016327968835</v>
      </c>
      <c r="Q28" s="147">
        <f>IF(SER_hh_fec_in!Q27=0,0,11630*1000*SER_hh_fec_in!Q27/SER_hh_num_in!Q27)</f>
        <v>5478.960709605296</v>
      </c>
      <c r="R28" s="147">
        <f>IF(SER_hh_fec_in!R27=0,0,11630*1000*SER_hh_fec_in!R27/SER_hh_num_in!R27)</f>
        <v>5654.4354151629386</v>
      </c>
      <c r="S28" s="147">
        <f>IF(SER_hh_fec_in!S27=0,0,11630*1000*SER_hh_fec_in!S27/SER_hh_num_in!S27)</f>
        <v>5925.7456188589877</v>
      </c>
      <c r="T28" s="147">
        <f>IF(SER_hh_fec_in!T27=0,0,11630*1000*SER_hh_fec_in!T27/SER_hh_num_in!T27)</f>
        <v>7434.582949943011</v>
      </c>
      <c r="U28" s="147">
        <f>IF(SER_hh_fec_in!U27=0,0,11630*1000*SER_hh_fec_in!U27/SER_hh_num_in!U27)</f>
        <v>6677.9633169594463</v>
      </c>
      <c r="V28" s="147">
        <f>IF(SER_hh_fec_in!V27=0,0,11630*1000*SER_hh_fec_in!V27/SER_hh_num_in!V27)</f>
        <v>6347.4359288696514</v>
      </c>
      <c r="W28" s="147">
        <f>IF(SER_hh_fec_in!W27=0,0,11630*1000*SER_hh_fec_in!W27/SER_hh_num_in!W27)</f>
        <v>6729.6227243130934</v>
      </c>
      <c r="DA28" s="160"/>
    </row>
    <row r="29" spans="1:105" ht="12.95" customHeight="1" x14ac:dyDescent="0.25">
      <c r="A29" s="130" t="s">
        <v>34</v>
      </c>
      <c r="B29" s="131"/>
      <c r="C29" s="131">
        <f>IF(SER_hh_fec_in!C29=0,0,11630*1000*SER_hh_fec_in!C29/SER_hh_num_in!C29)</f>
        <v>13785.57197570949</v>
      </c>
      <c r="D29" s="131">
        <f>IF(SER_hh_fec_in!D29=0,0,11630*1000*SER_hh_fec_in!D29/SER_hh_num_in!D29)</f>
        <v>13945.818832966914</v>
      </c>
      <c r="E29" s="131">
        <f>IF(SER_hh_fec_in!E29=0,0,11630*1000*SER_hh_fec_in!E29/SER_hh_num_in!E29)</f>
        <v>14070.725376123715</v>
      </c>
      <c r="F29" s="131">
        <f>IF(SER_hh_fec_in!F29=0,0,11630*1000*SER_hh_fec_in!F29/SER_hh_num_in!F29)</f>
        <v>13822.986985851196</v>
      </c>
      <c r="G29" s="131">
        <f>IF(SER_hh_fec_in!G29=0,0,11630*1000*SER_hh_fec_in!G29/SER_hh_num_in!G29)</f>
        <v>13850.637959009235</v>
      </c>
      <c r="H29" s="131">
        <f>IF(SER_hh_fec_in!H29=0,0,11630*1000*SER_hh_fec_in!H29/SER_hh_num_in!H29)</f>
        <v>13991.776128690271</v>
      </c>
      <c r="I29" s="131">
        <f>IF(SER_hh_fec_in!I29=0,0,11630*1000*SER_hh_fec_in!I29/SER_hh_num_in!I29)</f>
        <v>14018.366707408471</v>
      </c>
      <c r="J29" s="131">
        <f>IF(SER_hh_fec_in!J29=0,0,11630*1000*SER_hh_fec_in!J29/SER_hh_num_in!J29)</f>
        <v>13890.490016578351</v>
      </c>
      <c r="K29" s="131">
        <f>IF(SER_hh_fec_in!K29=0,0,11630*1000*SER_hh_fec_in!K29/SER_hh_num_in!K29)</f>
        <v>18026.534960942965</v>
      </c>
      <c r="L29" s="131">
        <f>IF(SER_hh_fec_in!L29=0,0,11630*1000*SER_hh_fec_in!L29/SER_hh_num_in!L29)</f>
        <v>14088.989649894287</v>
      </c>
      <c r="M29" s="131">
        <f>IF(SER_hh_fec_in!M29=0,0,11630*1000*SER_hh_fec_in!M29/SER_hh_num_in!M29)</f>
        <v>18007.128761878805</v>
      </c>
      <c r="N29" s="131">
        <f>IF(SER_hh_fec_in!N29=0,0,11630*1000*SER_hh_fec_in!N29/SER_hh_num_in!N29)</f>
        <v>15150.49723656861</v>
      </c>
      <c r="O29" s="131">
        <f>IF(SER_hh_fec_in!O29=0,0,11630*1000*SER_hh_fec_in!O29/SER_hh_num_in!O29)</f>
        <v>17372.386373478879</v>
      </c>
      <c r="P29" s="131">
        <f>IF(SER_hh_fec_in!P29=0,0,11630*1000*SER_hh_fec_in!P29/SER_hh_num_in!P29)</f>
        <v>18680.896918232564</v>
      </c>
      <c r="Q29" s="131">
        <f>IF(SER_hh_fec_in!Q29=0,0,11630*1000*SER_hh_fec_in!Q29/SER_hh_num_in!Q29)</f>
        <v>15526.014735009205</v>
      </c>
      <c r="R29" s="131">
        <f>IF(SER_hh_fec_in!R29=0,0,11630*1000*SER_hh_fec_in!R29/SER_hh_num_in!R29)</f>
        <v>14660.415272256352</v>
      </c>
      <c r="S29" s="131">
        <f>IF(SER_hh_fec_in!S29=0,0,11630*1000*SER_hh_fec_in!S29/SER_hh_num_in!S29)</f>
        <v>15308.24549912421</v>
      </c>
      <c r="T29" s="131">
        <f>IF(SER_hh_fec_in!T29=0,0,11630*1000*SER_hh_fec_in!T29/SER_hh_num_in!T29)</f>
        <v>15265.392830636765</v>
      </c>
      <c r="U29" s="131">
        <f>IF(SER_hh_fec_in!U29=0,0,11630*1000*SER_hh_fec_in!U29/SER_hh_num_in!U29)</f>
        <v>15306.779295850831</v>
      </c>
      <c r="V29" s="131">
        <f>IF(SER_hh_fec_in!V29=0,0,11630*1000*SER_hh_fec_in!V29/SER_hh_num_in!V29)</f>
        <v>13865.905893185423</v>
      </c>
      <c r="W29" s="131">
        <f>IF(SER_hh_fec_in!W29=0,0,11630*1000*SER_hh_fec_in!W29/SER_hh_num_in!W29)</f>
        <v>14798.709940374836</v>
      </c>
      <c r="DA29" s="156" t="s">
        <v>748</v>
      </c>
    </row>
    <row r="30" spans="1:105" s="2" customFormat="1" ht="12" customHeight="1" x14ac:dyDescent="0.25">
      <c r="A30" s="132" t="s">
        <v>52</v>
      </c>
      <c r="B30" s="133"/>
      <c r="C30" s="133">
        <f>IF(SER_hh_fec_in!C30=0,0,11630*1000*SER_hh_fec_in!C30/SER_hh_num_in!C30)</f>
        <v>14184.658841747056</v>
      </c>
      <c r="D30" s="133">
        <f>IF(SER_hh_fec_in!D30=0,0,11630*1000*SER_hh_fec_in!D30/SER_hh_num_in!D30)</f>
        <v>18707.125147839724</v>
      </c>
      <c r="E30" s="133">
        <f>IF(SER_hh_fec_in!E30=0,0,11630*1000*SER_hh_fec_in!E30/SER_hh_num_in!E30)</f>
        <v>18523.930734102509</v>
      </c>
      <c r="F30" s="133">
        <f>IF(SER_hh_fec_in!F30=0,0,11630*1000*SER_hh_fec_in!F30/SER_hh_num_in!F30)</f>
        <v>20268.090674415282</v>
      </c>
      <c r="G30" s="133">
        <f>IF(SER_hh_fec_in!G30=0,0,11630*1000*SER_hh_fec_in!G30/SER_hh_num_in!G30)</f>
        <v>20770.748598323269</v>
      </c>
      <c r="H30" s="133">
        <f>IF(SER_hh_fec_in!H30=0,0,11630*1000*SER_hh_fec_in!H30/SER_hh_num_in!H30)</f>
        <v>18344.377082259449</v>
      </c>
      <c r="I30" s="133">
        <f>IF(SER_hh_fec_in!I30=0,0,11630*1000*SER_hh_fec_in!I30/SER_hh_num_in!I30)</f>
        <v>20032.963666497693</v>
      </c>
      <c r="J30" s="133">
        <f>IF(SER_hh_fec_in!J30=0,0,11630*1000*SER_hh_fec_in!J30/SER_hh_num_in!J30)</f>
        <v>17085.74901827018</v>
      </c>
      <c r="K30" s="133">
        <f>IF(SER_hh_fec_in!K30=0,0,11630*1000*SER_hh_fec_in!K30/SER_hh_num_in!K30)</f>
        <v>20953.311784100846</v>
      </c>
      <c r="L30" s="133">
        <f>IF(SER_hh_fec_in!L30=0,0,11630*1000*SER_hh_fec_in!L30/SER_hh_num_in!L30)</f>
        <v>19485.244460760518</v>
      </c>
      <c r="M30" s="133">
        <f>IF(SER_hh_fec_in!M30=0,0,11630*1000*SER_hh_fec_in!M30/SER_hh_num_in!M30)</f>
        <v>22561.582776315914</v>
      </c>
      <c r="N30" s="133">
        <f>IF(SER_hh_fec_in!N30=0,0,11630*1000*SER_hh_fec_in!N30/SER_hh_num_in!N30)</f>
        <v>16978.682224061962</v>
      </c>
      <c r="O30" s="133">
        <f>IF(SER_hh_fec_in!O30=0,0,11630*1000*SER_hh_fec_in!O30/SER_hh_num_in!O30)</f>
        <v>20227.094396994438</v>
      </c>
      <c r="P30" s="133">
        <f>IF(SER_hh_fec_in!P30=0,0,11630*1000*SER_hh_fec_in!P30/SER_hh_num_in!P30)</f>
        <v>22066.285517190565</v>
      </c>
      <c r="Q30" s="133">
        <f>IF(SER_hh_fec_in!Q30=0,0,11630*1000*SER_hh_fec_in!Q30/SER_hh_num_in!Q30)</f>
        <v>17703.104726142206</v>
      </c>
      <c r="R30" s="133">
        <f>IF(SER_hh_fec_in!R30=0,0,11630*1000*SER_hh_fec_in!R30/SER_hh_num_in!R30)</f>
        <v>17823.873204964493</v>
      </c>
      <c r="S30" s="133">
        <f>IF(SER_hh_fec_in!S30=0,0,11630*1000*SER_hh_fec_in!S30/SER_hh_num_in!S30)</f>
        <v>20395.353164744942</v>
      </c>
      <c r="T30" s="133">
        <f>IF(SER_hh_fec_in!T30=0,0,11630*1000*SER_hh_fec_in!T30/SER_hh_num_in!T30)</f>
        <v>25435.270549439603</v>
      </c>
      <c r="U30" s="133">
        <f>IF(SER_hh_fec_in!U30=0,0,11630*1000*SER_hh_fec_in!U30/SER_hh_num_in!U30)</f>
        <v>30772.945456039364</v>
      </c>
      <c r="V30" s="133">
        <f>IF(SER_hh_fec_in!V30=0,0,11630*1000*SER_hh_fec_in!V30/SER_hh_num_in!V30)</f>
        <v>25304.441262981156</v>
      </c>
      <c r="W30" s="133">
        <f>IF(SER_hh_fec_in!W30=0,0,11630*1000*SER_hh_fec_in!W30/SER_hh_num_in!W30)</f>
        <v>27436.653254197929</v>
      </c>
      <c r="DA30" s="157" t="s">
        <v>749</v>
      </c>
    </row>
    <row r="31" spans="1:105" ht="12" customHeight="1" x14ac:dyDescent="0.25">
      <c r="A31" s="132" t="s">
        <v>154</v>
      </c>
      <c r="B31" s="133"/>
      <c r="C31" s="133">
        <f>IF(SER_hh_fec_in!C31=0,0,11630*1000*SER_hh_fec_in!C31/SER_hh_num_in!C31)</f>
        <v>15443.790623503079</v>
      </c>
      <c r="D31" s="133">
        <f>IF(SER_hh_fec_in!D31=0,0,11630*1000*SER_hh_fec_in!D31/SER_hh_num_in!D31)</f>
        <v>14953.205877758921</v>
      </c>
      <c r="E31" s="133">
        <f>IF(SER_hh_fec_in!E31=0,0,11630*1000*SER_hh_fec_in!E31/SER_hh_num_in!E31)</f>
        <v>15186.152465191841</v>
      </c>
      <c r="F31" s="133">
        <f>IF(SER_hh_fec_in!F31=0,0,11630*1000*SER_hh_fec_in!F31/SER_hh_num_in!F31)</f>
        <v>14419.940165114966</v>
      </c>
      <c r="G31" s="133">
        <f>IF(SER_hh_fec_in!G31=0,0,11630*1000*SER_hh_fec_in!G31/SER_hh_num_in!G31)</f>
        <v>15743.475673831406</v>
      </c>
      <c r="H31" s="133">
        <f>IF(SER_hh_fec_in!H31=0,0,11630*1000*SER_hh_fec_in!H31/SER_hh_num_in!H31)</f>
        <v>15360.903306570302</v>
      </c>
      <c r="I31" s="133">
        <f>IF(SER_hh_fec_in!I31=0,0,11630*1000*SER_hh_fec_in!I31/SER_hh_num_in!I31)</f>
        <v>16203.849272265114</v>
      </c>
      <c r="J31" s="133">
        <f>IF(SER_hh_fec_in!J31=0,0,11630*1000*SER_hh_fec_in!J31/SER_hh_num_in!J31)</f>
        <v>15683.364345355754</v>
      </c>
      <c r="K31" s="133">
        <f>IF(SER_hh_fec_in!K31=0,0,11630*1000*SER_hh_fec_in!K31/SER_hh_num_in!K31)</f>
        <v>21075.572655603326</v>
      </c>
      <c r="L31" s="133">
        <f>IF(SER_hh_fec_in!L31=0,0,11630*1000*SER_hh_fec_in!L31/SER_hh_num_in!L31)</f>
        <v>16267.604751658268</v>
      </c>
      <c r="M31" s="133">
        <f>IF(SER_hh_fec_in!M31=0,0,11630*1000*SER_hh_fec_in!M31/SER_hh_num_in!M31)</f>
        <v>21124.161257596457</v>
      </c>
      <c r="N31" s="133">
        <f>IF(SER_hh_fec_in!N31=0,0,11630*1000*SER_hh_fec_in!N31/SER_hh_num_in!N31)</f>
        <v>14119.270657574642</v>
      </c>
      <c r="O31" s="133">
        <f>IF(SER_hh_fec_in!O31=0,0,11630*1000*SER_hh_fec_in!O31/SER_hh_num_in!O31)</f>
        <v>15670.599001318742</v>
      </c>
      <c r="P31" s="133">
        <f>IF(SER_hh_fec_in!P31=0,0,11630*1000*SER_hh_fec_in!P31/SER_hh_num_in!P31)</f>
        <v>17354.241790127537</v>
      </c>
      <c r="Q31" s="133">
        <f>IF(SER_hh_fec_in!Q31=0,0,11630*1000*SER_hh_fec_in!Q31/SER_hh_num_in!Q31)</f>
        <v>14683.313398365208</v>
      </c>
      <c r="R31" s="133">
        <f>IF(SER_hh_fec_in!R31=0,0,11630*1000*SER_hh_fec_in!R31/SER_hh_num_in!R31)</f>
        <v>14041.514088125825</v>
      </c>
      <c r="S31" s="133">
        <f>IF(SER_hh_fec_in!S31=0,0,11630*1000*SER_hh_fec_in!S31/SER_hh_num_in!S31)</f>
        <v>15767.653488268157</v>
      </c>
      <c r="T31" s="133">
        <f>IF(SER_hh_fec_in!T31=0,0,11630*1000*SER_hh_fec_in!T31/SER_hh_num_in!T31)</f>
        <v>16204.57007916671</v>
      </c>
      <c r="U31" s="133">
        <f>IF(SER_hh_fec_in!U31=0,0,11630*1000*SER_hh_fec_in!U31/SER_hh_num_in!U31)</f>
        <v>16487.331016696025</v>
      </c>
      <c r="V31" s="133">
        <f>IF(SER_hh_fec_in!V31=0,0,11630*1000*SER_hh_fec_in!V31/SER_hh_num_in!V31)</f>
        <v>14231.320225503598</v>
      </c>
      <c r="W31" s="133">
        <f>IF(SER_hh_fec_in!W31=0,0,11630*1000*SER_hh_fec_in!W31/SER_hh_num_in!W31)</f>
        <v>15534.463670763376</v>
      </c>
      <c r="DA31" s="157" t="s">
        <v>750</v>
      </c>
    </row>
    <row r="32" spans="1:105" ht="12" customHeight="1" x14ac:dyDescent="0.25">
      <c r="A32" s="132" t="s">
        <v>128</v>
      </c>
      <c r="B32" s="133"/>
      <c r="C32" s="133">
        <f>IF(SER_hh_fec_in!C32=0,0,11630*1000*SER_hh_fec_in!C32/SER_hh_num_in!C32)</f>
        <v>18709.46955487545</v>
      </c>
      <c r="D32" s="133">
        <f>IF(SER_hh_fec_in!D32=0,0,11630*1000*SER_hh_fec_in!D32/SER_hh_num_in!D32)</f>
        <v>21341.189876728873</v>
      </c>
      <c r="E32" s="133">
        <f>IF(SER_hh_fec_in!E32=0,0,11630*1000*SER_hh_fec_in!E32/SER_hh_num_in!E32)</f>
        <v>17993.598130517708</v>
      </c>
      <c r="F32" s="133">
        <f>IF(SER_hh_fec_in!F32=0,0,11630*1000*SER_hh_fec_in!F32/SER_hh_num_in!F32)</f>
        <v>16012.349571158105</v>
      </c>
      <c r="G32" s="133">
        <f>IF(SER_hh_fec_in!G32=0,0,11630*1000*SER_hh_fec_in!G32/SER_hh_num_in!G32)</f>
        <v>18730.458234508344</v>
      </c>
      <c r="H32" s="133">
        <f>IF(SER_hh_fec_in!H32=0,0,11630*1000*SER_hh_fec_in!H32/SER_hh_num_in!H32)</f>
        <v>16569.265943244682</v>
      </c>
      <c r="I32" s="133">
        <f>IF(SER_hh_fec_in!I32=0,0,11630*1000*SER_hh_fec_in!I32/SER_hh_num_in!I32)</f>
        <v>17551.665179828538</v>
      </c>
      <c r="J32" s="133">
        <f>IF(SER_hh_fec_in!J32=0,0,11630*1000*SER_hh_fec_in!J32/SER_hh_num_in!J32)</f>
        <v>25022.727256945393</v>
      </c>
      <c r="K32" s="133">
        <f>IF(SER_hh_fec_in!K32=0,0,11630*1000*SER_hh_fec_in!K32/SER_hh_num_in!K32)</f>
        <v>23250.890590394582</v>
      </c>
      <c r="L32" s="133">
        <f>IF(SER_hh_fec_in!L32=0,0,11630*1000*SER_hh_fec_in!L32/SER_hh_num_in!L32)</f>
        <v>17783.450605346381</v>
      </c>
      <c r="M32" s="133">
        <f>IF(SER_hh_fec_in!M32=0,0,11630*1000*SER_hh_fec_in!M32/SER_hh_num_in!M32)</f>
        <v>17823.152612901358</v>
      </c>
      <c r="N32" s="133">
        <f>IF(SER_hh_fec_in!N32=0,0,11630*1000*SER_hh_fec_in!N32/SER_hh_num_in!N32)</f>
        <v>25059.462508903052</v>
      </c>
      <c r="O32" s="133">
        <f>IF(SER_hh_fec_in!O32=0,0,11630*1000*SER_hh_fec_in!O32/SER_hh_num_in!O32)</f>
        <v>15222.002665381775</v>
      </c>
      <c r="P32" s="133">
        <f>IF(SER_hh_fec_in!P32=0,0,11630*1000*SER_hh_fec_in!P32/SER_hh_num_in!P32)</f>
        <v>14629.805419337416</v>
      </c>
      <c r="Q32" s="133">
        <f>IF(SER_hh_fec_in!Q32=0,0,11630*1000*SER_hh_fec_in!Q32/SER_hh_num_in!Q32)</f>
        <v>15935.024221543244</v>
      </c>
      <c r="R32" s="133">
        <f>IF(SER_hh_fec_in!R32=0,0,11630*1000*SER_hh_fec_in!R32/SER_hh_num_in!R32)</f>
        <v>16027.485078019037</v>
      </c>
      <c r="S32" s="133">
        <f>IF(SER_hh_fec_in!S32=0,0,11630*1000*SER_hh_fec_in!S32/SER_hh_num_in!S32)</f>
        <v>19231.342902312539</v>
      </c>
      <c r="T32" s="133">
        <f>IF(SER_hh_fec_in!T32=0,0,11630*1000*SER_hh_fec_in!T32/SER_hh_num_in!T32)</f>
        <v>22461.541300204481</v>
      </c>
      <c r="U32" s="133">
        <f>IF(SER_hh_fec_in!U32=0,0,11630*1000*SER_hh_fec_in!U32/SER_hh_num_in!U32)</f>
        <v>23098.757512475782</v>
      </c>
      <c r="V32" s="133">
        <f>IF(SER_hh_fec_in!V32=0,0,11630*1000*SER_hh_fec_in!V32/SER_hh_num_in!V32)</f>
        <v>20418.780695843929</v>
      </c>
      <c r="W32" s="133">
        <f>IF(SER_hh_fec_in!W32=0,0,11630*1000*SER_hh_fec_in!W32/SER_hh_num_in!W32)</f>
        <v>18040.534344347601</v>
      </c>
      <c r="DA32" s="157" t="s">
        <v>751</v>
      </c>
    </row>
    <row r="33" spans="1:105" ht="12" customHeight="1" x14ac:dyDescent="0.25">
      <c r="A33" s="62" t="s">
        <v>24</v>
      </c>
      <c r="B33" s="68"/>
      <c r="C33" s="68">
        <f>IF(SER_hh_fec_in!C33=0,0,11630*1000*SER_hh_fec_in!C33/SER_hh_num_in!C33)</f>
        <v>12572.031965697674</v>
      </c>
      <c r="D33" s="68">
        <f>IF(SER_hh_fec_in!D33=0,0,11630*1000*SER_hh_fec_in!D33/SER_hh_num_in!D33)</f>
        <v>11919.251855435565</v>
      </c>
      <c r="E33" s="68">
        <f>IF(SER_hh_fec_in!E33=0,0,11630*1000*SER_hh_fec_in!E33/SER_hh_num_in!E33)</f>
        <v>12291.043073330129</v>
      </c>
      <c r="F33" s="68">
        <f>IF(SER_hh_fec_in!F33=0,0,11630*1000*SER_hh_fec_in!F33/SER_hh_num_in!F33)</f>
        <v>12100.712316981335</v>
      </c>
      <c r="G33" s="68">
        <f>IF(SER_hh_fec_in!G33=0,0,11630*1000*SER_hh_fec_in!G33/SER_hh_num_in!G33)</f>
        <v>12038.460419366167</v>
      </c>
      <c r="H33" s="68">
        <f>IF(SER_hh_fec_in!H33=0,0,11630*1000*SER_hh_fec_in!H33/SER_hh_num_in!H33)</f>
        <v>12831.308355018613</v>
      </c>
      <c r="I33" s="68">
        <f>IF(SER_hh_fec_in!I33=0,0,11630*1000*SER_hh_fec_in!I33/SER_hh_num_in!I33)</f>
        <v>12273.4084289046</v>
      </c>
      <c r="J33" s="68">
        <f>IF(SER_hh_fec_in!J33=0,0,11630*1000*SER_hh_fec_in!J33/SER_hh_num_in!J33)</f>
        <v>12560.96756465193</v>
      </c>
      <c r="K33" s="68">
        <f>IF(SER_hh_fec_in!K33=0,0,11630*1000*SER_hh_fec_in!K33/SER_hh_num_in!K33)</f>
        <v>16208.196803972116</v>
      </c>
      <c r="L33" s="68">
        <f>IF(SER_hh_fec_in!L33=0,0,11630*1000*SER_hh_fec_in!L33/SER_hh_num_in!L33)</f>
        <v>12178.265145571308</v>
      </c>
      <c r="M33" s="68">
        <f>IF(SER_hh_fec_in!M33=0,0,11630*1000*SER_hh_fec_in!M33/SER_hh_num_in!M33)</f>
        <v>16168.183498606119</v>
      </c>
      <c r="N33" s="68">
        <f>IF(SER_hh_fec_in!N33=0,0,11630*1000*SER_hh_fec_in!N33/SER_hh_num_in!N33)</f>
        <v>15952.627662796182</v>
      </c>
      <c r="O33" s="68">
        <f>IF(SER_hh_fec_in!O33=0,0,11630*1000*SER_hh_fec_in!O33/SER_hh_num_in!O33)</f>
        <v>19226.200888600171</v>
      </c>
      <c r="P33" s="68">
        <f>IF(SER_hh_fec_in!P33=0,0,11630*1000*SER_hh_fec_in!P33/SER_hh_num_in!P33)</f>
        <v>20348.035426880582</v>
      </c>
      <c r="Q33" s="68">
        <f>IF(SER_hh_fec_in!Q33=0,0,11630*1000*SER_hh_fec_in!Q33/SER_hh_num_in!Q33)</f>
        <v>16212.0171478969</v>
      </c>
      <c r="R33" s="68">
        <f>IF(SER_hh_fec_in!R33=0,0,11630*1000*SER_hh_fec_in!R33/SER_hh_num_in!R33)</f>
        <v>14711.843966724053</v>
      </c>
      <c r="S33" s="68">
        <f>IF(SER_hh_fec_in!S33=0,0,11630*1000*SER_hh_fec_in!S33/SER_hh_num_in!S33)</f>
        <v>14300.606737306214</v>
      </c>
      <c r="T33" s="68">
        <f>IF(SER_hh_fec_in!T33=0,0,11630*1000*SER_hh_fec_in!T33/SER_hh_num_in!T33)</f>
        <v>13808.347165137986</v>
      </c>
      <c r="U33" s="68">
        <f>IF(SER_hh_fec_in!U33=0,0,11630*1000*SER_hh_fec_in!U33/SER_hh_num_in!U33)</f>
        <v>13321.816712901513</v>
      </c>
      <c r="V33" s="68">
        <f>IF(SER_hh_fec_in!V33=0,0,11630*1000*SER_hh_fec_in!V33/SER_hh_num_in!V33)</f>
        <v>12821.995385301678</v>
      </c>
      <c r="W33" s="68">
        <f>IF(SER_hh_fec_in!W33=0,0,11630*1000*SER_hh_fec_in!W33/SER_hh_num_in!W33)</f>
        <v>13485.850135367167</v>
      </c>
      <c r="DA33" s="111" t="s">
        <v>752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25.5" customHeight="1" x14ac:dyDescent="0.25">
      <c r="A1" s="28" t="s">
        <v>753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88</v>
      </c>
      <c r="B3" s="126"/>
      <c r="C3" s="126">
        <f>IF(SER_hh_tes_in!C3=0,0,11630*1000*SER_hh_tes_in!C3/SER_hh_num_in!C3)</f>
        <v>84631.25009116478</v>
      </c>
      <c r="D3" s="126">
        <f>IF(SER_hh_tes_in!D3=0,0,11630*1000*SER_hh_tes_in!D3/SER_hh_num_in!D3)</f>
        <v>84281.507388202561</v>
      </c>
      <c r="E3" s="126">
        <f>IF(SER_hh_tes_in!E3=0,0,11630*1000*SER_hh_tes_in!E3/SER_hh_num_in!E3)</f>
        <v>89299.175954176884</v>
      </c>
      <c r="F3" s="126">
        <f>IF(SER_hh_tes_in!F3=0,0,11630*1000*SER_hh_tes_in!F3/SER_hh_num_in!F3)</f>
        <v>87189.640341564533</v>
      </c>
      <c r="G3" s="126">
        <f>IF(SER_hh_tes_in!G3=0,0,11630*1000*SER_hh_tes_in!G3/SER_hh_num_in!G3)</f>
        <v>85974.885819303454</v>
      </c>
      <c r="H3" s="126">
        <f>IF(SER_hh_tes_in!H3=0,0,11630*1000*SER_hh_tes_in!H3/SER_hh_num_in!H3)</f>
        <v>93741.016555318303</v>
      </c>
      <c r="I3" s="126">
        <f>IF(SER_hh_tes_in!I3=0,0,11630*1000*SER_hh_tes_in!I3/SER_hh_num_in!I3)</f>
        <v>83860.187376920512</v>
      </c>
      <c r="J3" s="126">
        <f>IF(SER_hh_tes_in!J3=0,0,11630*1000*SER_hh_tes_in!J3/SER_hh_num_in!J3)</f>
        <v>83057.339884027111</v>
      </c>
      <c r="K3" s="126">
        <f>IF(SER_hh_tes_in!K3=0,0,11630*1000*SER_hh_tes_in!K3/SER_hh_num_in!K3)</f>
        <v>105762.90510126793</v>
      </c>
      <c r="L3" s="126">
        <f>IF(SER_hh_tes_in!L3=0,0,11630*1000*SER_hh_tes_in!L3/SER_hh_num_in!L3)</f>
        <v>89656.278302581763</v>
      </c>
      <c r="M3" s="126">
        <f>IF(SER_hh_tes_in!M3=0,0,11630*1000*SER_hh_tes_in!M3/SER_hh_num_in!M3)</f>
        <v>101213.45505570843</v>
      </c>
      <c r="N3" s="126">
        <f>IF(SER_hh_tes_in!N3=0,0,11630*1000*SER_hh_tes_in!N3/SER_hh_num_in!N3)</f>
        <v>84244.51538831419</v>
      </c>
      <c r="O3" s="126">
        <f>IF(SER_hh_tes_in!O3=0,0,11630*1000*SER_hh_tes_in!O3/SER_hh_num_in!O3)</f>
        <v>93949.123505045718</v>
      </c>
      <c r="P3" s="126">
        <f>IF(SER_hh_tes_in!P3=0,0,11630*1000*SER_hh_tes_in!P3/SER_hh_num_in!P3)</f>
        <v>84440.301671611611</v>
      </c>
      <c r="Q3" s="126">
        <f>IF(SER_hh_tes_in!Q3=0,0,11630*1000*SER_hh_tes_in!Q3/SER_hh_num_in!Q3)</f>
        <v>77459.018584767968</v>
      </c>
      <c r="R3" s="126">
        <f>IF(SER_hh_tes_in!R3=0,0,11630*1000*SER_hh_tes_in!R3/SER_hh_num_in!R3)</f>
        <v>73457.677376903011</v>
      </c>
      <c r="S3" s="126">
        <f>IF(SER_hh_tes_in!S3=0,0,11630*1000*SER_hh_tes_in!S3/SER_hh_num_in!S3)</f>
        <v>76104.522289146407</v>
      </c>
      <c r="T3" s="126">
        <f>IF(SER_hh_tes_in!T3=0,0,11630*1000*SER_hh_tes_in!T3/SER_hh_num_in!T3)</f>
        <v>74356.310832493255</v>
      </c>
      <c r="U3" s="126">
        <f>IF(SER_hh_tes_in!U3=0,0,11630*1000*SER_hh_tes_in!U3/SER_hh_num_in!U3)</f>
        <v>71145.022935926245</v>
      </c>
      <c r="V3" s="126">
        <f>IF(SER_hh_tes_in!V3=0,0,11630*1000*SER_hh_tes_in!V3/SER_hh_num_in!V3)</f>
        <v>64637.413347283022</v>
      </c>
      <c r="W3" s="126">
        <f>IF(SER_hh_tes_in!W3=0,0,11630*1000*SER_hh_tes_in!W3/SER_hh_num_in!W3)</f>
        <v>62535.862117982426</v>
      </c>
      <c r="DA3" s="155" t="s">
        <v>754</v>
      </c>
    </row>
    <row r="4" spans="1:105" ht="12.95" customHeight="1" x14ac:dyDescent="0.25">
      <c r="A4" s="130" t="s">
        <v>32</v>
      </c>
      <c r="B4" s="131"/>
      <c r="C4" s="131">
        <f>IF(SER_hh_tes_in!C4=0,0,11630*1000*SER_hh_tes_in!C4/SER_hh_num_in!C4)</f>
        <v>45308.91036074108</v>
      </c>
      <c r="D4" s="131">
        <f>IF(SER_hh_tes_in!D4=0,0,11630*1000*SER_hh_tes_in!D4/SER_hh_num_in!D4)</f>
        <v>45932.323696244435</v>
      </c>
      <c r="E4" s="131">
        <f>IF(SER_hh_tes_in!E4=0,0,11630*1000*SER_hh_tes_in!E4/SER_hh_num_in!E4)</f>
        <v>49377.240026264924</v>
      </c>
      <c r="F4" s="131">
        <f>IF(SER_hh_tes_in!F4=0,0,11630*1000*SER_hh_tes_in!F4/SER_hh_num_in!F4)</f>
        <v>49383.767106205691</v>
      </c>
      <c r="G4" s="131">
        <f>IF(SER_hh_tes_in!G4=0,0,11630*1000*SER_hh_tes_in!G4/SER_hh_num_in!G4)</f>
        <v>47854.779332980761</v>
      </c>
      <c r="H4" s="131">
        <f>IF(SER_hh_tes_in!H4=0,0,11630*1000*SER_hh_tes_in!H4/SER_hh_num_in!H4)</f>
        <v>53072.735057096623</v>
      </c>
      <c r="I4" s="131">
        <f>IF(SER_hh_tes_in!I4=0,0,11630*1000*SER_hh_tes_in!I4/SER_hh_num_in!I4)</f>
        <v>44604.550485478198</v>
      </c>
      <c r="J4" s="131">
        <f>IF(SER_hh_tes_in!J4=0,0,11630*1000*SER_hh_tes_in!J4/SER_hh_num_in!J4)</f>
        <v>44504.325442704911</v>
      </c>
      <c r="K4" s="131">
        <f>IF(SER_hh_tes_in!K4=0,0,11630*1000*SER_hh_tes_in!K4/SER_hh_num_in!K4)</f>
        <v>60751.450124810755</v>
      </c>
      <c r="L4" s="131">
        <f>IF(SER_hh_tes_in!L4=0,0,11630*1000*SER_hh_tes_in!L4/SER_hh_num_in!L4)</f>
        <v>48321.108778783608</v>
      </c>
      <c r="M4" s="131">
        <f>IF(SER_hh_tes_in!M4=0,0,11630*1000*SER_hh_tes_in!M4/SER_hh_num_in!M4)</f>
        <v>56310.565083607944</v>
      </c>
      <c r="N4" s="131">
        <f>IF(SER_hh_tes_in!N4=0,0,11630*1000*SER_hh_tes_in!N4/SER_hh_num_in!N4)</f>
        <v>41885.441842096305</v>
      </c>
      <c r="O4" s="131">
        <f>IF(SER_hh_tes_in!O4=0,0,11630*1000*SER_hh_tes_in!O4/SER_hh_num_in!O4)</f>
        <v>49606.183808792193</v>
      </c>
      <c r="P4" s="131">
        <f>IF(SER_hh_tes_in!P4=0,0,11630*1000*SER_hh_tes_in!P4/SER_hh_num_in!P4)</f>
        <v>41988.471841254432</v>
      </c>
      <c r="Q4" s="131">
        <f>IF(SER_hh_tes_in!Q4=0,0,11630*1000*SER_hh_tes_in!Q4/SER_hh_num_in!Q4)</f>
        <v>34731.550987038194</v>
      </c>
      <c r="R4" s="131">
        <f>IF(SER_hh_tes_in!R4=0,0,11630*1000*SER_hh_tes_in!R4/SER_hh_num_in!R4)</f>
        <v>33493.137520925091</v>
      </c>
      <c r="S4" s="131">
        <f>IF(SER_hh_tes_in!S4=0,0,11630*1000*SER_hh_tes_in!S4/SER_hh_num_in!S4)</f>
        <v>34241.226577232694</v>
      </c>
      <c r="T4" s="131">
        <f>IF(SER_hh_tes_in!T4=0,0,11630*1000*SER_hh_tes_in!T4/SER_hh_num_in!T4)</f>
        <v>32679.005734999701</v>
      </c>
      <c r="U4" s="131">
        <f>IF(SER_hh_tes_in!U4=0,0,11630*1000*SER_hh_tes_in!U4/SER_hh_num_in!U4)</f>
        <v>29975.791800379367</v>
      </c>
      <c r="V4" s="131">
        <f>IF(SER_hh_tes_in!V4=0,0,11630*1000*SER_hh_tes_in!V4/SER_hh_num_in!V4)</f>
        <v>26377.362103074778</v>
      </c>
      <c r="W4" s="131">
        <f>IF(SER_hh_tes_in!W4=0,0,11630*1000*SER_hh_tes_in!W4/SER_hh_num_in!W4)</f>
        <v>25105.706924474569</v>
      </c>
      <c r="DA4" s="156" t="s">
        <v>755</v>
      </c>
    </row>
    <row r="5" spans="1:105" ht="12" customHeight="1" x14ac:dyDescent="0.25">
      <c r="A5" s="132" t="s">
        <v>29</v>
      </c>
      <c r="B5" s="133"/>
      <c r="C5" s="133">
        <f>IF(SER_hh_tes_in!C5=0,0,11630*1000*SER_hh_tes_in!C5/SER_hh_num_in!C5)</f>
        <v>54645.90952052534</v>
      </c>
      <c r="D5" s="133">
        <f>IF(SER_hh_tes_in!D5=0,0,11630*1000*SER_hh_tes_in!D5/SER_hh_num_in!D5)</f>
        <v>79997.984813376126</v>
      </c>
      <c r="E5" s="133">
        <f>IF(SER_hh_tes_in!E5=0,0,11630*1000*SER_hh_tes_in!E5/SER_hh_num_in!E5)</f>
        <v>91171.385249666637</v>
      </c>
      <c r="F5" s="133">
        <f>IF(SER_hh_tes_in!F5=0,0,11630*1000*SER_hh_tes_in!F5/SER_hh_num_in!F5)</f>
        <v>86234.100634658724</v>
      </c>
      <c r="G5" s="133">
        <f>IF(SER_hh_tes_in!G5=0,0,11630*1000*SER_hh_tes_in!G5/SER_hh_num_in!G5)</f>
        <v>78422.92989102767</v>
      </c>
      <c r="H5" s="133">
        <f>IF(SER_hh_tes_in!H5=0,0,11630*1000*SER_hh_tes_in!H5/SER_hh_num_in!H5)</f>
        <v>93378.022431336416</v>
      </c>
      <c r="I5" s="133">
        <f>IF(SER_hh_tes_in!I5=0,0,11630*1000*SER_hh_tes_in!I5/SER_hh_num_in!I5)</f>
        <v>80812.163197216665</v>
      </c>
      <c r="J5" s="133">
        <f>IF(SER_hh_tes_in!J5=0,0,11630*1000*SER_hh_tes_in!J5/SER_hh_num_in!J5)</f>
        <v>119312.79096059102</v>
      </c>
      <c r="K5" s="133">
        <f>IF(SER_hh_tes_in!K5=0,0,11630*1000*SER_hh_tes_in!K5/SER_hh_num_in!K5)</f>
        <v>90800.661480211245</v>
      </c>
      <c r="L5" s="133">
        <f>IF(SER_hh_tes_in!L5=0,0,11630*1000*SER_hh_tes_in!L5/SER_hh_num_in!L5)</f>
        <v>114568.79017587734</v>
      </c>
      <c r="M5" s="133">
        <f>IF(SER_hh_tes_in!M5=0,0,11630*1000*SER_hh_tes_in!M5/SER_hh_num_in!M5)</f>
        <v>74268.363790425501</v>
      </c>
      <c r="N5" s="133">
        <f>IF(SER_hh_tes_in!N5=0,0,11630*1000*SER_hh_tes_in!N5/SER_hh_num_in!N5)</f>
        <v>64054.448100584654</v>
      </c>
      <c r="O5" s="133">
        <f>IF(SER_hh_tes_in!O5=0,0,11630*1000*SER_hh_tes_in!O5/SER_hh_num_in!O5)</f>
        <v>51865.124040204479</v>
      </c>
      <c r="P5" s="133">
        <f>IF(SER_hh_tes_in!P5=0,0,11630*1000*SER_hh_tes_in!P5/SER_hh_num_in!P5)</f>
        <v>58174.464212599516</v>
      </c>
      <c r="Q5" s="133">
        <f>IF(SER_hh_tes_in!Q5=0,0,11630*1000*SER_hh_tes_in!Q5/SER_hh_num_in!Q5)</f>
        <v>50386.464117241798</v>
      </c>
      <c r="R5" s="133">
        <f>IF(SER_hh_tes_in!R5=0,0,11630*1000*SER_hh_tes_in!R5/SER_hh_num_in!R5)</f>
        <v>55319.669723583233</v>
      </c>
      <c r="S5" s="133">
        <f>IF(SER_hh_tes_in!S5=0,0,11630*1000*SER_hh_tes_in!S5/SER_hh_num_in!S5)</f>
        <v>54418.234891176173</v>
      </c>
      <c r="T5" s="133">
        <f>IF(SER_hh_tes_in!T5=0,0,11630*1000*SER_hh_tes_in!T5/SER_hh_num_in!T5)</f>
        <v>52995.031590587023</v>
      </c>
      <c r="U5" s="133">
        <f>IF(SER_hh_tes_in!U5=0,0,11630*1000*SER_hh_tes_in!U5/SER_hh_num_in!U5)</f>
        <v>40991.444222156031</v>
      </c>
      <c r="V5" s="133">
        <f>IF(SER_hh_tes_in!V5=0,0,11630*1000*SER_hh_tes_in!V5/SER_hh_num_in!V5)</f>
        <v>37953.603974116537</v>
      </c>
      <c r="W5" s="133">
        <f>IF(SER_hh_tes_in!W5=0,0,11630*1000*SER_hh_tes_in!W5/SER_hh_num_in!W5)</f>
        <v>41014.231344905165</v>
      </c>
      <c r="DA5" s="157" t="s">
        <v>756</v>
      </c>
    </row>
    <row r="6" spans="1:105" ht="12" customHeight="1" x14ac:dyDescent="0.25">
      <c r="A6" s="132" t="s">
        <v>52</v>
      </c>
      <c r="B6" s="133"/>
      <c r="C6" s="133">
        <f>IF(SER_hh_tes_in!C6=0,0,11630*1000*SER_hh_tes_in!C6/SER_hh_num_in!C6)</f>
        <v>74719.439319622979</v>
      </c>
      <c r="D6" s="133">
        <f>IF(SER_hh_tes_in!D6=0,0,11630*1000*SER_hh_tes_in!D6/SER_hh_num_in!D6)</f>
        <v>71056.764549372936</v>
      </c>
      <c r="E6" s="133">
        <f>IF(SER_hh_tes_in!E6=0,0,11630*1000*SER_hh_tes_in!E6/SER_hh_num_in!E6)</f>
        <v>86028.94923280699</v>
      </c>
      <c r="F6" s="133">
        <f>IF(SER_hh_tes_in!F6=0,0,11630*1000*SER_hh_tes_in!F6/SER_hh_num_in!F6)</f>
        <v>87735.0904199574</v>
      </c>
      <c r="G6" s="133">
        <f>IF(SER_hh_tes_in!G6=0,0,11630*1000*SER_hh_tes_in!G6/SER_hh_num_in!G6)</f>
        <v>98481.566977282942</v>
      </c>
      <c r="H6" s="133">
        <f>IF(SER_hh_tes_in!H6=0,0,11630*1000*SER_hh_tes_in!H6/SER_hh_num_in!H6)</f>
        <v>101125.62560691153</v>
      </c>
      <c r="I6" s="133">
        <f>IF(SER_hh_tes_in!I6=0,0,11630*1000*SER_hh_tes_in!I6/SER_hh_num_in!I6)</f>
        <v>95380.565496704716</v>
      </c>
      <c r="J6" s="133">
        <f>IF(SER_hh_tes_in!J6=0,0,11630*1000*SER_hh_tes_in!J6/SER_hh_num_in!J6)</f>
        <v>108741.71614942123</v>
      </c>
      <c r="K6" s="133">
        <f>IF(SER_hh_tes_in!K6=0,0,11630*1000*SER_hh_tes_in!K6/SER_hh_num_in!K6)</f>
        <v>108417.61889814585</v>
      </c>
      <c r="L6" s="133">
        <f>IF(SER_hh_tes_in!L6=0,0,11630*1000*SER_hh_tes_in!L6/SER_hh_num_in!L6)</f>
        <v>114182.27877819115</v>
      </c>
      <c r="M6" s="133">
        <f>IF(SER_hh_tes_in!M6=0,0,11630*1000*SER_hh_tes_in!M6/SER_hh_num_in!M6)</f>
        <v>100723.63215231619</v>
      </c>
      <c r="N6" s="133">
        <f>IF(SER_hh_tes_in!N6=0,0,11630*1000*SER_hh_tes_in!N6/SER_hh_num_in!N6)</f>
        <v>93579.18248620948</v>
      </c>
      <c r="O6" s="133">
        <f>IF(SER_hh_tes_in!O6=0,0,11630*1000*SER_hh_tes_in!O6/SER_hh_num_in!O6)</f>
        <v>101006.20083513959</v>
      </c>
      <c r="P6" s="133">
        <f>IF(SER_hh_tes_in!P6=0,0,11630*1000*SER_hh_tes_in!P6/SER_hh_num_in!P6)</f>
        <v>76688.468004801587</v>
      </c>
      <c r="Q6" s="133">
        <f>IF(SER_hh_tes_in!Q6=0,0,11630*1000*SER_hh_tes_in!Q6/SER_hh_num_in!Q6)</f>
        <v>88452.825209225193</v>
      </c>
      <c r="R6" s="133">
        <f>IF(SER_hh_tes_in!R6=0,0,11630*1000*SER_hh_tes_in!R6/SER_hh_num_in!R6)</f>
        <v>70628.806842298596</v>
      </c>
      <c r="S6" s="133">
        <f>IF(SER_hh_tes_in!S6=0,0,11630*1000*SER_hh_tes_in!S6/SER_hh_num_in!S6)</f>
        <v>96275.684276171145</v>
      </c>
      <c r="T6" s="133">
        <f>IF(SER_hh_tes_in!T6=0,0,11630*1000*SER_hh_tes_in!T6/SER_hh_num_in!T6)</f>
        <v>87869.412631732921</v>
      </c>
      <c r="U6" s="133">
        <f>IF(SER_hh_tes_in!U6=0,0,11630*1000*SER_hh_tes_in!U6/SER_hh_num_in!U6)</f>
        <v>82960.810601631019</v>
      </c>
      <c r="V6" s="133">
        <f>IF(SER_hh_tes_in!V6=0,0,11630*1000*SER_hh_tes_in!V6/SER_hh_num_in!V6)</f>
        <v>69687.983150588581</v>
      </c>
      <c r="W6" s="133">
        <f>IF(SER_hh_tes_in!W6=0,0,11630*1000*SER_hh_tes_in!W6/SER_hh_num_in!W6)</f>
        <v>66301.670403388198</v>
      </c>
      <c r="DA6" s="157" t="s">
        <v>757</v>
      </c>
    </row>
    <row r="7" spans="1:105" ht="12" customHeight="1" x14ac:dyDescent="0.25">
      <c r="A7" s="132" t="s">
        <v>169</v>
      </c>
      <c r="B7" s="133"/>
      <c r="C7" s="133">
        <f>IF(SER_hh_tes_in!C7=0,0,11630*1000*SER_hh_tes_in!C7/SER_hh_num_in!C7)</f>
        <v>20654.979814028728</v>
      </c>
      <c r="D7" s="133">
        <f>IF(SER_hh_tes_in!D7=0,0,11630*1000*SER_hh_tes_in!D7/SER_hh_num_in!D7)</f>
        <v>20832.202107527744</v>
      </c>
      <c r="E7" s="133">
        <f>IF(SER_hh_tes_in!E7=0,0,11630*1000*SER_hh_tes_in!E7/SER_hh_num_in!E7)</f>
        <v>12315.572003810472</v>
      </c>
      <c r="F7" s="133">
        <f>IF(SER_hh_tes_in!F7=0,0,11630*1000*SER_hh_tes_in!F7/SER_hh_num_in!F7)</f>
        <v>20944.41659187289</v>
      </c>
      <c r="G7" s="133">
        <f>IF(SER_hh_tes_in!G7=0,0,11630*1000*SER_hh_tes_in!G7/SER_hh_num_in!G7)</f>
        <v>78364.612664209286</v>
      </c>
      <c r="H7" s="133">
        <f>IF(SER_hh_tes_in!H7=0,0,11630*1000*SER_hh_tes_in!H7/SER_hh_num_in!H7)</f>
        <v>54448.10919711586</v>
      </c>
      <c r="I7" s="133">
        <f>IF(SER_hh_tes_in!I7=0,0,11630*1000*SER_hh_tes_in!I7/SER_hh_num_in!I7)</f>
        <v>38682.123634497919</v>
      </c>
      <c r="J7" s="133">
        <f>IF(SER_hh_tes_in!J7=0,0,11630*1000*SER_hh_tes_in!J7/SER_hh_num_in!J7)</f>
        <v>46162.83606051992</v>
      </c>
      <c r="K7" s="133">
        <f>IF(SER_hh_tes_in!K7=0,0,11630*1000*SER_hh_tes_in!K7/SER_hh_num_in!K7)</f>
        <v>48865.630106758326</v>
      </c>
      <c r="L7" s="133">
        <f>IF(SER_hh_tes_in!L7=0,0,11630*1000*SER_hh_tes_in!L7/SER_hh_num_in!L7)</f>
        <v>31752.463765938799</v>
      </c>
      <c r="M7" s="133">
        <f>IF(SER_hh_tes_in!M7=0,0,11630*1000*SER_hh_tes_in!M7/SER_hh_num_in!M7)</f>
        <v>34148.588367706623</v>
      </c>
      <c r="N7" s="133">
        <f>IF(SER_hh_tes_in!N7=0,0,11630*1000*SER_hh_tes_in!N7/SER_hh_num_in!N7)</f>
        <v>23787.66330680369</v>
      </c>
      <c r="O7" s="133">
        <f>IF(SER_hh_tes_in!O7=0,0,11630*1000*SER_hh_tes_in!O7/SER_hh_num_in!O7)</f>
        <v>33781.857557682204</v>
      </c>
      <c r="P7" s="133">
        <f>IF(SER_hh_tes_in!P7=0,0,11630*1000*SER_hh_tes_in!P7/SER_hh_num_in!P7)</f>
        <v>32659.246062196304</v>
      </c>
      <c r="Q7" s="133">
        <f>IF(SER_hh_tes_in!Q7=0,0,11630*1000*SER_hh_tes_in!Q7/SER_hh_num_in!Q7)</f>
        <v>32275.473272428542</v>
      </c>
      <c r="R7" s="133">
        <f>IF(SER_hh_tes_in!R7=0,0,11630*1000*SER_hh_tes_in!R7/SER_hh_num_in!R7)</f>
        <v>24259.257797929346</v>
      </c>
      <c r="S7" s="133">
        <f>IF(SER_hh_tes_in!S7=0,0,11630*1000*SER_hh_tes_in!S7/SER_hh_num_in!S7)</f>
        <v>24778.31175974954</v>
      </c>
      <c r="T7" s="133">
        <f>IF(SER_hh_tes_in!T7=0,0,11630*1000*SER_hh_tes_in!T7/SER_hh_num_in!T7)</f>
        <v>24438.472028393684</v>
      </c>
      <c r="U7" s="133">
        <f>IF(SER_hh_tes_in!U7=0,0,11630*1000*SER_hh_tes_in!U7/SER_hh_num_in!U7)</f>
        <v>40776.950262857848</v>
      </c>
      <c r="V7" s="133">
        <f>IF(SER_hh_tes_in!V7=0,0,11630*1000*SER_hh_tes_in!V7/SER_hh_num_in!V7)</f>
        <v>43652.435345435071</v>
      </c>
      <c r="W7" s="133">
        <f>IF(SER_hh_tes_in!W7=0,0,11630*1000*SER_hh_tes_in!W7/SER_hh_num_in!W7)</f>
        <v>27590.237403785221</v>
      </c>
      <c r="DA7" s="157" t="s">
        <v>758</v>
      </c>
    </row>
    <row r="8" spans="1:105" ht="12" customHeight="1" x14ac:dyDescent="0.25">
      <c r="A8" s="132" t="s">
        <v>73</v>
      </c>
      <c r="B8" s="133"/>
      <c r="C8" s="133">
        <f>IF(SER_hh_tes_in!C8=0,0,11630*1000*SER_hh_tes_in!C8/SER_hh_num_in!C8)</f>
        <v>59986.394811115926</v>
      </c>
      <c r="D8" s="133">
        <f>IF(SER_hh_tes_in!D8=0,0,11630*1000*SER_hh_tes_in!D8/SER_hh_num_in!D8)</f>
        <v>64078.135608976831</v>
      </c>
      <c r="E8" s="133">
        <f>IF(SER_hh_tes_in!E8=0,0,11630*1000*SER_hh_tes_in!E8/SER_hh_num_in!E8)</f>
        <v>70060.873516941094</v>
      </c>
      <c r="F8" s="133">
        <f>IF(SER_hh_tes_in!F8=0,0,11630*1000*SER_hh_tes_in!F8/SER_hh_num_in!F8)</f>
        <v>57096.601321205533</v>
      </c>
      <c r="G8" s="133">
        <f>IF(SER_hh_tes_in!G8=0,0,11630*1000*SER_hh_tes_in!G8/SER_hh_num_in!G8)</f>
        <v>62696.042353265722</v>
      </c>
      <c r="H8" s="133">
        <f>IF(SER_hh_tes_in!H8=0,0,11630*1000*SER_hh_tes_in!H8/SER_hh_num_in!H8)</f>
        <v>65744.722446043015</v>
      </c>
      <c r="I8" s="133">
        <f>IF(SER_hh_tes_in!I8=0,0,11630*1000*SER_hh_tes_in!I8/SER_hh_num_in!I8)</f>
        <v>56472.985866219162</v>
      </c>
      <c r="J8" s="133">
        <f>IF(SER_hh_tes_in!J8=0,0,11630*1000*SER_hh_tes_in!J8/SER_hh_num_in!J8)</f>
        <v>57680.633643234069</v>
      </c>
      <c r="K8" s="133">
        <f>IF(SER_hh_tes_in!K8=0,0,11630*1000*SER_hh_tes_in!K8/SER_hh_num_in!K8)</f>
        <v>61998.399630372878</v>
      </c>
      <c r="L8" s="133">
        <f>IF(SER_hh_tes_in!L8=0,0,11630*1000*SER_hh_tes_in!L8/SER_hh_num_in!L8)</f>
        <v>45574.528760284738</v>
      </c>
      <c r="M8" s="133">
        <f>IF(SER_hh_tes_in!M8=0,0,11630*1000*SER_hh_tes_in!M8/SER_hh_num_in!M8)</f>
        <v>66630.021277148975</v>
      </c>
      <c r="N8" s="133">
        <f>IF(SER_hh_tes_in!N8=0,0,11630*1000*SER_hh_tes_in!N8/SER_hh_num_in!N8)</f>
        <v>33720.581979372233</v>
      </c>
      <c r="O8" s="133">
        <f>IF(SER_hh_tes_in!O8=0,0,11630*1000*SER_hh_tes_in!O8/SER_hh_num_in!O8)</f>
        <v>48105.562651877888</v>
      </c>
      <c r="P8" s="133">
        <f>IF(SER_hh_tes_in!P8=0,0,11630*1000*SER_hh_tes_in!P8/SER_hh_num_in!P8)</f>
        <v>37703.367513198602</v>
      </c>
      <c r="Q8" s="133">
        <f>IF(SER_hh_tes_in!Q8=0,0,11630*1000*SER_hh_tes_in!Q8/SER_hh_num_in!Q8)</f>
        <v>21385.577625757454</v>
      </c>
      <c r="R8" s="133">
        <f>IF(SER_hh_tes_in!R8=0,0,11630*1000*SER_hh_tes_in!R8/SER_hh_num_in!R8)</f>
        <v>20337.753888964715</v>
      </c>
      <c r="S8" s="133">
        <f>IF(SER_hh_tes_in!S8=0,0,11630*1000*SER_hh_tes_in!S8/SER_hh_num_in!S8)</f>
        <v>21108.471485671824</v>
      </c>
      <c r="T8" s="133">
        <f>IF(SER_hh_tes_in!T8=0,0,11630*1000*SER_hh_tes_in!T8/SER_hh_num_in!T8)</f>
        <v>21470.688535468351</v>
      </c>
      <c r="U8" s="133">
        <f>IF(SER_hh_tes_in!U8=0,0,11630*1000*SER_hh_tes_in!U8/SER_hh_num_in!U8)</f>
        <v>22588.703965201952</v>
      </c>
      <c r="V8" s="133">
        <f>IF(SER_hh_tes_in!V8=0,0,11630*1000*SER_hh_tes_in!V8/SER_hh_num_in!V8)</f>
        <v>20098.690946389743</v>
      </c>
      <c r="W8" s="133">
        <f>IF(SER_hh_tes_in!W8=0,0,11630*1000*SER_hh_tes_in!W8/SER_hh_num_in!W8)</f>
        <v>24484.863748369084</v>
      </c>
      <c r="DA8" s="157" t="s">
        <v>759</v>
      </c>
    </row>
    <row r="9" spans="1:105" ht="12" customHeight="1" x14ac:dyDescent="0.25">
      <c r="A9" s="132" t="s">
        <v>78</v>
      </c>
      <c r="B9" s="133"/>
      <c r="C9" s="133">
        <f>IF(SER_hh_tes_in!C9=0,0,11630*1000*SER_hh_tes_in!C9/SER_hh_num_in!C9)</f>
        <v>48838.250176461566</v>
      </c>
      <c r="D9" s="133">
        <f>IF(SER_hh_tes_in!D9=0,0,11630*1000*SER_hh_tes_in!D9/SER_hh_num_in!D9)</f>
        <v>77841.105965909141</v>
      </c>
      <c r="E9" s="133">
        <f>IF(SER_hh_tes_in!E9=0,0,11630*1000*SER_hh_tes_in!E9/SER_hh_num_in!E9)</f>
        <v>97616.689288129855</v>
      </c>
      <c r="F9" s="133">
        <f>IF(SER_hh_tes_in!F9=0,0,11630*1000*SER_hh_tes_in!F9/SER_hh_num_in!F9)</f>
        <v>55973.9784610407</v>
      </c>
      <c r="G9" s="133">
        <f>IF(SER_hh_tes_in!G9=0,0,11630*1000*SER_hh_tes_in!G9/SER_hh_num_in!G9)</f>
        <v>37113.829096271817</v>
      </c>
      <c r="H9" s="133">
        <f>IF(SER_hh_tes_in!H9=0,0,11630*1000*SER_hh_tes_in!H9/SER_hh_num_in!H9)</f>
        <v>48192.343345705063</v>
      </c>
      <c r="I9" s="133">
        <f>IF(SER_hh_tes_in!I9=0,0,11630*1000*SER_hh_tes_in!I9/SER_hh_num_in!I9)</f>
        <v>41291.67252233949</v>
      </c>
      <c r="J9" s="133">
        <f>IF(SER_hh_tes_in!J9=0,0,11630*1000*SER_hh_tes_in!J9/SER_hh_num_in!J9)</f>
        <v>41565.442768679939</v>
      </c>
      <c r="K9" s="133">
        <f>IF(SER_hh_tes_in!K9=0,0,11630*1000*SER_hh_tes_in!K9/SER_hh_num_in!K9)</f>
        <v>56652.885275331297</v>
      </c>
      <c r="L9" s="133">
        <f>IF(SER_hh_tes_in!L9=0,0,11630*1000*SER_hh_tes_in!L9/SER_hh_num_in!L9)</f>
        <v>42187.271899701089</v>
      </c>
      <c r="M9" s="133">
        <f>IF(SER_hh_tes_in!M9=0,0,11630*1000*SER_hh_tes_in!M9/SER_hh_num_in!M9)</f>
        <v>54146.280956610412</v>
      </c>
      <c r="N9" s="133">
        <f>IF(SER_hh_tes_in!N9=0,0,11630*1000*SER_hh_tes_in!N9/SER_hh_num_in!N9)</f>
        <v>46381.396500699382</v>
      </c>
      <c r="O9" s="133">
        <f>IF(SER_hh_tes_in!O9=0,0,11630*1000*SER_hh_tes_in!O9/SER_hh_num_in!O9)</f>
        <v>53336.125331230905</v>
      </c>
      <c r="P9" s="133">
        <f>IF(SER_hh_tes_in!P9=0,0,11630*1000*SER_hh_tes_in!P9/SER_hh_num_in!P9)</f>
        <v>42209.300767091059</v>
      </c>
      <c r="Q9" s="133">
        <f>IF(SER_hh_tes_in!Q9=0,0,11630*1000*SER_hh_tes_in!Q9/SER_hh_num_in!Q9)</f>
        <v>36355.888964971578</v>
      </c>
      <c r="R9" s="133">
        <f>IF(SER_hh_tes_in!R9=0,0,11630*1000*SER_hh_tes_in!R9/SER_hh_num_in!R9)</f>
        <v>34379.004636334736</v>
      </c>
      <c r="S9" s="133">
        <f>IF(SER_hh_tes_in!S9=0,0,11630*1000*SER_hh_tes_in!S9/SER_hh_num_in!S9)</f>
        <v>40175.672974642133</v>
      </c>
      <c r="T9" s="133">
        <f>IF(SER_hh_tes_in!T9=0,0,11630*1000*SER_hh_tes_in!T9/SER_hh_num_in!T9)</f>
        <v>36134.422853345153</v>
      </c>
      <c r="U9" s="133">
        <f>IF(SER_hh_tes_in!U9=0,0,11630*1000*SER_hh_tes_in!U9/SER_hh_num_in!U9)</f>
        <v>31410.53545278389</v>
      </c>
      <c r="V9" s="133">
        <f>IF(SER_hh_tes_in!V9=0,0,11630*1000*SER_hh_tes_in!V9/SER_hh_num_in!V9)</f>
        <v>23894.188598837369</v>
      </c>
      <c r="W9" s="133">
        <f>IF(SER_hh_tes_in!W9=0,0,11630*1000*SER_hh_tes_in!W9/SER_hh_num_in!W9)</f>
        <v>20931.133306975447</v>
      </c>
      <c r="DA9" s="157" t="s">
        <v>760</v>
      </c>
    </row>
    <row r="10" spans="1:105" ht="12" customHeight="1" x14ac:dyDescent="0.25">
      <c r="A10" s="132" t="s">
        <v>128</v>
      </c>
      <c r="B10" s="133"/>
      <c r="C10" s="133">
        <f>IF(SER_hh_tes_in!C10=0,0,11630*1000*SER_hh_tes_in!C10/SER_hh_num_in!C10)</f>
        <v>95646.032417237468</v>
      </c>
      <c r="D10" s="133">
        <f>IF(SER_hh_tes_in!D10=0,0,11630*1000*SER_hh_tes_in!D10/SER_hh_num_in!D10)</f>
        <v>61554.289324410674</v>
      </c>
      <c r="E10" s="133">
        <f>IF(SER_hh_tes_in!E10=0,0,11630*1000*SER_hh_tes_in!E10/SER_hh_num_in!E10)</f>
        <v>49232.675684048721</v>
      </c>
      <c r="F10" s="133">
        <f>IF(SER_hh_tes_in!F10=0,0,11630*1000*SER_hh_tes_in!F10/SER_hh_num_in!F10)</f>
        <v>44657.976957237472</v>
      </c>
      <c r="G10" s="133">
        <f>IF(SER_hh_tes_in!G10=0,0,11630*1000*SER_hh_tes_in!G10/SER_hh_num_in!G10)</f>
        <v>40949.757488653668</v>
      </c>
      <c r="H10" s="133">
        <f>IF(SER_hh_tes_in!H10=0,0,11630*1000*SER_hh_tes_in!H10/SER_hh_num_in!H10)</f>
        <v>40393.637527175648</v>
      </c>
      <c r="I10" s="133">
        <f>IF(SER_hh_tes_in!I10=0,0,11630*1000*SER_hh_tes_in!I10/SER_hh_num_in!I10)</f>
        <v>33043.646928809947</v>
      </c>
      <c r="J10" s="133">
        <f>IF(SER_hh_tes_in!J10=0,0,11630*1000*SER_hh_tes_in!J10/SER_hh_num_in!J10)</f>
        <v>41367.456464042407</v>
      </c>
      <c r="K10" s="133">
        <f>IF(SER_hh_tes_in!K10=0,0,11630*1000*SER_hh_tes_in!K10/SER_hh_num_in!K10)</f>
        <v>53954.177637353256</v>
      </c>
      <c r="L10" s="133">
        <f>IF(SER_hh_tes_in!L10=0,0,11630*1000*SER_hh_tes_in!L10/SER_hh_num_in!L10)</f>
        <v>44460.182621220265</v>
      </c>
      <c r="M10" s="133">
        <f>IF(SER_hh_tes_in!M10=0,0,11630*1000*SER_hh_tes_in!M10/SER_hh_num_in!M10)</f>
        <v>51582.286316141253</v>
      </c>
      <c r="N10" s="133">
        <f>IF(SER_hh_tes_in!N10=0,0,11630*1000*SER_hh_tes_in!N10/SER_hh_num_in!N10)</f>
        <v>32698.511343270573</v>
      </c>
      <c r="O10" s="133">
        <f>IF(SER_hh_tes_in!O10=0,0,11630*1000*SER_hh_tes_in!O10/SER_hh_num_in!O10)</f>
        <v>50696.521163216676</v>
      </c>
      <c r="P10" s="133">
        <f>IF(SER_hh_tes_in!P10=0,0,11630*1000*SER_hh_tes_in!P10/SER_hh_num_in!P10)</f>
        <v>30616.032118363946</v>
      </c>
      <c r="Q10" s="133">
        <f>IF(SER_hh_tes_in!Q10=0,0,11630*1000*SER_hh_tes_in!Q10/SER_hh_num_in!Q10)</f>
        <v>28627.263808054089</v>
      </c>
      <c r="R10" s="133">
        <f>IF(SER_hh_tes_in!R10=0,0,11630*1000*SER_hh_tes_in!R10/SER_hh_num_in!R10)</f>
        <v>25816.618365406899</v>
      </c>
      <c r="S10" s="133">
        <f>IF(SER_hh_tes_in!S10=0,0,11630*1000*SER_hh_tes_in!S10/SER_hh_num_in!S10)</f>
        <v>25648.403568726597</v>
      </c>
      <c r="T10" s="133">
        <f>IF(SER_hh_tes_in!T10=0,0,11630*1000*SER_hh_tes_in!T10/SER_hh_num_in!T10)</f>
        <v>22854.291601239358</v>
      </c>
      <c r="U10" s="133">
        <f>IF(SER_hh_tes_in!U10=0,0,11630*1000*SER_hh_tes_in!U10/SER_hh_num_in!U10)</f>
        <v>21056.020225318527</v>
      </c>
      <c r="V10" s="133">
        <f>IF(SER_hh_tes_in!V10=0,0,11630*1000*SER_hh_tes_in!V10/SER_hh_num_in!V10)</f>
        <v>18383.802838028332</v>
      </c>
      <c r="W10" s="133">
        <f>IF(SER_hh_tes_in!W10=0,0,11630*1000*SER_hh_tes_in!W10/SER_hh_num_in!W10)</f>
        <v>24113.177487081673</v>
      </c>
      <c r="DA10" s="157" t="s">
        <v>761</v>
      </c>
    </row>
    <row r="11" spans="1:105" ht="12" customHeight="1" x14ac:dyDescent="0.25">
      <c r="A11" s="132" t="s">
        <v>25</v>
      </c>
      <c r="B11" s="133"/>
      <c r="C11" s="133">
        <f>IF(SER_hh_tes_in!C11=0,0,11630*1000*SER_hh_tes_in!C11/SER_hh_num_in!C11)</f>
        <v>93958.79545984797</v>
      </c>
      <c r="D11" s="133">
        <f>IF(SER_hh_tes_in!D11=0,0,11630*1000*SER_hh_tes_in!D11/SER_hh_num_in!D11)</f>
        <v>162838.45048212199</v>
      </c>
      <c r="E11" s="133">
        <f>IF(SER_hh_tes_in!E11=0,0,11630*1000*SER_hh_tes_in!E11/SER_hh_num_in!E11)</f>
        <v>86586.840299904303</v>
      </c>
      <c r="F11" s="133">
        <f>IF(SER_hh_tes_in!F11=0,0,11630*1000*SER_hh_tes_in!F11/SER_hh_num_in!F11)</f>
        <v>49725.034354579657</v>
      </c>
      <c r="G11" s="133">
        <f>IF(SER_hh_tes_in!G11=0,0,11630*1000*SER_hh_tes_in!G11/SER_hh_num_in!G11)</f>
        <v>56492.993500031982</v>
      </c>
      <c r="H11" s="133">
        <f>IF(SER_hh_tes_in!H11=0,0,11630*1000*SER_hh_tes_in!H11/SER_hh_num_in!H11)</f>
        <v>63170.720428831504</v>
      </c>
      <c r="I11" s="133">
        <f>IF(SER_hh_tes_in!I11=0,0,11630*1000*SER_hh_tes_in!I11/SER_hh_num_in!I11)</f>
        <v>67221.157803821785</v>
      </c>
      <c r="J11" s="133">
        <f>IF(SER_hh_tes_in!J11=0,0,11630*1000*SER_hh_tes_in!J11/SER_hh_num_in!J11)</f>
        <v>124161.66790748252</v>
      </c>
      <c r="K11" s="133">
        <f>IF(SER_hh_tes_in!K11=0,0,11630*1000*SER_hh_tes_in!K11/SER_hh_num_in!K11)</f>
        <v>71773.375622020947</v>
      </c>
      <c r="L11" s="133">
        <f>IF(SER_hh_tes_in!L11=0,0,11630*1000*SER_hh_tes_in!L11/SER_hh_num_in!L11)</f>
        <v>84446.882406983568</v>
      </c>
      <c r="M11" s="133">
        <f>IF(SER_hh_tes_in!M11=0,0,11630*1000*SER_hh_tes_in!M11/SER_hh_num_in!M11)</f>
        <v>77410.733726623439</v>
      </c>
      <c r="N11" s="133">
        <f>IF(SER_hh_tes_in!N11=0,0,11630*1000*SER_hh_tes_in!N11/SER_hh_num_in!N11)</f>
        <v>60807.800228041691</v>
      </c>
      <c r="O11" s="133">
        <f>IF(SER_hh_tes_in!O11=0,0,11630*1000*SER_hh_tes_in!O11/SER_hh_num_in!O11)</f>
        <v>72045.609462974593</v>
      </c>
      <c r="P11" s="133">
        <f>IF(SER_hh_tes_in!P11=0,0,11630*1000*SER_hh_tes_in!P11/SER_hh_num_in!P11)</f>
        <v>42916.669371076328</v>
      </c>
      <c r="Q11" s="133">
        <f>IF(SER_hh_tes_in!Q11=0,0,11630*1000*SER_hh_tes_in!Q11/SER_hh_num_in!Q11)</f>
        <v>53162.562956786649</v>
      </c>
      <c r="R11" s="133">
        <f>IF(SER_hh_tes_in!R11=0,0,11630*1000*SER_hh_tes_in!R11/SER_hh_num_in!R11)</f>
        <v>33898.544733078154</v>
      </c>
      <c r="S11" s="133">
        <f>IF(SER_hh_tes_in!S11=0,0,11630*1000*SER_hh_tes_in!S11/SER_hh_num_in!S11)</f>
        <v>40773.998651860144</v>
      </c>
      <c r="T11" s="133">
        <f>IF(SER_hh_tes_in!T11=0,0,11630*1000*SER_hh_tes_in!T11/SER_hh_num_in!T11)</f>
        <v>31646.315002541858</v>
      </c>
      <c r="U11" s="133">
        <f>IF(SER_hh_tes_in!U11=0,0,11630*1000*SER_hh_tes_in!U11/SER_hh_num_in!U11)</f>
        <v>28659.139756971344</v>
      </c>
      <c r="V11" s="133">
        <f>IF(SER_hh_tes_in!V11=0,0,11630*1000*SER_hh_tes_in!V11/SER_hh_num_in!V11)</f>
        <v>25199.845118075911</v>
      </c>
      <c r="W11" s="133">
        <f>IF(SER_hh_tes_in!W11=0,0,11630*1000*SER_hh_tes_in!W11/SER_hh_num_in!W11)</f>
        <v>32984.434201195189</v>
      </c>
      <c r="DA11" s="157" t="s">
        <v>762</v>
      </c>
    </row>
    <row r="12" spans="1:105" ht="12" customHeight="1" x14ac:dyDescent="0.25">
      <c r="A12" s="132" t="s">
        <v>170</v>
      </c>
      <c r="B12" s="133"/>
      <c r="C12" s="133">
        <f>IF(SER_hh_tes_in!C12=0,0,11630*1000*SER_hh_tes_in!C12/SER_hh_num_in!C12)</f>
        <v>90401.026039096134</v>
      </c>
      <c r="D12" s="133">
        <f>IF(SER_hh_tes_in!D12=0,0,11630*1000*SER_hh_tes_in!D12/SER_hh_num_in!D12)</f>
        <v>93932.437969152918</v>
      </c>
      <c r="E12" s="133">
        <f>IF(SER_hh_tes_in!E12=0,0,11630*1000*SER_hh_tes_in!E12/SER_hh_num_in!E12)</f>
        <v>69270.265232966136</v>
      </c>
      <c r="F12" s="133">
        <f>IF(SER_hh_tes_in!F12=0,0,11630*1000*SER_hh_tes_in!F12/SER_hh_num_in!F12)</f>
        <v>65784.5138107901</v>
      </c>
      <c r="G12" s="133">
        <f>IF(SER_hh_tes_in!G12=0,0,11630*1000*SER_hh_tes_in!G12/SER_hh_num_in!G12)</f>
        <v>61793.994738069174</v>
      </c>
      <c r="H12" s="133">
        <f>IF(SER_hh_tes_in!H12=0,0,11630*1000*SER_hh_tes_in!H12/SER_hh_num_in!H12)</f>
        <v>89764.837792119681</v>
      </c>
      <c r="I12" s="133">
        <f>IF(SER_hh_tes_in!I12=0,0,11630*1000*SER_hh_tes_in!I12/SER_hh_num_in!I12)</f>
        <v>69553.087158184746</v>
      </c>
      <c r="J12" s="133">
        <f>IF(SER_hh_tes_in!J12=0,0,11630*1000*SER_hh_tes_in!J12/SER_hh_num_in!J12)</f>
        <v>75380.573122976202</v>
      </c>
      <c r="K12" s="133">
        <f>IF(SER_hh_tes_in!K12=0,0,11630*1000*SER_hh_tes_in!K12/SER_hh_num_in!K12)</f>
        <v>78902.571234682386</v>
      </c>
      <c r="L12" s="133">
        <f>IF(SER_hh_tes_in!L12=0,0,11630*1000*SER_hh_tes_in!L12/SER_hh_num_in!L12)</f>
        <v>67189.34687062804</v>
      </c>
      <c r="M12" s="133">
        <f>IF(SER_hh_tes_in!M12=0,0,11630*1000*SER_hh_tes_in!M12/SER_hh_num_in!M12)</f>
        <v>71497.510161949554</v>
      </c>
      <c r="N12" s="133">
        <f>IF(SER_hh_tes_in!N12=0,0,11630*1000*SER_hh_tes_in!N12/SER_hh_num_in!N12)</f>
        <v>71729.135456257674</v>
      </c>
      <c r="O12" s="133">
        <f>IF(SER_hh_tes_in!O12=0,0,11630*1000*SER_hh_tes_in!O12/SER_hh_num_in!O12)</f>
        <v>70662.549491217258</v>
      </c>
      <c r="P12" s="133">
        <f>IF(SER_hh_tes_in!P12=0,0,11630*1000*SER_hh_tes_in!P12/SER_hh_num_in!P12)</f>
        <v>59933.524760600783</v>
      </c>
      <c r="Q12" s="133">
        <f>IF(SER_hh_tes_in!Q12=0,0,11630*1000*SER_hh_tes_in!Q12/SER_hh_num_in!Q12)</f>
        <v>53624.383841124203</v>
      </c>
      <c r="R12" s="133">
        <f>IF(SER_hh_tes_in!R12=0,0,11630*1000*SER_hh_tes_in!R12/SER_hh_num_in!R12)</f>
        <v>58273.994056841082</v>
      </c>
      <c r="S12" s="133">
        <f>IF(SER_hh_tes_in!S12=0,0,11630*1000*SER_hh_tes_in!S12/SER_hh_num_in!S12)</f>
        <v>40457.219892166533</v>
      </c>
      <c r="T12" s="133">
        <f>IF(SER_hh_tes_in!T12=0,0,11630*1000*SER_hh_tes_in!T12/SER_hh_num_in!T12)</f>
        <v>36888.746414216257</v>
      </c>
      <c r="U12" s="133">
        <f>IF(SER_hh_tes_in!U12=0,0,11630*1000*SER_hh_tes_in!U12/SER_hh_num_in!U12)</f>
        <v>30061.773062263597</v>
      </c>
      <c r="V12" s="133">
        <f>IF(SER_hh_tes_in!V12=0,0,11630*1000*SER_hh_tes_in!V12/SER_hh_num_in!V12)</f>
        <v>43351.853713414705</v>
      </c>
      <c r="W12" s="133">
        <f>IF(SER_hh_tes_in!W12=0,0,11630*1000*SER_hh_tes_in!W12/SER_hh_num_in!W12)</f>
        <v>31977.131355867023</v>
      </c>
      <c r="DA12" s="157" t="s">
        <v>763</v>
      </c>
    </row>
    <row r="13" spans="1:105" ht="12" customHeight="1" x14ac:dyDescent="0.25">
      <c r="A13" s="132" t="s">
        <v>77</v>
      </c>
      <c r="B13" s="133"/>
      <c r="C13" s="133">
        <f>IF(SER_hh_tes_in!C13=0,0,11630*1000*SER_hh_tes_in!C13/SER_hh_num_in!C13)</f>
        <v>35057.730458583901</v>
      </c>
      <c r="D13" s="133">
        <f>IF(SER_hh_tes_in!D13=0,0,11630*1000*SER_hh_tes_in!D13/SER_hh_num_in!D13)</f>
        <v>37412.340229726702</v>
      </c>
      <c r="E13" s="133">
        <f>IF(SER_hh_tes_in!E13=0,0,11630*1000*SER_hh_tes_in!E13/SER_hh_num_in!E13)</f>
        <v>35828.542532572195</v>
      </c>
      <c r="F13" s="133">
        <f>IF(SER_hh_tes_in!F13=0,0,11630*1000*SER_hh_tes_in!F13/SER_hh_num_in!F13)</f>
        <v>40027.02547872065</v>
      </c>
      <c r="G13" s="133">
        <f>IF(SER_hh_tes_in!G13=0,0,11630*1000*SER_hh_tes_in!G13/SER_hh_num_in!G13)</f>
        <v>42238.464582656976</v>
      </c>
      <c r="H13" s="133">
        <f>IF(SER_hh_tes_in!H13=0,0,11630*1000*SER_hh_tes_in!H13/SER_hh_num_in!H13)</f>
        <v>49435.762047857825</v>
      </c>
      <c r="I13" s="133">
        <f>IF(SER_hh_tes_in!I13=0,0,11630*1000*SER_hh_tes_in!I13/SER_hh_num_in!I13)</f>
        <v>35706.640522071059</v>
      </c>
      <c r="J13" s="133">
        <f>IF(SER_hh_tes_in!J13=0,0,11630*1000*SER_hh_tes_in!J13/SER_hh_num_in!J13)</f>
        <v>31471.731744117922</v>
      </c>
      <c r="K13" s="133">
        <f>IF(SER_hh_tes_in!K13=0,0,11630*1000*SER_hh_tes_in!K13/SER_hh_num_in!K13)</f>
        <v>45399.04951508416</v>
      </c>
      <c r="L13" s="133">
        <f>IF(SER_hh_tes_in!L13=0,0,11630*1000*SER_hh_tes_in!L13/SER_hh_num_in!L13)</f>
        <v>38774.552739518178</v>
      </c>
      <c r="M13" s="133">
        <f>IF(SER_hh_tes_in!M13=0,0,11630*1000*SER_hh_tes_in!M13/SER_hh_num_in!M13)</f>
        <v>54416.321022218348</v>
      </c>
      <c r="N13" s="133">
        <f>IF(SER_hh_tes_in!N13=0,0,11630*1000*SER_hh_tes_in!N13/SER_hh_num_in!N13)</f>
        <v>32539.51164354209</v>
      </c>
      <c r="O13" s="133">
        <f>IF(SER_hh_tes_in!O13=0,0,11630*1000*SER_hh_tes_in!O13/SER_hh_num_in!O13)</f>
        <v>40178.869913092691</v>
      </c>
      <c r="P13" s="133">
        <f>IF(SER_hh_tes_in!P13=0,0,11630*1000*SER_hh_tes_in!P13/SER_hh_num_in!P13)</f>
        <v>36646.847432625953</v>
      </c>
      <c r="Q13" s="133">
        <f>IF(SER_hh_tes_in!Q13=0,0,11630*1000*SER_hh_tes_in!Q13/SER_hh_num_in!Q13)</f>
        <v>24375.528244486559</v>
      </c>
      <c r="R13" s="133">
        <f>IF(SER_hh_tes_in!R13=0,0,11630*1000*SER_hh_tes_in!R13/SER_hh_num_in!R13)</f>
        <v>19822.777120360886</v>
      </c>
      <c r="S13" s="133">
        <f>IF(SER_hh_tes_in!S13=0,0,11630*1000*SER_hh_tes_in!S13/SER_hh_num_in!S13)</f>
        <v>18605.93730692079</v>
      </c>
      <c r="T13" s="133">
        <f>IF(SER_hh_tes_in!T13=0,0,11630*1000*SER_hh_tes_in!T13/SER_hh_num_in!T13)</f>
        <v>17893.961089866298</v>
      </c>
      <c r="U13" s="133">
        <f>IF(SER_hh_tes_in!U13=0,0,11630*1000*SER_hh_tes_in!U13/SER_hh_num_in!U13)</f>
        <v>17661.322292668392</v>
      </c>
      <c r="V13" s="133">
        <f>IF(SER_hh_tes_in!V13=0,0,11630*1000*SER_hh_tes_in!V13/SER_hh_num_in!V13)</f>
        <v>16671.821508863573</v>
      </c>
      <c r="W13" s="133">
        <f>IF(SER_hh_tes_in!W13=0,0,11630*1000*SER_hh_tes_in!W13/SER_hh_num_in!W13)</f>
        <v>18761.388091673602</v>
      </c>
      <c r="DA13" s="157" t="s">
        <v>764</v>
      </c>
    </row>
    <row r="14" spans="1:105" ht="12" customHeight="1" x14ac:dyDescent="0.25">
      <c r="A14" s="60" t="s">
        <v>76</v>
      </c>
      <c r="B14" s="65"/>
      <c r="C14" s="65">
        <f>IF(SER_hh_tes_in!C14=0,0,11630*1000*SER_hh_tes_in!C14/SER_hh_num_in!C14)</f>
        <v>91438.916269857858</v>
      </c>
      <c r="D14" s="65">
        <f>IF(SER_hh_tes_in!D14=0,0,11630*1000*SER_hh_tes_in!D14/SER_hh_num_in!D14)</f>
        <v>76225.616684227236</v>
      </c>
      <c r="E14" s="65">
        <f>IF(SER_hh_tes_in!E14=0,0,11630*1000*SER_hh_tes_in!E14/SER_hh_num_in!E14)</f>
        <v>74673.919601794856</v>
      </c>
      <c r="F14" s="65">
        <f>IF(SER_hh_tes_in!F14=0,0,11630*1000*SER_hh_tes_in!F14/SER_hh_num_in!F14)</f>
        <v>49951.812823722314</v>
      </c>
      <c r="G14" s="65">
        <f>IF(SER_hh_tes_in!G14=0,0,11630*1000*SER_hh_tes_in!G14/SER_hh_num_in!G14)</f>
        <v>56983.274616443137</v>
      </c>
      <c r="H14" s="65">
        <f>IF(SER_hh_tes_in!H14=0,0,11630*1000*SER_hh_tes_in!H14/SER_hh_num_in!H14)</f>
        <v>53550.152342607595</v>
      </c>
      <c r="I14" s="65">
        <f>IF(SER_hh_tes_in!I14=0,0,11630*1000*SER_hh_tes_in!I14/SER_hh_num_in!I14)</f>
        <v>44310.326516911518</v>
      </c>
      <c r="J14" s="65">
        <f>IF(SER_hh_tes_in!J14=0,0,11630*1000*SER_hh_tes_in!J14/SER_hh_num_in!J14)</f>
        <v>34833.268724868198</v>
      </c>
      <c r="K14" s="65">
        <f>IF(SER_hh_tes_in!K14=0,0,11630*1000*SER_hh_tes_in!K14/SER_hh_num_in!K14)</f>
        <v>64343.608905718735</v>
      </c>
      <c r="L14" s="65">
        <f>IF(SER_hh_tes_in!L14=0,0,11630*1000*SER_hh_tes_in!L14/SER_hh_num_in!L14)</f>
        <v>93345.576068151611</v>
      </c>
      <c r="M14" s="65">
        <f>IF(SER_hh_tes_in!M14=0,0,11630*1000*SER_hh_tes_in!M14/SER_hh_num_in!M14)</f>
        <v>81563.962392656103</v>
      </c>
      <c r="N14" s="65">
        <f>IF(SER_hh_tes_in!N14=0,0,11630*1000*SER_hh_tes_in!N14/SER_hh_num_in!N14)</f>
        <v>74037.06413341951</v>
      </c>
      <c r="O14" s="65">
        <f>IF(SER_hh_tes_in!O14=0,0,11630*1000*SER_hh_tes_in!O14/SER_hh_num_in!O14)</f>
        <v>60483.11813995782</v>
      </c>
      <c r="P14" s="65">
        <f>IF(SER_hh_tes_in!P14=0,0,11630*1000*SER_hh_tes_in!P14/SER_hh_num_in!P14)</f>
        <v>62665.021880710839</v>
      </c>
      <c r="Q14" s="65">
        <f>IF(SER_hh_tes_in!Q14=0,0,11630*1000*SER_hh_tes_in!Q14/SER_hh_num_in!Q14)</f>
        <v>49685.008275852902</v>
      </c>
      <c r="R14" s="65">
        <f>IF(SER_hh_tes_in!R14=0,0,11630*1000*SER_hh_tes_in!R14/SER_hh_num_in!R14)</f>
        <v>54627.710361949707</v>
      </c>
      <c r="S14" s="65">
        <f>IF(SER_hh_tes_in!S14=0,0,11630*1000*SER_hh_tes_in!S14/SER_hh_num_in!S14)</f>
        <v>44129.097292650011</v>
      </c>
      <c r="T14" s="65">
        <f>IF(SER_hh_tes_in!T14=0,0,11630*1000*SER_hh_tes_in!T14/SER_hh_num_in!T14)</f>
        <v>48693.650565154276</v>
      </c>
      <c r="U14" s="65">
        <f>IF(SER_hh_tes_in!U14=0,0,11630*1000*SER_hh_tes_in!U14/SER_hh_num_in!U14)</f>
        <v>44326.03599671855</v>
      </c>
      <c r="V14" s="65">
        <f>IF(SER_hh_tes_in!V14=0,0,11630*1000*SER_hh_tes_in!V14/SER_hh_num_in!V14)</f>
        <v>37363.292669266033</v>
      </c>
      <c r="W14" s="65">
        <f>IF(SER_hh_tes_in!W14=0,0,11630*1000*SER_hh_tes_in!W14/SER_hh_num_in!W14)</f>
        <v>38308.929962689552</v>
      </c>
      <c r="DA14" s="109" t="s">
        <v>765</v>
      </c>
    </row>
    <row r="15" spans="1:105" ht="12" customHeight="1" x14ac:dyDescent="0.25">
      <c r="A15" s="134" t="s">
        <v>80</v>
      </c>
      <c r="B15" s="135"/>
      <c r="C15" s="135">
        <f>IF(SER_hh_tes_in!C15=0,0,11630*1000*SER_hh_tes_in!C15/SER_hh_num_in!C15)</f>
        <v>654.43875930968181</v>
      </c>
      <c r="D15" s="135">
        <f>IF(SER_hh_tes_in!D15=0,0,11630*1000*SER_hh_tes_in!D15/SER_hh_num_in!D15)</f>
        <v>649.24888084976521</v>
      </c>
      <c r="E15" s="135">
        <f>IF(SER_hh_tes_in!E15=0,0,11630*1000*SER_hh_tes_in!E15/SER_hh_num_in!E15)</f>
        <v>627.27895298405895</v>
      </c>
      <c r="F15" s="135">
        <f>IF(SER_hh_tes_in!F15=0,0,11630*1000*SER_hh_tes_in!F15/SER_hh_num_in!F15)</f>
        <v>569.83122521574023</v>
      </c>
      <c r="G15" s="135">
        <f>IF(SER_hh_tes_in!G15=0,0,11630*1000*SER_hh_tes_in!G15/SER_hh_num_in!G15)</f>
        <v>599.12427716896696</v>
      </c>
      <c r="H15" s="135">
        <f>IF(SER_hh_tes_in!H15=0,0,11630*1000*SER_hh_tes_in!H15/SER_hh_num_in!H15)</f>
        <v>820.97587951736296</v>
      </c>
      <c r="I15" s="135">
        <f>IF(SER_hh_tes_in!I15=0,0,11630*1000*SER_hh_tes_in!I15/SER_hh_num_in!I15)</f>
        <v>636.79123255688808</v>
      </c>
      <c r="J15" s="135">
        <f>IF(SER_hh_tes_in!J15=0,0,11630*1000*SER_hh_tes_in!J15/SER_hh_num_in!J15)</f>
        <v>675.32426885659311</v>
      </c>
      <c r="K15" s="135">
        <f>IF(SER_hh_tes_in!K15=0,0,11630*1000*SER_hh_tes_in!K15/SER_hh_num_in!K15)</f>
        <v>779.48783036052521</v>
      </c>
      <c r="L15" s="135">
        <f>IF(SER_hh_tes_in!L15=0,0,11630*1000*SER_hh_tes_in!L15/SER_hh_num_in!L15)</f>
        <v>587.01694419607304</v>
      </c>
      <c r="M15" s="135">
        <f>IF(SER_hh_tes_in!M15=0,0,11630*1000*SER_hh_tes_in!M15/SER_hh_num_in!M15)</f>
        <v>686.49530520147812</v>
      </c>
      <c r="N15" s="135">
        <f>IF(SER_hh_tes_in!N15=0,0,11630*1000*SER_hh_tes_in!N15/SER_hh_num_in!N15)</f>
        <v>549.40732091499581</v>
      </c>
      <c r="O15" s="135">
        <f>IF(SER_hh_tes_in!O15=0,0,11630*1000*SER_hh_tes_in!O15/SER_hh_num_in!O15)</f>
        <v>660.00272761131339</v>
      </c>
      <c r="P15" s="135">
        <f>IF(SER_hh_tes_in!P15=0,0,11630*1000*SER_hh_tes_in!P15/SER_hh_num_in!P15)</f>
        <v>544.42725066669971</v>
      </c>
      <c r="Q15" s="135">
        <f>IF(SER_hh_tes_in!Q15=0,0,11630*1000*SER_hh_tes_in!Q15/SER_hh_num_in!Q15)</f>
        <v>473.25498066857938</v>
      </c>
      <c r="R15" s="135">
        <f>IF(SER_hh_tes_in!R15=0,0,11630*1000*SER_hh_tes_in!R15/SER_hh_num_in!R15)</f>
        <v>432.67162709269803</v>
      </c>
      <c r="S15" s="135">
        <f>IF(SER_hh_tes_in!S15=0,0,11630*1000*SER_hh_tes_in!S15/SER_hh_num_in!S15)</f>
        <v>422.08679858785933</v>
      </c>
      <c r="T15" s="135">
        <f>IF(SER_hh_tes_in!T15=0,0,11630*1000*SER_hh_tes_in!T15/SER_hh_num_in!T15)</f>
        <v>403.29698814741113</v>
      </c>
      <c r="U15" s="135">
        <f>IF(SER_hh_tes_in!U15=0,0,11630*1000*SER_hh_tes_in!U15/SER_hh_num_in!U15)</f>
        <v>359.20631371555572</v>
      </c>
      <c r="V15" s="135">
        <f>IF(SER_hh_tes_in!V15=0,0,11630*1000*SER_hh_tes_in!V15/SER_hh_num_in!V15)</f>
        <v>340.64816587742501</v>
      </c>
      <c r="W15" s="135">
        <f>IF(SER_hh_tes_in!W15=0,0,11630*1000*SER_hh_tes_in!W15/SER_hh_num_in!W15)</f>
        <v>302.67783895329268</v>
      </c>
      <c r="DA15" s="158" t="s">
        <v>766</v>
      </c>
    </row>
    <row r="16" spans="1:105" ht="12.95" customHeight="1" x14ac:dyDescent="0.25">
      <c r="A16" s="130" t="s">
        <v>74</v>
      </c>
      <c r="B16" s="131"/>
      <c r="C16" s="131">
        <f>IF(SER_hh_tes_in!C16=0,0,11630*1000*SER_hh_tes_in!C16/SER_hh_num_in!C16)</f>
        <v>22452.462413761812</v>
      </c>
      <c r="D16" s="131">
        <f>IF(SER_hh_tes_in!D16=0,0,11630*1000*SER_hh_tes_in!D16/SER_hh_num_in!D16)</f>
        <v>20783.015676067214</v>
      </c>
      <c r="E16" s="131">
        <f>IF(SER_hh_tes_in!E16=0,0,11630*1000*SER_hh_tes_in!E16/SER_hh_num_in!E16)</f>
        <v>30315.966534911229</v>
      </c>
      <c r="F16" s="131">
        <f>IF(SER_hh_tes_in!F16=0,0,11630*1000*SER_hh_tes_in!F16/SER_hh_num_in!F16)</f>
        <v>21194.019329842045</v>
      </c>
      <c r="G16" s="131">
        <f>IF(SER_hh_tes_in!G16=0,0,11630*1000*SER_hh_tes_in!G16/SER_hh_num_in!G16)</f>
        <v>21470.560083224384</v>
      </c>
      <c r="H16" s="131">
        <f>IF(SER_hh_tes_in!H16=0,0,11630*1000*SER_hh_tes_in!H16/SER_hh_num_in!H16)</f>
        <v>24460.172416844442</v>
      </c>
      <c r="I16" s="131">
        <f>IF(SER_hh_tes_in!I16=0,0,11630*1000*SER_hh_tes_in!I16/SER_hh_num_in!I16)</f>
        <v>21757.331396508274</v>
      </c>
      <c r="J16" s="131">
        <f>IF(SER_hh_tes_in!J16=0,0,11630*1000*SER_hh_tes_in!J16/SER_hh_num_in!J16)</f>
        <v>21163.327399655234</v>
      </c>
      <c r="K16" s="131">
        <f>IF(SER_hh_tes_in!K16=0,0,11630*1000*SER_hh_tes_in!K16/SER_hh_num_in!K16)</f>
        <v>23405.213506921438</v>
      </c>
      <c r="L16" s="131">
        <f>IF(SER_hh_tes_in!L16=0,0,11630*1000*SER_hh_tes_in!L16/SER_hh_num_in!L16)</f>
        <v>22785.858428626729</v>
      </c>
      <c r="M16" s="131">
        <f>IF(SER_hh_tes_in!M16=0,0,11630*1000*SER_hh_tes_in!M16/SER_hh_num_in!M16)</f>
        <v>21754.37182439569</v>
      </c>
      <c r="N16" s="131">
        <f>IF(SER_hh_tes_in!N16=0,0,11630*1000*SER_hh_tes_in!N16/SER_hh_num_in!N16)</f>
        <v>23278.459126423772</v>
      </c>
      <c r="O16" s="131">
        <f>IF(SER_hh_tes_in!O16=0,0,11630*1000*SER_hh_tes_in!O16/SER_hh_num_in!O16)</f>
        <v>22166.970825894256</v>
      </c>
      <c r="P16" s="131">
        <f>IF(SER_hh_tes_in!P16=0,0,11630*1000*SER_hh_tes_in!P16/SER_hh_num_in!P16)</f>
        <v>19755.802162689903</v>
      </c>
      <c r="Q16" s="131">
        <f>IF(SER_hh_tes_in!Q16=0,0,11630*1000*SER_hh_tes_in!Q16/SER_hh_num_in!Q16)</f>
        <v>23478.550677070776</v>
      </c>
      <c r="R16" s="131">
        <f>IF(SER_hh_tes_in!R16=0,0,11630*1000*SER_hh_tes_in!R16/SER_hh_num_in!R16)</f>
        <v>21152.369625807969</v>
      </c>
      <c r="S16" s="131">
        <f>IF(SER_hh_tes_in!S16=0,0,11630*1000*SER_hh_tes_in!S16/SER_hh_num_in!S16)</f>
        <v>22070.702624880272</v>
      </c>
      <c r="T16" s="131">
        <f>IF(SER_hh_tes_in!T16=0,0,11630*1000*SER_hh_tes_in!T16/SER_hh_num_in!T16)</f>
        <v>21211.924082985744</v>
      </c>
      <c r="U16" s="131">
        <f>IF(SER_hh_tes_in!U16=0,0,11630*1000*SER_hh_tes_in!U16/SER_hh_num_in!U16)</f>
        <v>20805.106058607467</v>
      </c>
      <c r="V16" s="131">
        <f>IF(SER_hh_tes_in!V16=0,0,11630*1000*SER_hh_tes_in!V16/SER_hh_num_in!V16)</f>
        <v>19790.919282897572</v>
      </c>
      <c r="W16" s="131">
        <f>IF(SER_hh_tes_in!W16=0,0,11630*1000*SER_hh_tes_in!W16/SER_hh_num_in!W16)</f>
        <v>17250.765761970513</v>
      </c>
      <c r="DA16" s="156" t="s">
        <v>767</v>
      </c>
    </row>
    <row r="17" spans="1:105" ht="12.95" customHeight="1" x14ac:dyDescent="0.25">
      <c r="A17" s="132" t="s">
        <v>73</v>
      </c>
      <c r="B17" s="133"/>
      <c r="C17" s="133">
        <f>IF(SER_hh_tes_in!C17=0,0,11630*1000*SER_hh_tes_in!C17/SER_hh_num_in!C17)</f>
        <v>23440.611095768039</v>
      </c>
      <c r="D17" s="133">
        <f>IF(SER_hh_tes_in!D17=0,0,11630*1000*SER_hh_tes_in!D17/SER_hh_num_in!D17)</f>
        <v>22607.209144959739</v>
      </c>
      <c r="E17" s="133">
        <f>IF(SER_hh_tes_in!E17=0,0,11630*1000*SER_hh_tes_in!E17/SER_hh_num_in!E17)</f>
        <v>35458.766071906372</v>
      </c>
      <c r="F17" s="133">
        <f>IF(SER_hh_tes_in!F17=0,0,11630*1000*SER_hh_tes_in!F17/SER_hh_num_in!F17)</f>
        <v>22714.730688732678</v>
      </c>
      <c r="G17" s="133">
        <f>IF(SER_hh_tes_in!G17=0,0,11630*1000*SER_hh_tes_in!G17/SER_hh_num_in!G17)</f>
        <v>22467.543909903539</v>
      </c>
      <c r="H17" s="133">
        <f>IF(SER_hh_tes_in!H17=0,0,11630*1000*SER_hh_tes_in!H17/SER_hh_num_in!H17)</f>
        <v>26659.047708028349</v>
      </c>
      <c r="I17" s="133">
        <f>IF(SER_hh_tes_in!I17=0,0,11630*1000*SER_hh_tes_in!I17/SER_hh_num_in!I17)</f>
        <v>22056.675961291163</v>
      </c>
      <c r="J17" s="133">
        <f>IF(SER_hh_tes_in!J17=0,0,11630*1000*SER_hh_tes_in!J17/SER_hh_num_in!J17)</f>
        <v>22226.555953583604</v>
      </c>
      <c r="K17" s="133">
        <f>IF(SER_hh_tes_in!K17=0,0,11630*1000*SER_hh_tes_in!K17/SER_hh_num_in!K17)</f>
        <v>24166.884757867563</v>
      </c>
      <c r="L17" s="133">
        <f>IF(SER_hh_tes_in!L17=0,0,11630*1000*SER_hh_tes_in!L17/SER_hh_num_in!L17)</f>
        <v>22531.498905071014</v>
      </c>
      <c r="M17" s="133">
        <f>IF(SER_hh_tes_in!M17=0,0,11630*1000*SER_hh_tes_in!M17/SER_hh_num_in!M17)</f>
        <v>22104.915705858359</v>
      </c>
      <c r="N17" s="133">
        <f>IF(SER_hh_tes_in!N17=0,0,11630*1000*SER_hh_tes_in!N17/SER_hh_num_in!N17)</f>
        <v>23303.968416474516</v>
      </c>
      <c r="O17" s="133">
        <f>IF(SER_hh_tes_in!O17=0,0,11630*1000*SER_hh_tes_in!O17/SER_hh_num_in!O17)</f>
        <v>22147.358502964878</v>
      </c>
      <c r="P17" s="133">
        <f>IF(SER_hh_tes_in!P17=0,0,11630*1000*SER_hh_tes_in!P17/SER_hh_num_in!P17)</f>
        <v>20485.142621388019</v>
      </c>
      <c r="Q17" s="133">
        <f>IF(SER_hh_tes_in!Q17=0,0,11630*1000*SER_hh_tes_in!Q17/SER_hh_num_in!Q17)</f>
        <v>24058.323075437434</v>
      </c>
      <c r="R17" s="133">
        <f>IF(SER_hh_tes_in!R17=0,0,11630*1000*SER_hh_tes_in!R17/SER_hh_num_in!R17)</f>
        <v>21822.664285832212</v>
      </c>
      <c r="S17" s="133">
        <f>IF(SER_hh_tes_in!S17=0,0,11630*1000*SER_hh_tes_in!S17/SER_hh_num_in!S17)</f>
        <v>22628.928156088452</v>
      </c>
      <c r="T17" s="133">
        <f>IF(SER_hh_tes_in!T17=0,0,11630*1000*SER_hh_tes_in!T17/SER_hh_num_in!T17)</f>
        <v>21933.995309450605</v>
      </c>
      <c r="U17" s="133">
        <f>IF(SER_hh_tes_in!U17=0,0,11630*1000*SER_hh_tes_in!U17/SER_hh_num_in!U17)</f>
        <v>21158.044259159575</v>
      </c>
      <c r="V17" s="133">
        <f>IF(SER_hh_tes_in!V17=0,0,11630*1000*SER_hh_tes_in!V17/SER_hh_num_in!V17)</f>
        <v>18616.244223594786</v>
      </c>
      <c r="W17" s="133">
        <f>IF(SER_hh_tes_in!W17=0,0,11630*1000*SER_hh_tes_in!W17/SER_hh_num_in!W17)</f>
        <v>15353.605895046059</v>
      </c>
      <c r="DA17" s="157" t="s">
        <v>768</v>
      </c>
    </row>
    <row r="18" spans="1:105" ht="12" customHeight="1" x14ac:dyDescent="0.25">
      <c r="A18" s="132" t="s">
        <v>72</v>
      </c>
      <c r="B18" s="133"/>
      <c r="C18" s="133">
        <f>IF(SER_hh_tes_in!C18=0,0,11630*1000*SER_hh_tes_in!C18/SER_hh_num_in!C18)</f>
        <v>22450.887580645449</v>
      </c>
      <c r="D18" s="133">
        <f>IF(SER_hh_tes_in!D18=0,0,11630*1000*SER_hh_tes_in!D18/SER_hh_num_in!D18)</f>
        <v>20780.665606166243</v>
      </c>
      <c r="E18" s="133">
        <f>IF(SER_hh_tes_in!E18=0,0,11630*1000*SER_hh_tes_in!E18/SER_hh_num_in!E18)</f>
        <v>30297.964422355868</v>
      </c>
      <c r="F18" s="133">
        <f>IF(SER_hh_tes_in!F18=0,0,11630*1000*SER_hh_tes_in!F18/SER_hh_num_in!F18)</f>
        <v>21191.102916144086</v>
      </c>
      <c r="G18" s="133">
        <f>IF(SER_hh_tes_in!G18=0,0,11630*1000*SER_hh_tes_in!G18/SER_hh_num_in!G18)</f>
        <v>21468.819069289839</v>
      </c>
      <c r="H18" s="133">
        <f>IF(SER_hh_tes_in!H18=0,0,11630*1000*SER_hh_tes_in!H18/SER_hh_num_in!H18)</f>
        <v>24454.788538612389</v>
      </c>
      <c r="I18" s="133">
        <f>IF(SER_hh_tes_in!I18=0,0,11630*1000*SER_hh_tes_in!I18/SER_hh_num_in!I18)</f>
        <v>21756.483280040255</v>
      </c>
      <c r="J18" s="133">
        <f>IF(SER_hh_tes_in!J18=0,0,11630*1000*SER_hh_tes_in!J18/SER_hh_num_in!J18)</f>
        <v>21159.9146559777</v>
      </c>
      <c r="K18" s="133">
        <f>IF(SER_hh_tes_in!K18=0,0,11630*1000*SER_hh_tes_in!K18/SER_hh_num_in!K18)</f>
        <v>23402.084184514682</v>
      </c>
      <c r="L18" s="133">
        <f>IF(SER_hh_tes_in!L18=0,0,11630*1000*SER_hh_tes_in!L18/SER_hh_num_in!L18)</f>
        <v>22786.922460308531</v>
      </c>
      <c r="M18" s="133">
        <f>IF(SER_hh_tes_in!M18=0,0,11630*1000*SER_hh_tes_in!M18/SER_hh_num_in!M18)</f>
        <v>21751.443452400908</v>
      </c>
      <c r="N18" s="133">
        <f>IF(SER_hh_tes_in!N18=0,0,11630*1000*SER_hh_tes_in!N18/SER_hh_num_in!N18)</f>
        <v>23278.248421036875</v>
      </c>
      <c r="O18" s="133">
        <f>IF(SER_hh_tes_in!O18=0,0,11630*1000*SER_hh_tes_in!O18/SER_hh_num_in!O18)</f>
        <v>22167.160159413837</v>
      </c>
      <c r="P18" s="133">
        <f>IF(SER_hh_tes_in!P18=0,0,11630*1000*SER_hh_tes_in!P18/SER_hh_num_in!P18)</f>
        <v>19748.997549462769</v>
      </c>
      <c r="Q18" s="133">
        <f>IF(SER_hh_tes_in!Q18=0,0,11630*1000*SER_hh_tes_in!Q18/SER_hh_num_in!Q18)</f>
        <v>23472.987731879482</v>
      </c>
      <c r="R18" s="133">
        <f>IF(SER_hh_tes_in!R18=0,0,11630*1000*SER_hh_tes_in!R18/SER_hh_num_in!R18)</f>
        <v>21144.242386477046</v>
      </c>
      <c r="S18" s="133">
        <f>IF(SER_hh_tes_in!S18=0,0,11630*1000*SER_hh_tes_in!S18/SER_hh_num_in!S18)</f>
        <v>22064.174887619571</v>
      </c>
      <c r="T18" s="133">
        <f>IF(SER_hh_tes_in!T18=0,0,11630*1000*SER_hh_tes_in!T18/SER_hh_num_in!T18)</f>
        <v>21200.58873324496</v>
      </c>
      <c r="U18" s="133">
        <f>IF(SER_hh_tes_in!U18=0,0,11630*1000*SER_hh_tes_in!U18/SER_hh_num_in!U18)</f>
        <v>20799.933920800802</v>
      </c>
      <c r="V18" s="133">
        <f>IF(SER_hh_tes_in!V18=0,0,11630*1000*SER_hh_tes_in!V18/SER_hh_num_in!V18)</f>
        <v>19813.708490667424</v>
      </c>
      <c r="W18" s="133">
        <f>IF(SER_hh_tes_in!W18=0,0,11630*1000*SER_hh_tes_in!W18/SER_hh_num_in!W18)</f>
        <v>17270.738370391748</v>
      </c>
      <c r="DA18" s="157" t="s">
        <v>769</v>
      </c>
    </row>
    <row r="19" spans="1:105" ht="12.95" customHeight="1" x14ac:dyDescent="0.25">
      <c r="A19" s="130" t="s">
        <v>35</v>
      </c>
      <c r="B19" s="131"/>
      <c r="C19" s="131">
        <f>IF(SER_hh_tes_in!C19=0,0,11630*1000*SER_hh_tes_in!C19/SER_hh_num_in!C19)</f>
        <v>8895.8151147168246</v>
      </c>
      <c r="D19" s="131">
        <f>IF(SER_hh_tes_in!D19=0,0,11630*1000*SER_hh_tes_in!D19/SER_hh_num_in!D19)</f>
        <v>9032.2764984142086</v>
      </c>
      <c r="E19" s="131">
        <f>IF(SER_hh_tes_in!E19=0,0,11630*1000*SER_hh_tes_in!E19/SER_hh_num_in!E19)</f>
        <v>9089.0584876510929</v>
      </c>
      <c r="F19" s="131">
        <f>IF(SER_hh_tes_in!F19=0,0,11630*1000*SER_hh_tes_in!F19/SER_hh_num_in!F19)</f>
        <v>8681.7302809554058</v>
      </c>
      <c r="G19" s="131">
        <f>IF(SER_hh_tes_in!G19=0,0,11630*1000*SER_hh_tes_in!G19/SER_hh_num_in!G19)</f>
        <v>8564.9176896066638</v>
      </c>
      <c r="H19" s="131">
        <f>IF(SER_hh_tes_in!H19=0,0,11630*1000*SER_hh_tes_in!H19/SER_hh_num_in!H19)</f>
        <v>9047.3768733799898</v>
      </c>
      <c r="I19" s="131">
        <f>IF(SER_hh_tes_in!I19=0,0,11630*1000*SER_hh_tes_in!I19/SER_hh_num_in!I19)</f>
        <v>9049.9664494221324</v>
      </c>
      <c r="J19" s="131">
        <f>IF(SER_hh_tes_in!J19=0,0,11630*1000*SER_hh_tes_in!J19/SER_hh_num_in!J19)</f>
        <v>8795.417119549913</v>
      </c>
      <c r="K19" s="131">
        <f>IF(SER_hh_tes_in!K19=0,0,11630*1000*SER_hh_tes_in!K19/SER_hh_num_in!K19)</f>
        <v>11358.982078523848</v>
      </c>
      <c r="L19" s="131">
        <f>IF(SER_hh_tes_in!L19=0,0,11630*1000*SER_hh_tes_in!L19/SER_hh_num_in!L19)</f>
        <v>8988.7262002245643</v>
      </c>
      <c r="M19" s="131">
        <f>IF(SER_hh_tes_in!M19=0,0,11630*1000*SER_hh_tes_in!M19/SER_hh_num_in!M19)</f>
        <v>11631.767118909194</v>
      </c>
      <c r="N19" s="131">
        <f>IF(SER_hh_tes_in!N19=0,0,11630*1000*SER_hh_tes_in!N19/SER_hh_num_in!N19)</f>
        <v>9303.3884477767788</v>
      </c>
      <c r="O19" s="131">
        <f>IF(SER_hh_tes_in!O19=0,0,11630*1000*SER_hh_tes_in!O19/SER_hh_num_in!O19)</f>
        <v>10763.44545781745</v>
      </c>
      <c r="P19" s="131">
        <f>IF(SER_hh_tes_in!P19=0,0,11630*1000*SER_hh_tes_in!P19/SER_hh_num_in!P19)</f>
        <v>10892.777294036136</v>
      </c>
      <c r="Q19" s="131">
        <f>IF(SER_hh_tes_in!Q19=0,0,11630*1000*SER_hh_tes_in!Q19/SER_hh_num_in!Q19)</f>
        <v>9123.9525110493105</v>
      </c>
      <c r="R19" s="131">
        <f>IF(SER_hh_tes_in!R19=0,0,11630*1000*SER_hh_tes_in!R19/SER_hh_num_in!R19)</f>
        <v>8975.2748507369961</v>
      </c>
      <c r="S19" s="131">
        <f>IF(SER_hh_tes_in!S19=0,0,11630*1000*SER_hh_tes_in!S19/SER_hh_num_in!S19)</f>
        <v>9516.7246113636447</v>
      </c>
      <c r="T19" s="131">
        <f>IF(SER_hh_tes_in!T19=0,0,11630*1000*SER_hh_tes_in!T19/SER_hh_num_in!T19)</f>
        <v>9787.4969284651797</v>
      </c>
      <c r="U19" s="131">
        <f>IF(SER_hh_tes_in!U19=0,0,11630*1000*SER_hh_tes_in!U19/SER_hh_num_in!U19)</f>
        <v>9535.8014409683947</v>
      </c>
      <c r="V19" s="131">
        <f>IF(SER_hh_tes_in!V19=0,0,11630*1000*SER_hh_tes_in!V19/SER_hh_num_in!V19)</f>
        <v>8850.6559287695673</v>
      </c>
      <c r="W19" s="131">
        <f>IF(SER_hh_tes_in!W19=0,0,11630*1000*SER_hh_tes_in!W19/SER_hh_num_in!W19)</f>
        <v>9101.1702958989044</v>
      </c>
      <c r="DA19" s="156" t="s">
        <v>770</v>
      </c>
    </row>
    <row r="20" spans="1:105" ht="12" customHeight="1" x14ac:dyDescent="0.25">
      <c r="A20" s="132" t="s">
        <v>29</v>
      </c>
      <c r="B20" s="133"/>
      <c r="C20" s="133">
        <f>IF(SER_hh_tes_in!C20=0,0,11630*1000*SER_hh_tes_in!C20/SER_hh_num_in!C20)</f>
        <v>9587.3476379359345</v>
      </c>
      <c r="D20" s="133">
        <f>IF(SER_hh_tes_in!D20=0,0,11630*1000*SER_hh_tes_in!D20/SER_hh_num_in!D20)</f>
        <v>11541.999953742123</v>
      </c>
      <c r="E20" s="133">
        <f>IF(SER_hh_tes_in!E20=0,0,11630*1000*SER_hh_tes_in!E20/SER_hh_num_in!E20)</f>
        <v>11605.255661201327</v>
      </c>
      <c r="F20" s="133">
        <f>IF(SER_hh_tes_in!F20=0,0,11630*1000*SER_hh_tes_in!F20/SER_hh_num_in!F20)</f>
        <v>12210.80781126484</v>
      </c>
      <c r="G20" s="133">
        <f>IF(SER_hh_tes_in!G20=0,0,11630*1000*SER_hh_tes_in!G20/SER_hh_num_in!G20)</f>
        <v>12416.491798629258</v>
      </c>
      <c r="H20" s="133">
        <f>IF(SER_hh_tes_in!H20=0,0,11630*1000*SER_hh_tes_in!H20/SER_hh_num_in!H20)</f>
        <v>18073.058261161164</v>
      </c>
      <c r="I20" s="133">
        <f>IF(SER_hh_tes_in!I20=0,0,11630*1000*SER_hh_tes_in!I20/SER_hh_num_in!I20)</f>
        <v>18752.912545436735</v>
      </c>
      <c r="J20" s="133">
        <f>IF(SER_hh_tes_in!J20=0,0,11630*1000*SER_hh_tes_in!J20/SER_hh_num_in!J20)</f>
        <v>17718.087120904212</v>
      </c>
      <c r="K20" s="133">
        <f>IF(SER_hh_tes_in!K20=0,0,11630*1000*SER_hh_tes_in!K20/SER_hh_num_in!K20)</f>
        <v>14375.90396455177</v>
      </c>
      <c r="L20" s="133">
        <f>IF(SER_hh_tes_in!L20=0,0,11630*1000*SER_hh_tes_in!L20/SER_hh_num_in!L20)</f>
        <v>17751.37093259396</v>
      </c>
      <c r="M20" s="133">
        <f>IF(SER_hh_tes_in!M20=0,0,11630*1000*SER_hh_tes_in!M20/SER_hh_num_in!M20)</f>
        <v>14774.084171953216</v>
      </c>
      <c r="N20" s="133">
        <f>IF(SER_hh_tes_in!N20=0,0,11630*1000*SER_hh_tes_in!N20/SER_hh_num_in!N20)</f>
        <v>14980.155522645695</v>
      </c>
      <c r="O20" s="133">
        <f>IF(SER_hh_tes_in!O20=0,0,11630*1000*SER_hh_tes_in!O20/SER_hh_num_in!O20)</f>
        <v>15848.755249762025</v>
      </c>
      <c r="P20" s="133">
        <f>IF(SER_hh_tes_in!P20=0,0,11630*1000*SER_hh_tes_in!P20/SER_hh_num_in!P20)</f>
        <v>14442.463517283792</v>
      </c>
      <c r="Q20" s="133">
        <f>IF(SER_hh_tes_in!Q20=0,0,11630*1000*SER_hh_tes_in!Q20/SER_hh_num_in!Q20)</f>
        <v>14506.462067435365</v>
      </c>
      <c r="R20" s="133">
        <f>IF(SER_hh_tes_in!R20=0,0,11630*1000*SER_hh_tes_in!R20/SER_hh_num_in!R20)</f>
        <v>16413.101668435302</v>
      </c>
      <c r="S20" s="133">
        <f>IF(SER_hh_tes_in!S20=0,0,11630*1000*SER_hh_tes_in!S20/SER_hh_num_in!S20)</f>
        <v>0</v>
      </c>
      <c r="T20" s="133">
        <f>IF(SER_hh_tes_in!T20=0,0,11630*1000*SER_hh_tes_in!T20/SER_hh_num_in!T20)</f>
        <v>25180.007268157315</v>
      </c>
      <c r="U20" s="133">
        <f>IF(SER_hh_tes_in!U20=0,0,11630*1000*SER_hh_tes_in!U20/SER_hh_num_in!U20)</f>
        <v>34098.048383302434</v>
      </c>
      <c r="V20" s="133">
        <f>IF(SER_hh_tes_in!V20=0,0,11630*1000*SER_hh_tes_in!V20/SER_hh_num_in!V20)</f>
        <v>12491.96560132953</v>
      </c>
      <c r="W20" s="133">
        <f>IF(SER_hh_tes_in!W20=0,0,11630*1000*SER_hh_tes_in!W20/SER_hh_num_in!W20)</f>
        <v>17016.361353052635</v>
      </c>
      <c r="DA20" s="157" t="s">
        <v>771</v>
      </c>
    </row>
    <row r="21" spans="1:105" s="2" customFormat="1" ht="12" customHeight="1" x14ac:dyDescent="0.25">
      <c r="A21" s="132" t="s">
        <v>52</v>
      </c>
      <c r="B21" s="133"/>
      <c r="C21" s="133">
        <f>IF(SER_hh_tes_in!C21=0,0,11630*1000*SER_hh_tes_in!C21/SER_hh_num_in!C21)</f>
        <v>7731.1449008647915</v>
      </c>
      <c r="D21" s="133">
        <f>IF(SER_hh_tes_in!D21=0,0,11630*1000*SER_hh_tes_in!D21/SER_hh_num_in!D21)</f>
        <v>8582.6947052962259</v>
      </c>
      <c r="E21" s="133">
        <f>IF(SER_hh_tes_in!E21=0,0,11630*1000*SER_hh_tes_in!E21/SER_hh_num_in!E21)</f>
        <v>9238.9971683809672</v>
      </c>
      <c r="F21" s="133">
        <f>IF(SER_hh_tes_in!F21=0,0,11630*1000*SER_hh_tes_in!F21/SER_hh_num_in!F21)</f>
        <v>8443.5726689337625</v>
      </c>
      <c r="G21" s="133">
        <f>IF(SER_hh_tes_in!G21=0,0,11630*1000*SER_hh_tes_in!G21/SER_hh_num_in!G21)</f>
        <v>7313.0390660925541</v>
      </c>
      <c r="H21" s="133">
        <f>IF(SER_hh_tes_in!H21=0,0,11630*1000*SER_hh_tes_in!H21/SER_hh_num_in!H21)</f>
        <v>7723.0175853857072</v>
      </c>
      <c r="I21" s="133">
        <f>IF(SER_hh_tes_in!I21=0,0,11630*1000*SER_hh_tes_in!I21/SER_hh_num_in!I21)</f>
        <v>7250.9179453907773</v>
      </c>
      <c r="J21" s="133">
        <f>IF(SER_hh_tes_in!J21=0,0,11630*1000*SER_hh_tes_in!J21/SER_hh_num_in!J21)</f>
        <v>6915.9000664222594</v>
      </c>
      <c r="K21" s="133">
        <f>IF(SER_hh_tes_in!K21=0,0,11630*1000*SER_hh_tes_in!K21/SER_hh_num_in!K21)</f>
        <v>9407.8264013738171</v>
      </c>
      <c r="L21" s="133">
        <f>IF(SER_hh_tes_in!L21=0,0,11630*1000*SER_hh_tes_in!L21/SER_hh_num_in!L21)</f>
        <v>6746.0852231545368</v>
      </c>
      <c r="M21" s="133">
        <f>IF(SER_hh_tes_in!M21=0,0,11630*1000*SER_hh_tes_in!M21/SER_hh_num_in!M21)</f>
        <v>10273.886719087393</v>
      </c>
      <c r="N21" s="133">
        <f>IF(SER_hh_tes_in!N21=0,0,11630*1000*SER_hh_tes_in!N21/SER_hh_num_in!N21)</f>
        <v>9668.9207934775404</v>
      </c>
      <c r="O21" s="133">
        <f>IF(SER_hh_tes_in!O21=0,0,11630*1000*SER_hh_tes_in!O21/SER_hh_num_in!O21)</f>
        <v>8669.7427669601038</v>
      </c>
      <c r="P21" s="133">
        <f>IF(SER_hh_tes_in!P21=0,0,11630*1000*SER_hh_tes_in!P21/SER_hh_num_in!P21)</f>
        <v>7301.189106773073</v>
      </c>
      <c r="Q21" s="133">
        <f>IF(SER_hh_tes_in!Q21=0,0,11630*1000*SER_hh_tes_in!Q21/SER_hh_num_in!Q21)</f>
        <v>5956.7795489529235</v>
      </c>
      <c r="R21" s="133">
        <f>IF(SER_hh_tes_in!R21=0,0,11630*1000*SER_hh_tes_in!R21/SER_hh_num_in!R21)</f>
        <v>7818.5904308730805</v>
      </c>
      <c r="S21" s="133">
        <f>IF(SER_hh_tes_in!S21=0,0,11630*1000*SER_hh_tes_in!S21/SER_hh_num_in!S21)</f>
        <v>10305.426242378682</v>
      </c>
      <c r="T21" s="133">
        <f>IF(SER_hh_tes_in!T21=0,0,11630*1000*SER_hh_tes_in!T21/SER_hh_num_in!T21)</f>
        <v>13855.561992793866</v>
      </c>
      <c r="U21" s="133">
        <f>IF(SER_hh_tes_in!U21=0,0,11630*1000*SER_hh_tes_in!U21/SER_hh_num_in!U21)</f>
        <v>14335.819113799649</v>
      </c>
      <c r="V21" s="133">
        <f>IF(SER_hh_tes_in!V21=0,0,11630*1000*SER_hh_tes_in!V21/SER_hh_num_in!V21)</f>
        <v>11588.827515489311</v>
      </c>
      <c r="W21" s="133">
        <f>IF(SER_hh_tes_in!W21=0,0,11630*1000*SER_hh_tes_in!W21/SER_hh_num_in!W21)</f>
        <v>12638.308218705582</v>
      </c>
      <c r="DA21" s="157" t="s">
        <v>772</v>
      </c>
    </row>
    <row r="22" spans="1:105" ht="12" customHeight="1" x14ac:dyDescent="0.25">
      <c r="A22" s="132" t="s">
        <v>169</v>
      </c>
      <c r="B22" s="133"/>
      <c r="C22" s="133">
        <f>IF(SER_hh_tes_in!C22=0,0,11630*1000*SER_hh_tes_in!C22/SER_hh_num_in!C22)</f>
        <v>6922.402013514441</v>
      </c>
      <c r="D22" s="133">
        <f>IF(SER_hh_tes_in!D22=0,0,11630*1000*SER_hh_tes_in!D22/SER_hh_num_in!D22)</f>
        <v>7153.9037183141882</v>
      </c>
      <c r="E22" s="133">
        <f>IF(SER_hh_tes_in!E22=0,0,11630*1000*SER_hh_tes_in!E22/SER_hh_num_in!E22)</f>
        <v>6281.7044184577044</v>
      </c>
      <c r="F22" s="133">
        <f>IF(SER_hh_tes_in!F22=0,0,11630*1000*SER_hh_tes_in!F22/SER_hh_num_in!F22)</f>
        <v>6887.6206894980514</v>
      </c>
      <c r="G22" s="133">
        <f>IF(SER_hh_tes_in!G22=0,0,11630*1000*SER_hh_tes_in!G22/SER_hh_num_in!G22)</f>
        <v>6614.7376333995508</v>
      </c>
      <c r="H22" s="133">
        <f>IF(SER_hh_tes_in!H22=0,0,11630*1000*SER_hh_tes_in!H22/SER_hh_num_in!H22)</f>
        <v>7196.543399129534</v>
      </c>
      <c r="I22" s="133">
        <f>IF(SER_hh_tes_in!I22=0,0,11630*1000*SER_hh_tes_in!I22/SER_hh_num_in!I22)</f>
        <v>7253.0752064621283</v>
      </c>
      <c r="J22" s="133">
        <f>IF(SER_hh_tes_in!J22=0,0,11630*1000*SER_hh_tes_in!J22/SER_hh_num_in!J22)</f>
        <v>7190.8917938291288</v>
      </c>
      <c r="K22" s="133">
        <f>IF(SER_hh_tes_in!K22=0,0,11630*1000*SER_hh_tes_in!K22/SER_hh_num_in!K22)</f>
        <v>8186.8337166752235</v>
      </c>
      <c r="L22" s="133">
        <f>IF(SER_hh_tes_in!L22=0,0,11630*1000*SER_hh_tes_in!L22/SER_hh_num_in!L22)</f>
        <v>6821.0750429421205</v>
      </c>
      <c r="M22" s="133">
        <f>IF(SER_hh_tes_in!M22=0,0,11630*1000*SER_hh_tes_in!M22/SER_hh_num_in!M22)</f>
        <v>8244.7194809360426</v>
      </c>
      <c r="N22" s="133">
        <f>IF(SER_hh_tes_in!N22=0,0,11630*1000*SER_hh_tes_in!N22/SER_hh_num_in!N22)</f>
        <v>7386.5170430427579</v>
      </c>
      <c r="O22" s="133">
        <f>IF(SER_hh_tes_in!O22=0,0,11630*1000*SER_hh_tes_in!O22/SER_hh_num_in!O22)</f>
        <v>9029.9745590117545</v>
      </c>
      <c r="P22" s="133">
        <f>IF(SER_hh_tes_in!P22=0,0,11630*1000*SER_hh_tes_in!P22/SER_hh_num_in!P22)</f>
        <v>7023.2802481068684</v>
      </c>
      <c r="Q22" s="133">
        <f>IF(SER_hh_tes_in!Q22=0,0,11630*1000*SER_hh_tes_in!Q22/SER_hh_num_in!Q22)</f>
        <v>6015.7572096356616</v>
      </c>
      <c r="R22" s="133">
        <f>IF(SER_hh_tes_in!R22=0,0,11630*1000*SER_hh_tes_in!R22/SER_hh_num_in!R22)</f>
        <v>6099.1533234389935</v>
      </c>
      <c r="S22" s="133">
        <f>IF(SER_hh_tes_in!S22=0,0,11630*1000*SER_hh_tes_in!S22/SER_hh_num_in!S22)</f>
        <v>7978.4239239339213</v>
      </c>
      <c r="T22" s="133">
        <f>IF(SER_hh_tes_in!T22=0,0,11630*1000*SER_hh_tes_in!T22/SER_hh_num_in!T22)</f>
        <v>7943.4803710784008</v>
      </c>
      <c r="U22" s="133">
        <f>IF(SER_hh_tes_in!U22=0,0,11630*1000*SER_hh_tes_in!U22/SER_hh_num_in!U22)</f>
        <v>7280.2792016893009</v>
      </c>
      <c r="V22" s="133">
        <f>IF(SER_hh_tes_in!V22=0,0,11630*1000*SER_hh_tes_in!V22/SER_hh_num_in!V22)</f>
        <v>5906.7694700741413</v>
      </c>
      <c r="W22" s="133">
        <f>IF(SER_hh_tes_in!W22=0,0,11630*1000*SER_hh_tes_in!W22/SER_hh_num_in!W22)</f>
        <v>7056.5824184547373</v>
      </c>
      <c r="DA22" s="157" t="s">
        <v>773</v>
      </c>
    </row>
    <row r="23" spans="1:105" ht="12" customHeight="1" x14ac:dyDescent="0.25">
      <c r="A23" s="132" t="s">
        <v>154</v>
      </c>
      <c r="B23" s="133"/>
      <c r="C23" s="133">
        <f>IF(SER_hh_tes_in!C23=0,0,11630*1000*SER_hh_tes_in!C23/SER_hh_num_in!C23)</f>
        <v>10673.127410744972</v>
      </c>
      <c r="D23" s="133">
        <f>IF(SER_hh_tes_in!D23=0,0,11630*1000*SER_hh_tes_in!D23/SER_hh_num_in!D23)</f>
        <v>11834.491537612699</v>
      </c>
      <c r="E23" s="133">
        <f>IF(SER_hh_tes_in!E23=0,0,11630*1000*SER_hh_tes_in!E23/SER_hh_num_in!E23)</f>
        <v>12919.09580409718</v>
      </c>
      <c r="F23" s="133">
        <f>IF(SER_hh_tes_in!F23=0,0,11630*1000*SER_hh_tes_in!F23/SER_hh_num_in!F23)</f>
        <v>9483.6075943123324</v>
      </c>
      <c r="G23" s="133">
        <f>IF(SER_hh_tes_in!G23=0,0,11630*1000*SER_hh_tes_in!G23/SER_hh_num_in!G23)</f>
        <v>7436.8413071768655</v>
      </c>
      <c r="H23" s="133">
        <f>IF(SER_hh_tes_in!H23=0,0,11630*1000*SER_hh_tes_in!H23/SER_hh_num_in!H23)</f>
        <v>7706.1197356455405</v>
      </c>
      <c r="I23" s="133">
        <f>IF(SER_hh_tes_in!I23=0,0,11630*1000*SER_hh_tes_in!I23/SER_hh_num_in!I23)</f>
        <v>7985.3890845302958</v>
      </c>
      <c r="J23" s="133">
        <f>IF(SER_hh_tes_in!J23=0,0,11630*1000*SER_hh_tes_in!J23/SER_hh_num_in!J23)</f>
        <v>8265.2560469435775</v>
      </c>
      <c r="K23" s="133">
        <f>IF(SER_hh_tes_in!K23=0,0,11630*1000*SER_hh_tes_in!K23/SER_hh_num_in!K23)</f>
        <v>11043.628083771133</v>
      </c>
      <c r="L23" s="133">
        <f>IF(SER_hh_tes_in!L23=0,0,11630*1000*SER_hh_tes_in!L23/SER_hh_num_in!L23)</f>
        <v>9322.4300072273327</v>
      </c>
      <c r="M23" s="133">
        <f>IF(SER_hh_tes_in!M23=0,0,11630*1000*SER_hh_tes_in!M23/SER_hh_num_in!M23)</f>
        <v>10963.110360782686</v>
      </c>
      <c r="N23" s="133">
        <f>IF(SER_hh_tes_in!N23=0,0,11630*1000*SER_hh_tes_in!N23/SER_hh_num_in!N23)</f>
        <v>7955.98892918207</v>
      </c>
      <c r="O23" s="133">
        <f>IF(SER_hh_tes_in!O23=0,0,11630*1000*SER_hh_tes_in!O23/SER_hh_num_in!O23)</f>
        <v>9446.2776329195549</v>
      </c>
      <c r="P23" s="133">
        <f>IF(SER_hh_tes_in!P23=0,0,11630*1000*SER_hh_tes_in!P23/SER_hh_num_in!P23)</f>
        <v>9240.6122599926202</v>
      </c>
      <c r="Q23" s="133">
        <f>IF(SER_hh_tes_in!Q23=0,0,11630*1000*SER_hh_tes_in!Q23/SER_hh_num_in!Q23)</f>
        <v>9278.6398886576717</v>
      </c>
      <c r="R23" s="133">
        <f>IF(SER_hh_tes_in!R23=0,0,11630*1000*SER_hh_tes_in!R23/SER_hh_num_in!R23)</f>
        <v>8149.0660994851396</v>
      </c>
      <c r="S23" s="133">
        <f>IF(SER_hh_tes_in!S23=0,0,11630*1000*SER_hh_tes_in!S23/SER_hh_num_in!S23)</f>
        <v>8107.5551322739175</v>
      </c>
      <c r="T23" s="133">
        <f>IF(SER_hh_tes_in!T23=0,0,11630*1000*SER_hh_tes_in!T23/SER_hh_num_in!T23)</f>
        <v>7842.2785763644479</v>
      </c>
      <c r="U23" s="133">
        <f>IF(SER_hh_tes_in!U23=0,0,11630*1000*SER_hh_tes_in!U23/SER_hh_num_in!U23)</f>
        <v>7558.1657868632274</v>
      </c>
      <c r="V23" s="133">
        <f>IF(SER_hh_tes_in!V23=0,0,11630*1000*SER_hh_tes_in!V23/SER_hh_num_in!V23)</f>
        <v>6110.5587940145051</v>
      </c>
      <c r="W23" s="133">
        <f>IF(SER_hh_tes_in!W23=0,0,11630*1000*SER_hh_tes_in!W23/SER_hh_num_in!W23)</f>
        <v>7335.3521454732063</v>
      </c>
      <c r="DA23" s="157" t="s">
        <v>774</v>
      </c>
    </row>
    <row r="24" spans="1:105" ht="12" customHeight="1" x14ac:dyDescent="0.25">
      <c r="A24" s="132" t="s">
        <v>128</v>
      </c>
      <c r="B24" s="133"/>
      <c r="C24" s="133">
        <f>IF(SER_hh_tes_in!C24=0,0,11630*1000*SER_hh_tes_in!C24/SER_hh_num_in!C24)</f>
        <v>13184.432073878077</v>
      </c>
      <c r="D24" s="133">
        <f>IF(SER_hh_tes_in!D24=0,0,11630*1000*SER_hh_tes_in!D24/SER_hh_num_in!D24)</f>
        <v>14128.410416348899</v>
      </c>
      <c r="E24" s="133">
        <f>IF(SER_hh_tes_in!E24=0,0,11630*1000*SER_hh_tes_in!E24/SER_hh_num_in!E24)</f>
        <v>14130.414374623095</v>
      </c>
      <c r="F24" s="133">
        <f>IF(SER_hh_tes_in!F24=0,0,11630*1000*SER_hh_tes_in!F24/SER_hh_num_in!F24)</f>
        <v>14532.525176288242</v>
      </c>
      <c r="G24" s="133">
        <f>IF(SER_hh_tes_in!G24=0,0,11630*1000*SER_hh_tes_in!G24/SER_hh_num_in!G24)</f>
        <v>14109.27404762024</v>
      </c>
      <c r="H24" s="133">
        <f>IF(SER_hh_tes_in!H24=0,0,11630*1000*SER_hh_tes_in!H24/SER_hh_num_in!H24)</f>
        <v>13969.375606764792</v>
      </c>
      <c r="I24" s="133">
        <f>IF(SER_hh_tes_in!I24=0,0,11630*1000*SER_hh_tes_in!I24/SER_hh_num_in!I24)</f>
        <v>14075.695653648796</v>
      </c>
      <c r="J24" s="133">
        <f>IF(SER_hh_tes_in!J24=0,0,11630*1000*SER_hh_tes_in!J24/SER_hh_num_in!J24)</f>
        <v>13694.301563890085</v>
      </c>
      <c r="K24" s="133">
        <f>IF(SER_hh_tes_in!K24=0,0,11630*1000*SER_hh_tes_in!K24/SER_hh_num_in!K24)</f>
        <v>15922.292013048829</v>
      </c>
      <c r="L24" s="133">
        <f>IF(SER_hh_tes_in!L24=0,0,11630*1000*SER_hh_tes_in!L24/SER_hh_num_in!L24)</f>
        <v>17365.290335831065</v>
      </c>
      <c r="M24" s="133">
        <f>IF(SER_hh_tes_in!M24=0,0,11630*1000*SER_hh_tes_in!M24/SER_hh_num_in!M24)</f>
        <v>18625.557262942013</v>
      </c>
      <c r="N24" s="133">
        <f>IF(SER_hh_tes_in!N24=0,0,11630*1000*SER_hh_tes_in!N24/SER_hh_num_in!N24)</f>
        <v>20289.99597332731</v>
      </c>
      <c r="O24" s="133">
        <f>IF(SER_hh_tes_in!O24=0,0,11630*1000*SER_hh_tes_in!O24/SER_hh_num_in!O24)</f>
        <v>20213.528114226872</v>
      </c>
      <c r="P24" s="133">
        <f>IF(SER_hh_tes_in!P24=0,0,11630*1000*SER_hh_tes_in!P24/SER_hh_num_in!P24)</f>
        <v>15484.258293306326</v>
      </c>
      <c r="Q24" s="133">
        <f>IF(SER_hh_tes_in!Q24=0,0,11630*1000*SER_hh_tes_in!Q24/SER_hh_num_in!Q24)</f>
        <v>14843.537525227501</v>
      </c>
      <c r="R24" s="133">
        <f>IF(SER_hh_tes_in!R24=0,0,11630*1000*SER_hh_tes_in!R24/SER_hh_num_in!R24)</f>
        <v>14438.339899385386</v>
      </c>
      <c r="S24" s="133">
        <f>IF(SER_hh_tes_in!S24=0,0,11630*1000*SER_hh_tes_in!S24/SER_hh_num_in!S24)</f>
        <v>13828.966492222726</v>
      </c>
      <c r="T24" s="133">
        <f>IF(SER_hh_tes_in!T24=0,0,11630*1000*SER_hh_tes_in!T24/SER_hh_num_in!T24)</f>
        <v>12606.349589612753</v>
      </c>
      <c r="U24" s="133">
        <f>IF(SER_hh_tes_in!U24=0,0,11630*1000*SER_hh_tes_in!U24/SER_hh_num_in!U24)</f>
        <v>13197.411382655959</v>
      </c>
      <c r="V24" s="133">
        <f>IF(SER_hh_tes_in!V24=0,0,11630*1000*SER_hh_tes_in!V24/SER_hh_num_in!V24)</f>
        <v>12691.169771401135</v>
      </c>
      <c r="W24" s="133">
        <f>IF(SER_hh_tes_in!W24=0,0,11630*1000*SER_hh_tes_in!W24/SER_hh_num_in!W24)</f>
        <v>14188.293224544608</v>
      </c>
      <c r="DA24" s="157" t="s">
        <v>775</v>
      </c>
    </row>
    <row r="25" spans="1:105" ht="12" customHeight="1" x14ac:dyDescent="0.25">
      <c r="A25" s="132" t="s">
        <v>170</v>
      </c>
      <c r="B25" s="133"/>
      <c r="C25" s="133">
        <f>IF(SER_hh_tes_in!C25=0,0,11630*1000*SER_hh_tes_in!C25/SER_hh_num_in!C25)</f>
        <v>12263.385757167405</v>
      </c>
      <c r="D25" s="133">
        <f>IF(SER_hh_tes_in!D25=0,0,11630*1000*SER_hh_tes_in!D25/SER_hh_num_in!D25)</f>
        <v>12388.870478312332</v>
      </c>
      <c r="E25" s="133">
        <f>IF(SER_hh_tes_in!E25=0,0,11630*1000*SER_hh_tes_in!E25/SER_hh_num_in!E25)</f>
        <v>10146.493481225281</v>
      </c>
      <c r="F25" s="133">
        <f>IF(SER_hh_tes_in!F25=0,0,11630*1000*SER_hh_tes_in!F25/SER_hh_num_in!F25)</f>
        <v>9823.0027659758653</v>
      </c>
      <c r="G25" s="133">
        <f>IF(SER_hh_tes_in!G25=0,0,11630*1000*SER_hh_tes_in!G25/SER_hh_num_in!G25)</f>
        <v>9903.0982827589287</v>
      </c>
      <c r="H25" s="133">
        <f>IF(SER_hh_tes_in!H25=0,0,11630*1000*SER_hh_tes_in!H25/SER_hh_num_in!H25)</f>
        <v>12336.833273500792</v>
      </c>
      <c r="I25" s="133">
        <f>IF(SER_hh_tes_in!I25=0,0,11630*1000*SER_hh_tes_in!I25/SER_hh_num_in!I25)</f>
        <v>11650.555164364743</v>
      </c>
      <c r="J25" s="133">
        <f>IF(SER_hh_tes_in!J25=0,0,11630*1000*SER_hh_tes_in!J25/SER_hh_num_in!J25)</f>
        <v>11924.29802074568</v>
      </c>
      <c r="K25" s="133">
        <f>IF(SER_hh_tes_in!K25=0,0,11630*1000*SER_hh_tes_in!K25/SER_hh_num_in!K25)</f>
        <v>12901.774605023529</v>
      </c>
      <c r="L25" s="133">
        <f>IF(SER_hh_tes_in!L25=0,0,11630*1000*SER_hh_tes_in!L25/SER_hh_num_in!L25)</f>
        <v>11075.327458817692</v>
      </c>
      <c r="M25" s="133">
        <f>IF(SER_hh_tes_in!M25=0,0,11630*1000*SER_hh_tes_in!M25/SER_hh_num_in!M25)</f>
        <v>12585.493778362736</v>
      </c>
      <c r="N25" s="133">
        <f>IF(SER_hh_tes_in!N25=0,0,11630*1000*SER_hh_tes_in!N25/SER_hh_num_in!N25)</f>
        <v>13613.94574853954</v>
      </c>
      <c r="O25" s="133">
        <f>IF(SER_hh_tes_in!O25=0,0,11630*1000*SER_hh_tes_in!O25/SER_hh_num_in!O25)</f>
        <v>14017.990287858393</v>
      </c>
      <c r="P25" s="133">
        <f>IF(SER_hh_tes_in!P25=0,0,11630*1000*SER_hh_tes_in!P25/SER_hh_num_in!P25)</f>
        <v>12625.745470248392</v>
      </c>
      <c r="Q25" s="133">
        <f>IF(SER_hh_tes_in!Q25=0,0,11630*1000*SER_hh_tes_in!Q25/SER_hh_num_in!Q25)</f>
        <v>12700.991483070908</v>
      </c>
      <c r="R25" s="133">
        <f>IF(SER_hh_tes_in!R25=0,0,11630*1000*SER_hh_tes_in!R25/SER_hh_num_in!R25)</f>
        <v>13440.112934100665</v>
      </c>
      <c r="S25" s="133">
        <f>IF(SER_hh_tes_in!S25=0,0,11630*1000*SER_hh_tes_in!S25/SER_hh_num_in!S25)</f>
        <v>10805.850083464467</v>
      </c>
      <c r="T25" s="133">
        <f>IF(SER_hh_tes_in!T25=0,0,11630*1000*SER_hh_tes_in!T25/SER_hh_num_in!T25)</f>
        <v>10182.707962946166</v>
      </c>
      <c r="U25" s="133">
        <f>IF(SER_hh_tes_in!U25=0,0,11630*1000*SER_hh_tes_in!U25/SER_hh_num_in!U25)</f>
        <v>9717.7276859565154</v>
      </c>
      <c r="V25" s="133">
        <f>IF(SER_hh_tes_in!V25=0,0,11630*1000*SER_hh_tes_in!V25/SER_hh_num_in!V25)</f>
        <v>9453.1366041029196</v>
      </c>
      <c r="W25" s="133">
        <f>IF(SER_hh_tes_in!W25=0,0,11630*1000*SER_hh_tes_in!W25/SER_hh_num_in!W25)</f>
        <v>10836.669573522971</v>
      </c>
      <c r="DA25" s="157" t="s">
        <v>776</v>
      </c>
    </row>
    <row r="26" spans="1:105" ht="12" customHeight="1" x14ac:dyDescent="0.25">
      <c r="A26" s="132" t="s">
        <v>24</v>
      </c>
      <c r="B26" s="65"/>
      <c r="C26" s="65">
        <f>IF(SER_hh_tes_in!C26=0,0,11630*1000*SER_hh_tes_in!C26/SER_hh_num_in!C26)</f>
        <v>8198.3970314943872</v>
      </c>
      <c r="D26" s="65">
        <f>IF(SER_hh_tes_in!D26=0,0,11630*1000*SER_hh_tes_in!D26/SER_hh_num_in!D26)</f>
        <v>7579.8942073171702</v>
      </c>
      <c r="E26" s="65">
        <f>IF(SER_hh_tes_in!E26=0,0,11630*1000*SER_hh_tes_in!E26/SER_hh_num_in!E26)</f>
        <v>7385.3549324517953</v>
      </c>
      <c r="F26" s="65">
        <f>IF(SER_hh_tes_in!F26=0,0,11630*1000*SER_hh_tes_in!F26/SER_hh_num_in!F26)</f>
        <v>7550.3809207487302</v>
      </c>
      <c r="G26" s="65">
        <f>IF(SER_hh_tes_in!G26=0,0,11630*1000*SER_hh_tes_in!G26/SER_hh_num_in!G26)</f>
        <v>8417.1263284897468</v>
      </c>
      <c r="H26" s="65">
        <f>IF(SER_hh_tes_in!H26=0,0,11630*1000*SER_hh_tes_in!H26/SER_hh_num_in!H26)</f>
        <v>9843.488048037816</v>
      </c>
      <c r="I26" s="65">
        <f>IF(SER_hh_tes_in!I26=0,0,11630*1000*SER_hh_tes_in!I26/SER_hh_num_in!I26)</f>
        <v>8706.3878525183118</v>
      </c>
      <c r="J26" s="65">
        <f>IF(SER_hh_tes_in!J26=0,0,11630*1000*SER_hh_tes_in!J26/SER_hh_num_in!J26)</f>
        <v>7485.3734935745606</v>
      </c>
      <c r="K26" s="65">
        <f>IF(SER_hh_tes_in!K26=0,0,11630*1000*SER_hh_tes_in!K26/SER_hh_num_in!K26)</f>
        <v>8313.7231560419041</v>
      </c>
      <c r="L26" s="65">
        <f>IF(SER_hh_tes_in!L26=0,0,11630*1000*SER_hh_tes_in!L26/SER_hh_num_in!L26)</f>
        <v>6136.2120452638619</v>
      </c>
      <c r="M26" s="65">
        <f>IF(SER_hh_tes_in!M26=0,0,11630*1000*SER_hh_tes_in!M26/SER_hh_num_in!M26)</f>
        <v>9410.8948154121244</v>
      </c>
      <c r="N26" s="65">
        <f>IF(SER_hh_tes_in!N26=0,0,11630*1000*SER_hh_tes_in!N26/SER_hh_num_in!N26)</f>
        <v>7011.1254035473839</v>
      </c>
      <c r="O26" s="65">
        <f>IF(SER_hh_tes_in!O26=0,0,11630*1000*SER_hh_tes_in!O26/SER_hh_num_in!O26)</f>
        <v>8801.7061195505521</v>
      </c>
      <c r="P26" s="65">
        <f>IF(SER_hh_tes_in!P26=0,0,11630*1000*SER_hh_tes_in!P26/SER_hh_num_in!P26)</f>
        <v>11188.389504569501</v>
      </c>
      <c r="Q26" s="65">
        <f>IF(SER_hh_tes_in!Q26=0,0,11630*1000*SER_hh_tes_in!Q26/SER_hh_num_in!Q26)</f>
        <v>7969.3573158858353</v>
      </c>
      <c r="R26" s="65">
        <f>IF(SER_hh_tes_in!R26=0,0,11630*1000*SER_hh_tes_in!R26/SER_hh_num_in!R26)</f>
        <v>7700.7699212485786</v>
      </c>
      <c r="S26" s="65">
        <f>IF(SER_hh_tes_in!S26=0,0,11630*1000*SER_hh_tes_in!S26/SER_hh_num_in!S26)</f>
        <v>7104.9480444668361</v>
      </c>
      <c r="T26" s="65">
        <f>IF(SER_hh_tes_in!T26=0,0,11630*1000*SER_hh_tes_in!T26/SER_hh_num_in!T26)</f>
        <v>9234.186947852686</v>
      </c>
      <c r="U26" s="65">
        <f>IF(SER_hh_tes_in!U26=0,0,11630*1000*SER_hh_tes_in!U26/SER_hh_num_in!U26)</f>
        <v>9161.2538740368818</v>
      </c>
      <c r="V26" s="65">
        <f>IF(SER_hh_tes_in!V26=0,0,11630*1000*SER_hh_tes_in!V26/SER_hh_num_in!V26)</f>
        <v>9127.3380740022076</v>
      </c>
      <c r="W26" s="65">
        <f>IF(SER_hh_tes_in!W26=0,0,11630*1000*SER_hh_tes_in!W26/SER_hh_num_in!W26)</f>
        <v>9169.7925221919613</v>
      </c>
      <c r="DA26" s="109" t="s">
        <v>777</v>
      </c>
    </row>
    <row r="27" spans="1:105" ht="12" customHeight="1" x14ac:dyDescent="0.25">
      <c r="A27" s="145" t="s">
        <v>86</v>
      </c>
      <c r="B27" s="148"/>
      <c r="C27" s="146">
        <f>IF(SER_hh_tes_in!C27=0,0,11630*1000*SER_hh_tes_in!C27/SER_hh_num_in!C19)</f>
        <v>356.32277294210849</v>
      </c>
      <c r="D27" s="146">
        <f>IF(SER_hh_tes_in!D27=0,0,11630*1000*SER_hh_tes_in!D27/SER_hh_num_in!D19)</f>
        <v>432.92034428678903</v>
      </c>
      <c r="E27" s="146">
        <f>IF(SER_hh_tes_in!E27=0,0,11630*1000*SER_hh_tes_in!E27/SER_hh_num_in!E19)</f>
        <v>550.84280853935581</v>
      </c>
      <c r="F27" s="146">
        <f>IF(SER_hh_tes_in!F27=0,0,11630*1000*SER_hh_tes_in!F27/SER_hh_num_in!F19)</f>
        <v>413.50070023374155</v>
      </c>
      <c r="G27" s="146">
        <f>IF(SER_hh_tes_in!G27=0,0,11630*1000*SER_hh_tes_in!G27/SER_hh_num_in!G19)</f>
        <v>576.81350417009071</v>
      </c>
      <c r="H27" s="146">
        <f>IF(SER_hh_tes_in!H27=0,0,11630*1000*SER_hh_tes_in!H27/SER_hh_num_in!H19)</f>
        <v>415.7514064851834</v>
      </c>
      <c r="I27" s="146">
        <f>IF(SER_hh_tes_in!I27=0,0,11630*1000*SER_hh_tes_in!I27/SER_hh_num_in!I19)</f>
        <v>616.00562695289659</v>
      </c>
      <c r="J27" s="146">
        <f>IF(SER_hh_tes_in!J27=0,0,11630*1000*SER_hh_tes_in!J27/SER_hh_num_in!J19)</f>
        <v>814.35009606140625</v>
      </c>
      <c r="K27" s="146">
        <f>IF(SER_hh_tes_in!K27=0,0,11630*1000*SER_hh_tes_in!K27/SER_hh_num_in!K19)</f>
        <v>1618.8459095285866</v>
      </c>
      <c r="L27" s="146">
        <f>IF(SER_hh_tes_in!L27=0,0,11630*1000*SER_hh_tes_in!L27/SER_hh_num_in!L19)</f>
        <v>1377.7710382550893</v>
      </c>
      <c r="M27" s="146">
        <f>IF(SER_hh_tes_in!M27=0,0,11630*1000*SER_hh_tes_in!M27/SER_hh_num_in!M19)</f>
        <v>1527.9598912346207</v>
      </c>
      <c r="N27" s="146">
        <f>IF(SER_hh_tes_in!N27=0,0,11630*1000*SER_hh_tes_in!N27/SER_hh_num_in!N19)</f>
        <v>1278.513670591813</v>
      </c>
      <c r="O27" s="146">
        <f>IF(SER_hh_tes_in!O27=0,0,11630*1000*SER_hh_tes_in!O27/SER_hh_num_in!O19)</f>
        <v>1081.2300182621823</v>
      </c>
      <c r="P27" s="146">
        <f>IF(SER_hh_tes_in!P27=0,0,11630*1000*SER_hh_tes_in!P27/SER_hh_num_in!P19)</f>
        <v>1145.5706134547936</v>
      </c>
      <c r="Q27" s="146">
        <f>IF(SER_hh_tes_in!Q27=0,0,11630*1000*SER_hh_tes_in!Q27/SER_hh_num_in!Q19)</f>
        <v>850.1217867788182</v>
      </c>
      <c r="R27" s="146">
        <f>IF(SER_hh_tes_in!R27=0,0,11630*1000*SER_hh_tes_in!R27/SER_hh_num_in!R19)</f>
        <v>825.35896037401847</v>
      </c>
      <c r="S27" s="146">
        <f>IF(SER_hh_tes_in!S27=0,0,11630*1000*SER_hh_tes_in!S27/SER_hh_num_in!S19)</f>
        <v>1422.0559144099582</v>
      </c>
      <c r="T27" s="146">
        <f>IF(SER_hh_tes_in!T27=0,0,11630*1000*SER_hh_tes_in!T27/SER_hh_num_in!T19)</f>
        <v>1072.0473113180099</v>
      </c>
      <c r="U27" s="146">
        <f>IF(SER_hh_tes_in!U27=0,0,11630*1000*SER_hh_tes_in!U27/SER_hh_num_in!U19)</f>
        <v>1071.6779103898034</v>
      </c>
      <c r="V27" s="146">
        <f>IF(SER_hh_tes_in!V27=0,0,11630*1000*SER_hh_tes_in!V27/SER_hh_num_in!V19)</f>
        <v>1403.2727505637329</v>
      </c>
      <c r="W27" s="146">
        <f>IF(SER_hh_tes_in!W27=0,0,11630*1000*SER_hh_tes_in!W27/SER_hh_num_in!W19)</f>
        <v>616.91031572287409</v>
      </c>
      <c r="DA27" s="159" t="s">
        <v>778</v>
      </c>
    </row>
    <row r="28" spans="1:105" ht="12" customHeight="1" x14ac:dyDescent="0.25">
      <c r="A28" s="78" t="s">
        <v>85</v>
      </c>
      <c r="B28" s="68"/>
      <c r="C28" s="147">
        <f>IF(SER_hh_tes_in!C27=0,0,11630*1000*SER_hh_tes_in!C27/SER_hh_num_in!C27)</f>
        <v>4173.1935333878455</v>
      </c>
      <c r="D28" s="147">
        <f>IF(SER_hh_tes_in!D27=0,0,11630*1000*SER_hh_tes_in!D27/SER_hh_num_in!D27)</f>
        <v>5331.3505951177622</v>
      </c>
      <c r="E28" s="147">
        <f>IF(SER_hh_tes_in!E27=0,0,11630*1000*SER_hh_tes_in!E27/SER_hh_num_in!E27)</f>
        <v>4986.8843071043457</v>
      </c>
      <c r="F28" s="147">
        <f>IF(SER_hh_tes_in!F27=0,0,11630*1000*SER_hh_tes_in!F27/SER_hh_num_in!F27)</f>
        <v>5416.7456005787662</v>
      </c>
      <c r="G28" s="147">
        <f>IF(SER_hh_tes_in!G27=0,0,11630*1000*SER_hh_tes_in!G27/SER_hh_num_in!G27)</f>
        <v>5318.1829063611249</v>
      </c>
      <c r="H28" s="147">
        <f>IF(SER_hh_tes_in!H27=0,0,11630*1000*SER_hh_tes_in!H27/SER_hh_num_in!H27)</f>
        <v>4967.7854071562006</v>
      </c>
      <c r="I28" s="147">
        <f>IF(SER_hh_tes_in!I27=0,0,11630*1000*SER_hh_tes_in!I27/SER_hh_num_in!I27)</f>
        <v>5676.2823938982747</v>
      </c>
      <c r="J28" s="147">
        <f>IF(SER_hh_tes_in!J27=0,0,11630*1000*SER_hh_tes_in!J27/SER_hh_num_in!J27)</f>
        <v>5988.6969471660022</v>
      </c>
      <c r="K28" s="147">
        <f>IF(SER_hh_tes_in!K27=0,0,11630*1000*SER_hh_tes_in!K27/SER_hh_num_in!K27)</f>
        <v>5825.385653029668</v>
      </c>
      <c r="L28" s="147">
        <f>IF(SER_hh_tes_in!L27=0,0,11630*1000*SER_hh_tes_in!L27/SER_hh_num_in!L27)</f>
        <v>6372.8363476990298</v>
      </c>
      <c r="M28" s="147">
        <f>IF(SER_hh_tes_in!M27=0,0,11630*1000*SER_hh_tes_in!M27/SER_hh_num_in!M27)</f>
        <v>6113.0579384059674</v>
      </c>
      <c r="N28" s="147">
        <f>IF(SER_hh_tes_in!N27=0,0,11630*1000*SER_hh_tes_in!N27/SER_hh_num_in!N27)</f>
        <v>6566.2358210522088</v>
      </c>
      <c r="O28" s="147">
        <f>IF(SER_hh_tes_in!O27=0,0,11630*1000*SER_hh_tes_in!O27/SER_hh_num_in!O27)</f>
        <v>6699.0691413061322</v>
      </c>
      <c r="P28" s="147">
        <f>IF(SER_hh_tes_in!P27=0,0,11630*1000*SER_hh_tes_in!P27/SER_hh_num_in!P27)</f>
        <v>8312.016327968835</v>
      </c>
      <c r="Q28" s="147">
        <f>IF(SER_hh_tes_in!Q27=0,0,11630*1000*SER_hh_tes_in!Q27/SER_hh_num_in!Q27)</f>
        <v>5478.960709605296</v>
      </c>
      <c r="R28" s="147">
        <f>IF(SER_hh_tes_in!R27=0,0,11630*1000*SER_hh_tes_in!R27/SER_hh_num_in!R27)</f>
        <v>5654.4354151629386</v>
      </c>
      <c r="S28" s="147">
        <f>IF(SER_hh_tes_in!S27=0,0,11630*1000*SER_hh_tes_in!S27/SER_hh_num_in!S27)</f>
        <v>5925.7456188589877</v>
      </c>
      <c r="T28" s="147">
        <f>IF(SER_hh_tes_in!T27=0,0,11630*1000*SER_hh_tes_in!T27/SER_hh_num_in!T27)</f>
        <v>7434.582949943011</v>
      </c>
      <c r="U28" s="147">
        <f>IF(SER_hh_tes_in!U27=0,0,11630*1000*SER_hh_tes_in!U27/SER_hh_num_in!U27)</f>
        <v>6677.9633169594463</v>
      </c>
      <c r="V28" s="147">
        <f>IF(SER_hh_tes_in!V27=0,0,11630*1000*SER_hh_tes_in!V27/SER_hh_num_in!V27)</f>
        <v>6347.4359288696514</v>
      </c>
      <c r="W28" s="147">
        <f>IF(SER_hh_tes_in!W27=0,0,11630*1000*SER_hh_tes_in!W27/SER_hh_num_in!W27)</f>
        <v>6729.6227243130934</v>
      </c>
      <c r="DA28" s="160"/>
    </row>
    <row r="29" spans="1:105" ht="12.95" customHeight="1" x14ac:dyDescent="0.25">
      <c r="A29" s="130" t="s">
        <v>34</v>
      </c>
      <c r="B29" s="131"/>
      <c r="C29" s="131">
        <f>IF(SER_hh_tes_in!C29=0,0,11630*1000*SER_hh_tes_in!C29/SER_hh_num_in!C29)</f>
        <v>9279.2138933702918</v>
      </c>
      <c r="D29" s="131">
        <f>IF(SER_hh_tes_in!D29=0,0,11630*1000*SER_hh_tes_in!D29/SER_hh_num_in!D29)</f>
        <v>9386.4736635589088</v>
      </c>
      <c r="E29" s="131">
        <f>IF(SER_hh_tes_in!E29=0,0,11630*1000*SER_hh_tes_in!E29/SER_hh_num_in!E29)</f>
        <v>9518.1281712995606</v>
      </c>
      <c r="F29" s="131">
        <f>IF(SER_hh_tes_in!F29=0,0,11630*1000*SER_hh_tes_in!F29/SER_hh_num_in!F29)</f>
        <v>9290.9221090972551</v>
      </c>
      <c r="G29" s="131">
        <f>IF(SER_hh_tes_in!G29=0,0,11630*1000*SER_hh_tes_in!G29/SER_hh_num_in!G29)</f>
        <v>9498.5203798945749</v>
      </c>
      <c r="H29" s="131">
        <f>IF(SER_hh_tes_in!H29=0,0,11630*1000*SER_hh_tes_in!H29/SER_hh_num_in!H29)</f>
        <v>9704.2139261931861</v>
      </c>
      <c r="I29" s="131">
        <f>IF(SER_hh_tes_in!I29=0,0,11630*1000*SER_hh_tes_in!I29/SER_hh_num_in!I29)</f>
        <v>9708.6835207238746</v>
      </c>
      <c r="J29" s="131">
        <f>IF(SER_hh_tes_in!J29=0,0,11630*1000*SER_hh_tes_in!J29/SER_hh_num_in!J29)</f>
        <v>9656.729232198415</v>
      </c>
      <c r="K29" s="131">
        <f>IF(SER_hh_tes_in!K29=0,0,11630*1000*SER_hh_tes_in!K29/SER_hh_num_in!K29)</f>
        <v>12703.918638838439</v>
      </c>
      <c r="L29" s="131">
        <f>IF(SER_hh_tes_in!L29=0,0,11630*1000*SER_hh_tes_in!L29/SER_hh_num_in!L29)</f>
        <v>9798.6456547243179</v>
      </c>
      <c r="M29" s="131">
        <f>IF(SER_hh_tes_in!M29=0,0,11630*1000*SER_hh_tes_in!M29/SER_hh_num_in!M29)</f>
        <v>12871.249726194292</v>
      </c>
      <c r="N29" s="131">
        <f>IF(SER_hh_tes_in!N29=0,0,11630*1000*SER_hh_tes_in!N29/SER_hh_num_in!N29)</f>
        <v>10393.290362127063</v>
      </c>
      <c r="O29" s="131">
        <f>IF(SER_hh_tes_in!O29=0,0,11630*1000*SER_hh_tes_in!O29/SER_hh_num_in!O29)</f>
        <v>11908.42317372242</v>
      </c>
      <c r="P29" s="131">
        <f>IF(SER_hh_tes_in!P29=0,0,11630*1000*SER_hh_tes_in!P29/SER_hh_num_in!P29)</f>
        <v>12512.64152786128</v>
      </c>
      <c r="Q29" s="131">
        <f>IF(SER_hh_tes_in!Q29=0,0,11630*1000*SER_hh_tes_in!Q29/SER_hh_num_in!Q29)</f>
        <v>10526.210532736763</v>
      </c>
      <c r="R29" s="131">
        <f>IF(SER_hh_tes_in!R29=0,0,11630*1000*SER_hh_tes_in!R29/SER_hh_num_in!R29)</f>
        <v>10211.79579763201</v>
      </c>
      <c r="S29" s="131">
        <f>IF(SER_hh_tes_in!S29=0,0,11630*1000*SER_hh_tes_in!S29/SER_hh_num_in!S29)</f>
        <v>10931.773376836061</v>
      </c>
      <c r="T29" s="131">
        <f>IF(SER_hh_tes_in!T29=0,0,11630*1000*SER_hh_tes_in!T29/SER_hh_num_in!T29)</f>
        <v>11120.669440418795</v>
      </c>
      <c r="U29" s="131">
        <f>IF(SER_hh_tes_in!U29=0,0,11630*1000*SER_hh_tes_in!U29/SER_hh_num_in!U29)</f>
        <v>11146.672248023393</v>
      </c>
      <c r="V29" s="131">
        <f>IF(SER_hh_tes_in!V29=0,0,11630*1000*SER_hh_tes_in!V29/SER_hh_num_in!V29)</f>
        <v>10238.016400468168</v>
      </c>
      <c r="W29" s="131">
        <f>IF(SER_hh_tes_in!W29=0,0,11630*1000*SER_hh_tes_in!W29/SER_hh_num_in!W29)</f>
        <v>11085.120991109734</v>
      </c>
      <c r="DA29" s="156" t="s">
        <v>779</v>
      </c>
    </row>
    <row r="30" spans="1:105" s="2" customFormat="1" ht="12" customHeight="1" x14ac:dyDescent="0.25">
      <c r="A30" s="132" t="s">
        <v>52</v>
      </c>
      <c r="B30" s="133"/>
      <c r="C30" s="133">
        <f>IF(SER_hh_tes_in!C30=0,0,11630*1000*SER_hh_tes_in!C30/SER_hh_num_in!C30)</f>
        <v>8296.2163538075365</v>
      </c>
      <c r="D30" s="133">
        <f>IF(SER_hh_tes_in!D30=0,0,11630*1000*SER_hh_tes_in!D30/SER_hh_num_in!D30)</f>
        <v>10953.191284558612</v>
      </c>
      <c r="E30" s="133">
        <f>IF(SER_hh_tes_in!E30=0,0,11630*1000*SER_hh_tes_in!E30/SER_hh_num_in!E30)</f>
        <v>10797.856545346651</v>
      </c>
      <c r="F30" s="133">
        <f>IF(SER_hh_tes_in!F30=0,0,11630*1000*SER_hh_tes_in!F30/SER_hh_num_in!F30)</f>
        <v>11683.168775186155</v>
      </c>
      <c r="G30" s="133">
        <f>IF(SER_hh_tes_in!G30=0,0,11630*1000*SER_hh_tes_in!G30/SER_hh_num_in!G30)</f>
        <v>12054.464254913057</v>
      </c>
      <c r="H30" s="133">
        <f>IF(SER_hh_tes_in!H30=0,0,11630*1000*SER_hh_tes_in!H30/SER_hh_num_in!H30)</f>
        <v>10818.402886161759</v>
      </c>
      <c r="I30" s="133">
        <f>IF(SER_hh_tes_in!I30=0,0,11630*1000*SER_hh_tes_in!I30/SER_hh_num_in!I30)</f>
        <v>11870.623720057896</v>
      </c>
      <c r="J30" s="133">
        <f>IF(SER_hh_tes_in!J30=0,0,11630*1000*SER_hh_tes_in!J30/SER_hh_num_in!J30)</f>
        <v>9951.1133025387862</v>
      </c>
      <c r="K30" s="133">
        <f>IF(SER_hh_tes_in!K30=0,0,11630*1000*SER_hh_tes_in!K30/SER_hh_num_in!K30)</f>
        <v>12459.2614423375</v>
      </c>
      <c r="L30" s="133">
        <f>IF(SER_hh_tes_in!L30=0,0,11630*1000*SER_hh_tes_in!L30/SER_hh_num_in!L30)</f>
        <v>11614.078532811696</v>
      </c>
      <c r="M30" s="133">
        <f>IF(SER_hh_tes_in!M30=0,0,11630*1000*SER_hh_tes_in!M30/SER_hh_num_in!M30)</f>
        <v>13436.379005451581</v>
      </c>
      <c r="N30" s="133">
        <f>IF(SER_hh_tes_in!N30=0,0,11630*1000*SER_hh_tes_in!N30/SER_hh_num_in!N30)</f>
        <v>9975.3351845813959</v>
      </c>
      <c r="O30" s="133">
        <f>IF(SER_hh_tes_in!O30=0,0,11630*1000*SER_hh_tes_in!O30/SER_hh_num_in!O30)</f>
        <v>12031.399438847591</v>
      </c>
      <c r="P30" s="133">
        <f>IF(SER_hh_tes_in!P30=0,0,11630*1000*SER_hh_tes_in!P30/SER_hh_num_in!P30)</f>
        <v>13122.268205110462</v>
      </c>
      <c r="Q30" s="133">
        <f>IF(SER_hh_tes_in!Q30=0,0,11630*1000*SER_hh_tes_in!Q30/SER_hh_num_in!Q30)</f>
        <v>10372.741765730972</v>
      </c>
      <c r="R30" s="133">
        <f>IF(SER_hh_tes_in!R30=0,0,11630*1000*SER_hh_tes_in!R30/SER_hh_num_in!R30)</f>
        <v>10404.383419588361</v>
      </c>
      <c r="S30" s="133">
        <f>IF(SER_hh_tes_in!S30=0,0,11630*1000*SER_hh_tes_in!S30/SER_hh_num_in!S30)</f>
        <v>12112.613657672156</v>
      </c>
      <c r="T30" s="133">
        <f>IF(SER_hh_tes_in!T30=0,0,11630*1000*SER_hh_tes_in!T30/SER_hh_num_in!T30)</f>
        <v>15284.498660424933</v>
      </c>
      <c r="U30" s="133">
        <f>IF(SER_hh_tes_in!U30=0,0,11630*1000*SER_hh_tes_in!U30/SER_hh_num_in!U30)</f>
        <v>18742.620496704065</v>
      </c>
      <c r="V30" s="133">
        <f>IF(SER_hh_tes_in!V30=0,0,11630*1000*SER_hh_tes_in!V30/SER_hh_num_in!V30)</f>
        <v>15594.25003164483</v>
      </c>
      <c r="W30" s="133">
        <f>IF(SER_hh_tes_in!W30=0,0,11630*1000*SER_hh_tes_in!W30/SER_hh_num_in!W30)</f>
        <v>16807.407689641077</v>
      </c>
      <c r="DA30" s="157" t="s">
        <v>780</v>
      </c>
    </row>
    <row r="31" spans="1:105" ht="12" customHeight="1" x14ac:dyDescent="0.25">
      <c r="A31" s="132" t="s">
        <v>154</v>
      </c>
      <c r="B31" s="133"/>
      <c r="C31" s="133">
        <f>IF(SER_hh_tes_in!C31=0,0,11630*1000*SER_hh_tes_in!C31/SER_hh_num_in!C31)</f>
        <v>9212.3516167369289</v>
      </c>
      <c r="D31" s="133">
        <f>IF(SER_hh_tes_in!D31=0,0,11630*1000*SER_hh_tes_in!D31/SER_hh_num_in!D31)</f>
        <v>8885.8440021640472</v>
      </c>
      <c r="E31" s="133">
        <f>IF(SER_hh_tes_in!E31=0,0,11630*1000*SER_hh_tes_in!E31/SER_hh_num_in!E31)</f>
        <v>8998.068623029927</v>
      </c>
      <c r="F31" s="133">
        <f>IF(SER_hh_tes_in!F31=0,0,11630*1000*SER_hh_tes_in!F31/SER_hh_num_in!F31)</f>
        <v>8513.463328857546</v>
      </c>
      <c r="G31" s="133">
        <f>IF(SER_hh_tes_in!G31=0,0,11630*1000*SER_hh_tes_in!G31/SER_hh_num_in!G31)</f>
        <v>9370.1907456007411</v>
      </c>
      <c r="H31" s="133">
        <f>IF(SER_hh_tes_in!H31=0,0,11630*1000*SER_hh_tes_in!H31/SER_hh_num_in!H31)</f>
        <v>9224.5157639266145</v>
      </c>
      <c r="I31" s="133">
        <f>IF(SER_hh_tes_in!I31=0,0,11630*1000*SER_hh_tes_in!I31/SER_hh_num_in!I31)</f>
        <v>9772.4038860914206</v>
      </c>
      <c r="J31" s="133">
        <f>IF(SER_hh_tes_in!J31=0,0,11630*1000*SER_hh_tes_in!J31/SER_hh_num_in!J31)</f>
        <v>9396.0223132558549</v>
      </c>
      <c r="K31" s="133">
        <f>IF(SER_hh_tes_in!K31=0,0,11630*1000*SER_hh_tes_in!K31/SER_hh_num_in!K31)</f>
        <v>12671.735189109668</v>
      </c>
      <c r="L31" s="133">
        <f>IF(SER_hh_tes_in!L31=0,0,11630*1000*SER_hh_tes_in!L31/SER_hh_num_in!L31)</f>
        <v>9787.8468349321265</v>
      </c>
      <c r="M31" s="133">
        <f>IF(SER_hh_tes_in!M31=0,0,11630*1000*SER_hh_tes_in!M31/SER_hh_num_in!M31)</f>
        <v>12789.579528014277</v>
      </c>
      <c r="N31" s="133">
        <f>IF(SER_hh_tes_in!N31=0,0,11630*1000*SER_hh_tes_in!N31/SER_hh_num_in!N31)</f>
        <v>8420.0878122689028</v>
      </c>
      <c r="O31" s="133">
        <f>IF(SER_hh_tes_in!O31=0,0,11630*1000*SER_hh_tes_in!O31/SER_hh_num_in!O31)</f>
        <v>9419.3872016967689</v>
      </c>
      <c r="P31" s="133">
        <f>IF(SER_hh_tes_in!P31=0,0,11630*1000*SER_hh_tes_in!P31/SER_hh_num_in!P31)</f>
        <v>10420.617323291881</v>
      </c>
      <c r="Q31" s="133">
        <f>IF(SER_hh_tes_in!Q31=0,0,11630*1000*SER_hh_tes_in!Q31/SER_hh_num_in!Q31)</f>
        <v>8724.2751719160897</v>
      </c>
      <c r="R31" s="133">
        <f>IF(SER_hh_tes_in!R31=0,0,11630*1000*SER_hh_tes_in!R31/SER_hh_num_in!R31)</f>
        <v>8401.2003596923696</v>
      </c>
      <c r="S31" s="133">
        <f>IF(SER_hh_tes_in!S31=0,0,11630*1000*SER_hh_tes_in!S31/SER_hh_num_in!S31)</f>
        <v>9561.1817261314645</v>
      </c>
      <c r="T31" s="133">
        <f>IF(SER_hh_tes_in!T31=0,0,11630*1000*SER_hh_tes_in!T31/SER_hh_num_in!T31)</f>
        <v>9928.6854104104787</v>
      </c>
      <c r="U31" s="133">
        <f>IF(SER_hh_tes_in!U31=0,0,11630*1000*SER_hh_tes_in!U31/SER_hh_num_in!U31)</f>
        <v>10128.921626665464</v>
      </c>
      <c r="V31" s="133">
        <f>IF(SER_hh_tes_in!V31=0,0,11630*1000*SER_hh_tes_in!V31/SER_hh_num_in!V31)</f>
        <v>8752.1640303078475</v>
      </c>
      <c r="W31" s="133">
        <f>IF(SER_hh_tes_in!W31=0,0,11630*1000*SER_hh_tes_in!W31/SER_hh_num_in!W31)</f>
        <v>9626.6629720145793</v>
      </c>
      <c r="DA31" s="157" t="s">
        <v>781</v>
      </c>
    </row>
    <row r="32" spans="1:105" ht="12" customHeight="1" x14ac:dyDescent="0.25">
      <c r="A32" s="132" t="s">
        <v>128</v>
      </c>
      <c r="B32" s="133"/>
      <c r="C32" s="133">
        <f>IF(SER_hh_tes_in!C32=0,0,11630*1000*SER_hh_tes_in!C32/SER_hh_num_in!C32)</f>
        <v>10723.305350677001</v>
      </c>
      <c r="D32" s="133">
        <f>IF(SER_hh_tes_in!D32=0,0,11630*1000*SER_hh_tes_in!D32/SER_hh_num_in!D32)</f>
        <v>12241.565674331479</v>
      </c>
      <c r="E32" s="133">
        <f>IF(SER_hh_tes_in!E32=0,0,11630*1000*SER_hh_tes_in!E32/SER_hh_num_in!E32)</f>
        <v>10203.409025868012</v>
      </c>
      <c r="F32" s="133">
        <f>IF(SER_hh_tes_in!F32=0,0,11630*1000*SER_hh_tes_in!F32/SER_hh_num_in!F32)</f>
        <v>9123.8755107274592</v>
      </c>
      <c r="G32" s="133">
        <f>IF(SER_hh_tes_in!G32=0,0,11630*1000*SER_hh_tes_in!G32/SER_hh_num_in!G32)</f>
        <v>10667.771794020215</v>
      </c>
      <c r="H32" s="133">
        <f>IF(SER_hh_tes_in!H32=0,0,11630*1000*SER_hh_tes_in!H32/SER_hh_num_in!H32)</f>
        <v>9471.5131382491854</v>
      </c>
      <c r="I32" s="133">
        <f>IF(SER_hh_tes_in!I32=0,0,11630*1000*SER_hh_tes_in!I32/SER_hh_num_in!I32)</f>
        <v>10068.460878959877</v>
      </c>
      <c r="J32" s="133">
        <f>IF(SER_hh_tes_in!J32=0,0,11630*1000*SER_hh_tes_in!J32/SER_hh_num_in!J32)</f>
        <v>14118.873789876619</v>
      </c>
      <c r="K32" s="133">
        <f>IF(SER_hh_tes_in!K32=0,0,11630*1000*SER_hh_tes_in!K32/SER_hh_num_in!K32)</f>
        <v>13278.218843927514</v>
      </c>
      <c r="L32" s="133">
        <f>IF(SER_hh_tes_in!L32=0,0,11630*1000*SER_hh_tes_in!L32/SER_hh_num_in!L32)</f>
        <v>10289.380836764656</v>
      </c>
      <c r="M32" s="133">
        <f>IF(SER_hh_tes_in!M32=0,0,11630*1000*SER_hh_tes_in!M32/SER_hh_num_in!M32)</f>
        <v>10335.153746658962</v>
      </c>
      <c r="N32" s="133">
        <f>IF(SER_hh_tes_in!N32=0,0,11630*1000*SER_hh_tes_in!N32/SER_hh_num_in!N32)</f>
        <v>14413.071455768506</v>
      </c>
      <c r="O32" s="133">
        <f>IF(SER_hh_tes_in!O32=0,0,11630*1000*SER_hh_tes_in!O32/SER_hh_num_in!O32)</f>
        <v>8771.4357027288497</v>
      </c>
      <c r="P32" s="133">
        <f>IF(SER_hh_tes_in!P32=0,0,11630*1000*SER_hh_tes_in!P32/SER_hh_num_in!P32)</f>
        <v>8428.0834657521427</v>
      </c>
      <c r="Q32" s="133">
        <f>IF(SER_hh_tes_in!Q32=0,0,11630*1000*SER_hh_tes_in!Q32/SER_hh_num_in!Q32)</f>
        <v>9101.9881959327013</v>
      </c>
      <c r="R32" s="133">
        <f>IF(SER_hh_tes_in!R32=0,0,11630*1000*SER_hh_tes_in!R32/SER_hh_num_in!R32)</f>
        <v>9167.5083593190648</v>
      </c>
      <c r="S32" s="133">
        <f>IF(SER_hh_tes_in!S32=0,0,11630*1000*SER_hh_tes_in!S32/SER_hh_num_in!S32)</f>
        <v>10946.429227607861</v>
      </c>
      <c r="T32" s="133">
        <f>IF(SER_hh_tes_in!T32=0,0,11630*1000*SER_hh_tes_in!T32/SER_hh_num_in!T32)</f>
        <v>12792.674145069632</v>
      </c>
      <c r="U32" s="133">
        <f>IF(SER_hh_tes_in!U32=0,0,11630*1000*SER_hh_tes_in!U32/SER_hh_num_in!U32)</f>
        <v>13226.198659889138</v>
      </c>
      <c r="V32" s="133">
        <f>IF(SER_hh_tes_in!V32=0,0,11630*1000*SER_hh_tes_in!V32/SER_hh_num_in!V32)</f>
        <v>11768.113563143861</v>
      </c>
      <c r="W32" s="133">
        <f>IF(SER_hh_tes_in!W32=0,0,11630*1000*SER_hh_tes_in!W32/SER_hh_num_in!W32)</f>
        <v>10497.790462720375</v>
      </c>
      <c r="DA32" s="157" t="s">
        <v>782</v>
      </c>
    </row>
    <row r="33" spans="1:105" ht="12" customHeight="1" x14ac:dyDescent="0.25">
      <c r="A33" s="62" t="s">
        <v>24</v>
      </c>
      <c r="B33" s="68"/>
      <c r="C33" s="68">
        <f>IF(SER_hh_tes_in!C33=0,0,11630*1000*SER_hh_tes_in!C33/SER_hh_num_in!C33)</f>
        <v>9531.6712427389684</v>
      </c>
      <c r="D33" s="68">
        <f>IF(SER_hh_tes_in!D33=0,0,11630*1000*SER_hh_tes_in!D33/SER_hh_num_in!D33)</f>
        <v>9160.1748960764799</v>
      </c>
      <c r="E33" s="68">
        <f>IF(SER_hh_tes_in!E33=0,0,11630*1000*SER_hh_tes_in!E33/SER_hh_num_in!E33)</f>
        <v>9390.6514781365349</v>
      </c>
      <c r="F33" s="68">
        <f>IF(SER_hh_tes_in!F33=0,0,11630*1000*SER_hh_tes_in!F33/SER_hh_num_in!F33)</f>
        <v>9284.0097237335485</v>
      </c>
      <c r="G33" s="68">
        <f>IF(SER_hh_tes_in!G33=0,0,11630*1000*SER_hh_tes_in!G33/SER_hh_num_in!G33)</f>
        <v>9236.4969029698204</v>
      </c>
      <c r="H33" s="68">
        <f>IF(SER_hh_tes_in!H33=0,0,11630*1000*SER_hh_tes_in!H33/SER_hh_num_in!H33)</f>
        <v>9902.3114320567365</v>
      </c>
      <c r="I33" s="68">
        <f>IF(SER_hh_tes_in!I33=0,0,11630*1000*SER_hh_tes_in!I33/SER_hh_num_in!I33)</f>
        <v>9480.5532720098181</v>
      </c>
      <c r="J33" s="68">
        <f>IF(SER_hh_tes_in!J33=0,0,11630*1000*SER_hh_tes_in!J33/SER_hh_num_in!J33)</f>
        <v>9726.7455675228211</v>
      </c>
      <c r="K33" s="68">
        <f>IF(SER_hh_tes_in!K33=0,0,11630*1000*SER_hh_tes_in!K33/SER_hh_num_in!K33)</f>
        <v>12744.63013883271</v>
      </c>
      <c r="L33" s="68">
        <f>IF(SER_hh_tes_in!L33=0,0,11630*1000*SER_hh_tes_in!L33/SER_hh_num_in!L33)</f>
        <v>9558.8814735513497</v>
      </c>
      <c r="M33" s="68">
        <f>IF(SER_hh_tes_in!M33=0,0,11630*1000*SER_hh_tes_in!M33/SER_hh_num_in!M33)</f>
        <v>12878.29012581192</v>
      </c>
      <c r="N33" s="68">
        <f>IF(SER_hh_tes_in!N33=0,0,11630*1000*SER_hh_tes_in!N33/SER_hh_num_in!N33)</f>
        <v>12730.537176757332</v>
      </c>
      <c r="O33" s="68">
        <f>IF(SER_hh_tes_in!O33=0,0,11630*1000*SER_hh_tes_in!O33/SER_hh_num_in!O33)</f>
        <v>15556.338598767692</v>
      </c>
      <c r="P33" s="68">
        <f>IF(SER_hh_tes_in!P33=0,0,11630*1000*SER_hh_tes_in!P33/SER_hh_num_in!P33)</f>
        <v>16568.39133556138</v>
      </c>
      <c r="Q33" s="68">
        <f>IF(SER_hh_tes_in!Q33=0,0,11630*1000*SER_hh_tes_in!Q33/SER_hh_num_in!Q33)</f>
        <v>13291.579795860553</v>
      </c>
      <c r="R33" s="68">
        <f>IF(SER_hh_tes_in!R33=0,0,11630*1000*SER_hh_tes_in!R33/SER_hh_num_in!R33)</f>
        <v>12140.039401798165</v>
      </c>
      <c r="S33" s="68">
        <f>IF(SER_hh_tes_in!S33=0,0,11630*1000*SER_hh_tes_in!S33/SER_hh_num_in!S33)</f>
        <v>11942.015190576909</v>
      </c>
      <c r="T33" s="68">
        <f>IF(SER_hh_tes_in!T33=0,0,11630*1000*SER_hh_tes_in!T33/SER_hh_num_in!T33)</f>
        <v>11667.227321686067</v>
      </c>
      <c r="U33" s="68">
        <f>IF(SER_hh_tes_in!U33=0,0,11630*1000*SER_hh_tes_in!U33/SER_hh_num_in!U33)</f>
        <v>11439.150880346207</v>
      </c>
      <c r="V33" s="68">
        <f>IF(SER_hh_tes_in!V33=0,0,11630*1000*SER_hh_tes_in!V33/SER_hh_num_in!V33)</f>
        <v>11173.530921885949</v>
      </c>
      <c r="W33" s="68">
        <f>IF(SER_hh_tes_in!W33=0,0,11630*1000*SER_hh_tes_in!W33/SER_hh_num_in!W33)</f>
        <v>11853.373941036603</v>
      </c>
      <c r="DA33" s="111" t="s">
        <v>783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25.5" customHeight="1" x14ac:dyDescent="0.25">
      <c r="A1" s="28" t="s">
        <v>784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89</v>
      </c>
      <c r="B3" s="126"/>
      <c r="C3" s="126">
        <f>IF(SER_hh_emi_in!C3=0,0,1000000*SER_hh_emi_in!C3/SER_hh_num_in!C3)</f>
        <v>13561.798954787837</v>
      </c>
      <c r="D3" s="126">
        <f>IF(SER_hh_emi_in!D3=0,0,1000000*SER_hh_emi_in!D3/SER_hh_num_in!D3)</f>
        <v>13825.447740429539</v>
      </c>
      <c r="E3" s="126">
        <f>IF(SER_hh_emi_in!E3=0,0,1000000*SER_hh_emi_in!E3/SER_hh_num_in!E3)</f>
        <v>12375.128465021129</v>
      </c>
      <c r="F3" s="126">
        <f>IF(SER_hh_emi_in!F3=0,0,1000000*SER_hh_emi_in!F3/SER_hh_num_in!F3)</f>
        <v>9485.1450418657223</v>
      </c>
      <c r="G3" s="126">
        <f>IF(SER_hh_emi_in!G3=0,0,1000000*SER_hh_emi_in!G3/SER_hh_num_in!G3)</f>
        <v>10409.304842892545</v>
      </c>
      <c r="H3" s="126">
        <f>IF(SER_hh_emi_in!H3=0,0,1000000*SER_hh_emi_in!H3/SER_hh_num_in!H3)</f>
        <v>14254.678565643582</v>
      </c>
      <c r="I3" s="126">
        <f>IF(SER_hh_emi_in!I3=0,0,1000000*SER_hh_emi_in!I3/SER_hh_num_in!I3)</f>
        <v>11248.809405199256</v>
      </c>
      <c r="J3" s="126">
        <f>IF(SER_hh_emi_in!J3=0,0,1000000*SER_hh_emi_in!J3/SER_hh_num_in!J3)</f>
        <v>11627.331533905673</v>
      </c>
      <c r="K3" s="126">
        <f>IF(SER_hh_emi_in!K3=0,0,1000000*SER_hh_emi_in!K3/SER_hh_num_in!K3)</f>
        <v>14594.540678115658</v>
      </c>
      <c r="L3" s="126">
        <f>IF(SER_hh_emi_in!L3=0,0,1000000*SER_hh_emi_in!L3/SER_hh_num_in!L3)</f>
        <v>11698.654839463787</v>
      </c>
      <c r="M3" s="126">
        <f>IF(SER_hh_emi_in!M3=0,0,1000000*SER_hh_emi_in!M3/SER_hh_num_in!M3)</f>
        <v>13017.512232587891</v>
      </c>
      <c r="N3" s="126">
        <f>IF(SER_hh_emi_in!N3=0,0,1000000*SER_hh_emi_in!N3/SER_hh_num_in!N3)</f>
        <v>11519.463519726669</v>
      </c>
      <c r="O3" s="126">
        <f>IF(SER_hh_emi_in!O3=0,0,1000000*SER_hh_emi_in!O3/SER_hh_num_in!O3)</f>
        <v>13223.52579622719</v>
      </c>
      <c r="P3" s="126">
        <f>IF(SER_hh_emi_in!P3=0,0,1000000*SER_hh_emi_in!P3/SER_hh_num_in!P3)</f>
        <v>10322.255198664141</v>
      </c>
      <c r="Q3" s="126">
        <f>IF(SER_hh_emi_in!Q3=0,0,1000000*SER_hh_emi_in!Q3/SER_hh_num_in!Q3)</f>
        <v>8435.5263335730342</v>
      </c>
      <c r="R3" s="126">
        <f>IF(SER_hh_emi_in!R3=0,0,1000000*SER_hh_emi_in!R3/SER_hh_num_in!R3)</f>
        <v>7385.6457435545417</v>
      </c>
      <c r="S3" s="126">
        <f>IF(SER_hh_emi_in!S3=0,0,1000000*SER_hh_emi_in!S3/SER_hh_num_in!S3)</f>
        <v>7370.0113860036427</v>
      </c>
      <c r="T3" s="126">
        <f>IF(SER_hh_emi_in!T3=0,0,1000000*SER_hh_emi_in!T3/SER_hh_num_in!T3)</f>
        <v>6957.6680145077662</v>
      </c>
      <c r="U3" s="126">
        <f>IF(SER_hh_emi_in!U3=0,0,1000000*SER_hh_emi_in!U3/SER_hh_num_in!U3)</f>
        <v>6392.1839226592274</v>
      </c>
      <c r="V3" s="126">
        <f>IF(SER_hh_emi_in!V3=0,0,1000000*SER_hh_emi_in!V3/SER_hh_num_in!V3)</f>
        <v>5904.3670303457784</v>
      </c>
      <c r="W3" s="126">
        <f>IF(SER_hh_emi_in!W3=0,0,1000000*SER_hh_emi_in!W3/SER_hh_num_in!W3)</f>
        <v>6078.5338180547978</v>
      </c>
      <c r="DA3" s="155" t="s">
        <v>785</v>
      </c>
    </row>
    <row r="4" spans="1:105" ht="12.95" customHeight="1" x14ac:dyDescent="0.25">
      <c r="A4" s="130" t="s">
        <v>32</v>
      </c>
      <c r="B4" s="131"/>
      <c r="C4" s="131">
        <f>IF(SER_hh_emi_in!C4=0,0,1000000*SER_hh_emi_in!C4/SER_hh_num_in!C4)</f>
        <v>10606.249309552661</v>
      </c>
      <c r="D4" s="131">
        <f>IF(SER_hh_emi_in!D4=0,0,1000000*SER_hh_emi_in!D4/SER_hh_num_in!D4)</f>
        <v>10751.542062673163</v>
      </c>
      <c r="E4" s="131">
        <f>IF(SER_hh_emi_in!E4=0,0,1000000*SER_hh_emi_in!E4/SER_hh_num_in!E4)</f>
        <v>9806.2632780085951</v>
      </c>
      <c r="F4" s="131">
        <f>IF(SER_hh_emi_in!F4=0,0,1000000*SER_hh_emi_in!F4/SER_hh_num_in!F4)</f>
        <v>6643.3216606830902</v>
      </c>
      <c r="G4" s="131">
        <f>IF(SER_hh_emi_in!G4=0,0,1000000*SER_hh_emi_in!G4/SER_hh_num_in!G4)</f>
        <v>7760.3748377411266</v>
      </c>
      <c r="H4" s="131">
        <f>IF(SER_hh_emi_in!H4=0,0,1000000*SER_hh_emi_in!H4/SER_hh_num_in!H4)</f>
        <v>11322.633766128036</v>
      </c>
      <c r="I4" s="131">
        <f>IF(SER_hh_emi_in!I4=0,0,1000000*SER_hh_emi_in!I4/SER_hh_num_in!I4)</f>
        <v>8504.2224929402109</v>
      </c>
      <c r="J4" s="131">
        <f>IF(SER_hh_emi_in!J4=0,0,1000000*SER_hh_emi_in!J4/SER_hh_num_in!J4)</f>
        <v>9142.5358049507631</v>
      </c>
      <c r="K4" s="131">
        <f>IF(SER_hh_emi_in!K4=0,0,1000000*SER_hh_emi_in!K4/SER_hh_num_in!K4)</f>
        <v>11513.029580047642</v>
      </c>
      <c r="L4" s="131">
        <f>IF(SER_hh_emi_in!L4=0,0,1000000*SER_hh_emi_in!L4/SER_hh_num_in!L4)</f>
        <v>8902.136862995736</v>
      </c>
      <c r="M4" s="131">
        <f>IF(SER_hh_emi_in!M4=0,0,1000000*SER_hh_emi_in!M4/SER_hh_num_in!M4)</f>
        <v>9871.5014862700173</v>
      </c>
      <c r="N4" s="131">
        <f>IF(SER_hh_emi_in!N4=0,0,1000000*SER_hh_emi_in!N4/SER_hh_num_in!N4)</f>
        <v>8261.1517112231722</v>
      </c>
      <c r="O4" s="131">
        <f>IF(SER_hh_emi_in!O4=0,0,1000000*SER_hh_emi_in!O4/SER_hh_num_in!O4)</f>
        <v>9341.1462606405021</v>
      </c>
      <c r="P4" s="131">
        <f>IF(SER_hh_emi_in!P4=0,0,1000000*SER_hh_emi_in!P4/SER_hh_num_in!P4)</f>
        <v>6203.0405319632191</v>
      </c>
      <c r="Q4" s="131">
        <f>IF(SER_hh_emi_in!Q4=0,0,1000000*SER_hh_emi_in!Q4/SER_hh_num_in!Q4)</f>
        <v>5020.0478768304547</v>
      </c>
      <c r="R4" s="131">
        <f>IF(SER_hh_emi_in!R4=0,0,1000000*SER_hh_emi_in!R4/SER_hh_num_in!R4)</f>
        <v>4471.1100221644374</v>
      </c>
      <c r="S4" s="131">
        <f>IF(SER_hh_emi_in!S4=0,0,1000000*SER_hh_emi_in!S4/SER_hh_num_in!S4)</f>
        <v>4615.9472008919793</v>
      </c>
      <c r="T4" s="131">
        <f>IF(SER_hh_emi_in!T4=0,0,1000000*SER_hh_emi_in!T4/SER_hh_num_in!T4)</f>
        <v>4398.9362160770997</v>
      </c>
      <c r="U4" s="131">
        <f>IF(SER_hh_emi_in!U4=0,0,1000000*SER_hh_emi_in!U4/SER_hh_num_in!U4)</f>
        <v>3763.8807177435756</v>
      </c>
      <c r="V4" s="131">
        <f>IF(SER_hh_emi_in!V4=0,0,1000000*SER_hh_emi_in!V4/SER_hh_num_in!V4)</f>
        <v>3534.5940055841811</v>
      </c>
      <c r="W4" s="131">
        <f>IF(SER_hh_emi_in!W4=0,0,1000000*SER_hh_emi_in!W4/SER_hh_num_in!W4)</f>
        <v>3658.2712249260171</v>
      </c>
      <c r="DA4" s="156" t="s">
        <v>786</v>
      </c>
    </row>
    <row r="5" spans="1:105" ht="12" customHeight="1" x14ac:dyDescent="0.25">
      <c r="A5" s="132" t="s">
        <v>29</v>
      </c>
      <c r="B5" s="133"/>
      <c r="C5" s="133">
        <f>IF(SER_hh_emi_in!C5=0,0,1000000*SER_hh_emi_in!C5/SER_hh_num_in!C5)</f>
        <v>31405.241746215059</v>
      </c>
      <c r="D5" s="133">
        <f>IF(SER_hh_emi_in!D5=0,0,1000000*SER_hh_emi_in!D5/SER_hh_num_in!D5)</f>
        <v>47852.406024870645</v>
      </c>
      <c r="E5" s="133">
        <f>IF(SER_hh_emi_in!E5=0,0,1000000*SER_hh_emi_in!E5/SER_hh_num_in!E5)</f>
        <v>53103.007077988834</v>
      </c>
      <c r="F5" s="133">
        <f>IF(SER_hh_emi_in!F5=0,0,1000000*SER_hh_emi_in!F5/SER_hh_num_in!F5)</f>
        <v>49337.000924638458</v>
      </c>
      <c r="G5" s="133">
        <f>IF(SER_hh_emi_in!G5=0,0,1000000*SER_hh_emi_in!G5/SER_hh_num_in!G5)</f>
        <v>43495.919026869742</v>
      </c>
      <c r="H5" s="133">
        <f>IF(SER_hh_emi_in!H5=0,0,1000000*SER_hh_emi_in!H5/SER_hh_num_in!H5)</f>
        <v>51316.365874086863</v>
      </c>
      <c r="I5" s="133">
        <f>IF(SER_hh_emi_in!I5=0,0,1000000*SER_hh_emi_in!I5/SER_hh_num_in!I5)</f>
        <v>43700.059607255367</v>
      </c>
      <c r="J5" s="133">
        <f>IF(SER_hh_emi_in!J5=0,0,1000000*SER_hh_emi_in!J5/SER_hh_num_in!J5)</f>
        <v>64965.133196950941</v>
      </c>
      <c r="K5" s="133">
        <f>IF(SER_hh_emi_in!K5=0,0,1000000*SER_hh_emi_in!K5/SER_hh_num_in!K5)</f>
        <v>48246.106974177928</v>
      </c>
      <c r="L5" s="133">
        <f>IF(SER_hh_emi_in!L5=0,0,1000000*SER_hh_emi_in!L5/SER_hh_num_in!L5)</f>
        <v>61402.343500281779</v>
      </c>
      <c r="M5" s="133">
        <f>IF(SER_hh_emi_in!M5=0,0,1000000*SER_hh_emi_in!M5/SER_hh_num_in!M5)</f>
        <v>38573.728656689047</v>
      </c>
      <c r="N5" s="133">
        <f>IF(SER_hh_emi_in!N5=0,0,1000000*SER_hh_emi_in!N5/SER_hh_num_in!N5)</f>
        <v>32618.785935499229</v>
      </c>
      <c r="O5" s="133">
        <f>IF(SER_hh_emi_in!O5=0,0,1000000*SER_hh_emi_in!O5/SER_hh_num_in!O5)</f>
        <v>26577.684930090356</v>
      </c>
      <c r="P5" s="133">
        <f>IF(SER_hh_emi_in!P5=0,0,1000000*SER_hh_emi_in!P5/SER_hh_num_in!P5)</f>
        <v>29300.228655718412</v>
      </c>
      <c r="Q5" s="133">
        <f>IF(SER_hh_emi_in!Q5=0,0,1000000*SER_hh_emi_in!Q5/SER_hh_num_in!Q5)</f>
        <v>23781.525592395632</v>
      </c>
      <c r="R5" s="133">
        <f>IF(SER_hh_emi_in!R5=0,0,1000000*SER_hh_emi_in!R5/SER_hh_num_in!R5)</f>
        <v>27378.704859963378</v>
      </c>
      <c r="S5" s="133">
        <f>IF(SER_hh_emi_in!S5=0,0,1000000*SER_hh_emi_in!S5/SER_hh_num_in!S5)</f>
        <v>26504.614976197354</v>
      </c>
      <c r="T5" s="133">
        <f>IF(SER_hh_emi_in!T5=0,0,1000000*SER_hh_emi_in!T5/SER_hh_num_in!T5)</f>
        <v>25594.789769527513</v>
      </c>
      <c r="U5" s="133">
        <f>IF(SER_hh_emi_in!U5=0,0,1000000*SER_hh_emi_in!U5/SER_hh_num_in!U5)</f>
        <v>19498.307647079051</v>
      </c>
      <c r="V5" s="133">
        <f>IF(SER_hh_emi_in!V5=0,0,1000000*SER_hh_emi_in!V5/SER_hh_num_in!V5)</f>
        <v>17641.61718490953</v>
      </c>
      <c r="W5" s="133">
        <f>IF(SER_hh_emi_in!W5=0,0,1000000*SER_hh_emi_in!W5/SER_hh_num_in!W5)</f>
        <v>18962.361976507447</v>
      </c>
      <c r="DA5" s="157" t="s">
        <v>787</v>
      </c>
    </row>
    <row r="6" spans="1:105" ht="12" customHeight="1" x14ac:dyDescent="0.25">
      <c r="A6" s="132" t="s">
        <v>52</v>
      </c>
      <c r="B6" s="133"/>
      <c r="C6" s="133">
        <f>IF(SER_hh_emi_in!C6=0,0,1000000*SER_hh_emi_in!C6/SER_hh_num_in!C6)</f>
        <v>30784.790940683444</v>
      </c>
      <c r="D6" s="133">
        <f>IF(SER_hh_emi_in!D6=0,0,1000000*SER_hh_emi_in!D6/SER_hh_num_in!D6)</f>
        <v>28990.5699649173</v>
      </c>
      <c r="E6" s="133">
        <f>IF(SER_hh_emi_in!E6=0,0,1000000*SER_hh_emi_in!E6/SER_hh_num_in!E6)</f>
        <v>34767.255641824078</v>
      </c>
      <c r="F6" s="133">
        <f>IF(SER_hh_emi_in!F6=0,0,1000000*SER_hh_emi_in!F6/SER_hh_num_in!F6)</f>
        <v>35055.148214208479</v>
      </c>
      <c r="G6" s="133">
        <f>IF(SER_hh_emi_in!G6=0,0,1000000*SER_hh_emi_in!G6/SER_hh_num_in!G6)</f>
        <v>38705.10709204404</v>
      </c>
      <c r="H6" s="133">
        <f>IF(SER_hh_emi_in!H6=0,0,1000000*SER_hh_emi_in!H6/SER_hh_num_in!H6)</f>
        <v>39534.122086103147</v>
      </c>
      <c r="I6" s="133">
        <f>IF(SER_hh_emi_in!I6=0,0,1000000*SER_hh_emi_in!I6/SER_hh_num_in!I6)</f>
        <v>36971.346012542381</v>
      </c>
      <c r="J6" s="133">
        <f>IF(SER_hh_emi_in!J6=0,0,1000000*SER_hh_emi_in!J6/SER_hh_num_in!J6)</f>
        <v>41696.689202650836</v>
      </c>
      <c r="K6" s="133">
        <f>IF(SER_hh_emi_in!K6=0,0,1000000*SER_hh_emi_in!K6/SER_hh_num_in!K6)</f>
        <v>41151.507754111517</v>
      </c>
      <c r="L6" s="133">
        <f>IF(SER_hh_emi_in!L6=0,0,1000000*SER_hh_emi_in!L6/SER_hh_num_in!L6)</f>
        <v>42725.615279804326</v>
      </c>
      <c r="M6" s="133">
        <f>IF(SER_hh_emi_in!M6=0,0,1000000*SER_hh_emi_in!M6/SER_hh_num_in!M6)</f>
        <v>36884.788236270084</v>
      </c>
      <c r="N6" s="133">
        <f>IF(SER_hh_emi_in!N6=0,0,1000000*SER_hh_emi_in!N6/SER_hh_num_in!N6)</f>
        <v>32971.92747065927</v>
      </c>
      <c r="O6" s="133">
        <f>IF(SER_hh_emi_in!O6=0,0,1000000*SER_hh_emi_in!O6/SER_hh_num_in!O6)</f>
        <v>34888.74630917624</v>
      </c>
      <c r="P6" s="133">
        <f>IF(SER_hh_emi_in!P6=0,0,1000000*SER_hh_emi_in!P6/SER_hh_num_in!P6)</f>
        <v>22549.981731252163</v>
      </c>
      <c r="Q6" s="133">
        <f>IF(SER_hh_emi_in!Q6=0,0,1000000*SER_hh_emi_in!Q6/SER_hh_num_in!Q6)</f>
        <v>25275.311895753439</v>
      </c>
      <c r="R6" s="133">
        <f>IF(SER_hh_emi_in!R6=0,0,1000000*SER_hh_emi_in!R6/SER_hh_num_in!R6)</f>
        <v>19907.760025144034</v>
      </c>
      <c r="S6" s="133">
        <f>IF(SER_hh_emi_in!S6=0,0,1000000*SER_hh_emi_in!S6/SER_hh_num_in!S6)</f>
        <v>29905.416988548153</v>
      </c>
      <c r="T6" s="133">
        <f>IF(SER_hh_emi_in!T6=0,0,1000000*SER_hh_emi_in!T6/SER_hh_num_in!T6)</f>
        <v>27012.027923401347</v>
      </c>
      <c r="U6" s="133">
        <f>IF(SER_hh_emi_in!U6=0,0,1000000*SER_hh_emi_in!U6/SER_hh_num_in!U6)</f>
        <v>25390.233514527925</v>
      </c>
      <c r="V6" s="133">
        <f>IF(SER_hh_emi_in!V6=0,0,1000000*SER_hh_emi_in!V6/SER_hh_num_in!V6)</f>
        <v>21297.683346914233</v>
      </c>
      <c r="W6" s="133">
        <f>IF(SER_hh_emi_in!W6=0,0,1000000*SER_hh_emi_in!W6/SER_hh_num_in!W6)</f>
        <v>20230.726201513804</v>
      </c>
      <c r="DA6" s="157" t="s">
        <v>788</v>
      </c>
    </row>
    <row r="7" spans="1:105" ht="12" customHeight="1" x14ac:dyDescent="0.25">
      <c r="A7" s="132" t="s">
        <v>169</v>
      </c>
      <c r="B7" s="133"/>
      <c r="C7" s="133">
        <f>IF(SER_hh_emi_in!C7=0,0,1000000*SER_hh_emi_in!C7/SER_hh_num_in!C7)</f>
        <v>10528.614202503812</v>
      </c>
      <c r="D7" s="133">
        <f>IF(SER_hh_emi_in!D7=0,0,1000000*SER_hh_emi_in!D7/SER_hh_num_in!D7)</f>
        <v>10083.175624990501</v>
      </c>
      <c r="E7" s="133">
        <f>IF(SER_hh_emi_in!E7=0,0,1000000*SER_hh_emi_in!E7/SER_hh_num_in!E7)</f>
        <v>6365.1449374438289</v>
      </c>
      <c r="F7" s="133">
        <f>IF(SER_hh_emi_in!F7=0,0,1000000*SER_hh_emi_in!F7/SER_hh_num_in!F7)</f>
        <v>10470.286426551953</v>
      </c>
      <c r="G7" s="133">
        <f>IF(SER_hh_emi_in!G7=0,0,1000000*SER_hh_emi_in!G7/SER_hh_num_in!G7)</f>
        <v>37857.874390752062</v>
      </c>
      <c r="H7" s="133">
        <f>IF(SER_hh_emi_in!H7=0,0,1000000*SER_hh_emi_in!H7/SER_hh_num_in!H7)</f>
        <v>24739.269781639123</v>
      </c>
      <c r="I7" s="133">
        <f>IF(SER_hh_emi_in!I7=0,0,1000000*SER_hh_emi_in!I7/SER_hh_num_in!I7)</f>
        <v>17216.911086920965</v>
      </c>
      <c r="J7" s="133">
        <f>IF(SER_hh_emi_in!J7=0,0,1000000*SER_hh_emi_in!J7/SER_hh_num_in!J7)</f>
        <v>20163.012825240381</v>
      </c>
      <c r="K7" s="133">
        <f>IF(SER_hh_emi_in!K7=0,0,1000000*SER_hh_emi_in!K7/SER_hh_num_in!K7)</f>
        <v>21502.44612457342</v>
      </c>
      <c r="L7" s="133">
        <f>IF(SER_hh_emi_in!L7=0,0,1000000*SER_hh_emi_in!L7/SER_hh_num_in!L7)</f>
        <v>13606.868128981301</v>
      </c>
      <c r="M7" s="133">
        <f>IF(SER_hh_emi_in!M7=0,0,1000000*SER_hh_emi_in!M7/SER_hh_num_in!M7)</f>
        <v>14914.516739956294</v>
      </c>
      <c r="N7" s="133">
        <f>IF(SER_hh_emi_in!N7=0,0,1000000*SER_hh_emi_in!N7/SER_hh_num_in!N7)</f>
        <v>9842.9573179681593</v>
      </c>
      <c r="O7" s="133">
        <f>IF(SER_hh_emi_in!O7=0,0,1000000*SER_hh_emi_in!O7/SER_hh_num_in!O7)</f>
        <v>13370.659367360991</v>
      </c>
      <c r="P7" s="133">
        <f>IF(SER_hh_emi_in!P7=0,0,1000000*SER_hh_emi_in!P7/SER_hh_num_in!P7)</f>
        <v>12282.937983165557</v>
      </c>
      <c r="Q7" s="133">
        <f>IF(SER_hh_emi_in!Q7=0,0,1000000*SER_hh_emi_in!Q7/SER_hh_num_in!Q7)</f>
        <v>11863.876602428376</v>
      </c>
      <c r="R7" s="133">
        <f>IF(SER_hh_emi_in!R7=0,0,1000000*SER_hh_emi_in!R7/SER_hh_num_in!R7)</f>
        <v>8890.9478798783966</v>
      </c>
      <c r="S7" s="133">
        <f>IF(SER_hh_emi_in!S7=0,0,1000000*SER_hh_emi_in!S7/SER_hh_num_in!S7)</f>
        <v>9206.4309051395394</v>
      </c>
      <c r="T7" s="133">
        <f>IF(SER_hh_emi_in!T7=0,0,1000000*SER_hh_emi_in!T7/SER_hh_num_in!T7)</f>
        <v>8980.6382680448132</v>
      </c>
      <c r="U7" s="133">
        <f>IF(SER_hh_emi_in!U7=0,0,1000000*SER_hh_emi_in!U7/SER_hh_num_in!U7)</f>
        <v>14805.829188876371</v>
      </c>
      <c r="V7" s="133">
        <f>IF(SER_hh_emi_in!V7=0,0,1000000*SER_hh_emi_in!V7/SER_hh_num_in!V7)</f>
        <v>15745.239362105731</v>
      </c>
      <c r="W7" s="133">
        <f>IF(SER_hh_emi_in!W7=0,0,1000000*SER_hh_emi_in!W7/SER_hh_num_in!W7)</f>
        <v>9798.6339850704408</v>
      </c>
      <c r="DA7" s="157" t="s">
        <v>789</v>
      </c>
    </row>
    <row r="8" spans="1:105" ht="12" customHeight="1" x14ac:dyDescent="0.25">
      <c r="A8" s="132" t="s">
        <v>73</v>
      </c>
      <c r="B8" s="133"/>
      <c r="C8" s="133">
        <f>IF(SER_hh_emi_in!C8=0,0,1000000*SER_hh_emi_in!C8/SER_hh_num_in!C8)</f>
        <v>8580.9087939310339</v>
      </c>
      <c r="D8" s="133">
        <f>IF(SER_hh_emi_in!D8=0,0,1000000*SER_hh_emi_in!D8/SER_hh_num_in!D8)</f>
        <v>8834.0444776331933</v>
      </c>
      <c r="E8" s="133">
        <f>IF(SER_hh_emi_in!E8=0,0,1000000*SER_hh_emi_in!E8/SER_hh_num_in!E8)</f>
        <v>9620.7641824936709</v>
      </c>
      <c r="F8" s="133">
        <f>IF(SER_hh_emi_in!F8=0,0,1000000*SER_hh_emi_in!F8/SER_hh_num_in!F8)</f>
        <v>7747.3991600659283</v>
      </c>
      <c r="G8" s="133">
        <f>IF(SER_hh_emi_in!G8=0,0,1000000*SER_hh_emi_in!G8/SER_hh_num_in!G8)</f>
        <v>8321.0420977972444</v>
      </c>
      <c r="H8" s="133">
        <f>IF(SER_hh_emi_in!H8=0,0,1000000*SER_hh_emi_in!H8/SER_hh_num_in!H8)</f>
        <v>7788.846898215611</v>
      </c>
      <c r="I8" s="133">
        <f>IF(SER_hh_emi_in!I8=0,0,1000000*SER_hh_emi_in!I8/SER_hh_num_in!I8)</f>
        <v>6217.0974081684535</v>
      </c>
      <c r="J8" s="133">
        <f>IF(SER_hh_emi_in!J8=0,0,1000000*SER_hh_emi_in!J8/SER_hh_num_in!J8)</f>
        <v>6165.5971957792863</v>
      </c>
      <c r="K8" s="133">
        <f>IF(SER_hh_emi_in!K8=0,0,1000000*SER_hh_emi_in!K8/SER_hh_num_in!K8)</f>
        <v>6291.4862086322928</v>
      </c>
      <c r="L8" s="133">
        <f>IF(SER_hh_emi_in!L8=0,0,1000000*SER_hh_emi_in!L8/SER_hh_num_in!L8)</f>
        <v>4302.3580917770978</v>
      </c>
      <c r="M8" s="133">
        <f>IF(SER_hh_emi_in!M8=0,0,1000000*SER_hh_emi_in!M8/SER_hh_num_in!M8)</f>
        <v>6198.210799811648</v>
      </c>
      <c r="N8" s="133">
        <f>IF(SER_hh_emi_in!N8=0,0,1000000*SER_hh_emi_in!N8/SER_hh_num_in!N8)</f>
        <v>2862.2908498296147</v>
      </c>
      <c r="O8" s="133">
        <f>IF(SER_hh_emi_in!O8=0,0,1000000*SER_hh_emi_in!O8/SER_hh_num_in!O8)</f>
        <v>4020.6121244524161</v>
      </c>
      <c r="P8" s="133">
        <f>IF(SER_hh_emi_in!P8=0,0,1000000*SER_hh_emi_in!P8/SER_hh_num_in!P8)</f>
        <v>2785.4287730150436</v>
      </c>
      <c r="Q8" s="133">
        <f>IF(SER_hh_emi_in!Q8=0,0,1000000*SER_hh_emi_in!Q8/SER_hh_num_in!Q8)</f>
        <v>1504.8134283585407</v>
      </c>
      <c r="R8" s="133">
        <f>IF(SER_hh_emi_in!R8=0,0,1000000*SER_hh_emi_in!R8/SER_hh_num_in!R8)</f>
        <v>1509.4323590072304</v>
      </c>
      <c r="S8" s="133">
        <f>IF(SER_hh_emi_in!S8=0,0,1000000*SER_hh_emi_in!S8/SER_hh_num_in!S8)</f>
        <v>1523.2103149521172</v>
      </c>
      <c r="T8" s="133">
        <f>IF(SER_hh_emi_in!T8=0,0,1000000*SER_hh_emi_in!T8/SER_hh_num_in!T8)</f>
        <v>1491.9078674226666</v>
      </c>
      <c r="U8" s="133">
        <f>IF(SER_hh_emi_in!U8=0,0,1000000*SER_hh_emi_in!U8/SER_hh_num_in!U8)</f>
        <v>1475.8989024838002</v>
      </c>
      <c r="V8" s="133">
        <f>IF(SER_hh_emi_in!V8=0,0,1000000*SER_hh_emi_in!V8/SER_hh_num_in!V8)</f>
        <v>1263.0749648117933</v>
      </c>
      <c r="W8" s="133">
        <f>IF(SER_hh_emi_in!W8=0,0,1000000*SER_hh_emi_in!W8/SER_hh_num_in!W8)</f>
        <v>1536.515090337527</v>
      </c>
      <c r="DA8" s="157" t="s">
        <v>790</v>
      </c>
    </row>
    <row r="9" spans="1:105" ht="12" customHeight="1" x14ac:dyDescent="0.25">
      <c r="A9" s="132" t="s">
        <v>78</v>
      </c>
      <c r="B9" s="133"/>
      <c r="C9" s="133">
        <f>IF(SER_hh_emi_in!C9=0,0,1000000*SER_hh_emi_in!C9/SER_hh_num_in!C9)</f>
        <v>15531.831737187749</v>
      </c>
      <c r="D9" s="133">
        <f>IF(SER_hh_emi_in!D9=0,0,1000000*SER_hh_emi_in!D9/SER_hh_num_in!D9)</f>
        <v>25183.280882228268</v>
      </c>
      <c r="E9" s="133">
        <f>IF(SER_hh_emi_in!E9=0,0,1000000*SER_hh_emi_in!E9/SER_hh_num_in!E9)</f>
        <v>31823.766531469137</v>
      </c>
      <c r="F9" s="133">
        <f>IF(SER_hh_emi_in!F9=0,0,1000000*SER_hh_emi_in!F9/SER_hh_num_in!F9)</f>
        <v>18120.45924247626</v>
      </c>
      <c r="G9" s="133">
        <f>IF(SER_hh_emi_in!G9=0,0,1000000*SER_hh_emi_in!G9/SER_hh_num_in!G9)</f>
        <v>11745.501579416603</v>
      </c>
      <c r="H9" s="133">
        <f>IF(SER_hh_emi_in!H9=0,0,1000000*SER_hh_emi_in!H9/SER_hh_num_in!H9)</f>
        <v>14682.781725378392</v>
      </c>
      <c r="I9" s="133">
        <f>IF(SER_hh_emi_in!I9=0,0,1000000*SER_hh_emi_in!I9/SER_hh_num_in!I9)</f>
        <v>12279.530666439176</v>
      </c>
      <c r="J9" s="133">
        <f>IF(SER_hh_emi_in!J9=0,0,1000000*SER_hh_emi_in!J9/SER_hh_num_in!J9)</f>
        <v>12280.213746979713</v>
      </c>
      <c r="K9" s="133">
        <f>IF(SER_hh_emi_in!K9=0,0,1000000*SER_hh_emi_in!K9/SER_hh_num_in!K9)</f>
        <v>16756.532077912794</v>
      </c>
      <c r="L9" s="133">
        <f>IF(SER_hh_emi_in!L9=0,0,1000000*SER_hh_emi_in!L9/SER_hh_num_in!L9)</f>
        <v>12150.60253254455</v>
      </c>
      <c r="M9" s="133">
        <f>IF(SER_hh_emi_in!M9=0,0,1000000*SER_hh_emi_in!M9/SER_hh_num_in!M9)</f>
        <v>15341.646173716676</v>
      </c>
      <c r="N9" s="133">
        <f>IF(SER_hh_emi_in!N9=0,0,1000000*SER_hh_emi_in!N9/SER_hh_num_in!N9)</f>
        <v>12695.951003106526</v>
      </c>
      <c r="O9" s="133">
        <f>IF(SER_hh_emi_in!O9=0,0,1000000*SER_hh_emi_in!O9/SER_hh_num_in!O9)</f>
        <v>14300.695329366645</v>
      </c>
      <c r="P9" s="133">
        <f>IF(SER_hh_emi_in!P9=0,0,1000000*SER_hh_emi_in!P9/SER_hh_num_in!P9)</f>
        <v>11097.398094849268</v>
      </c>
      <c r="Q9" s="133">
        <f>IF(SER_hh_emi_in!Q9=0,0,1000000*SER_hh_emi_in!Q9/SER_hh_num_in!Q9)</f>
        <v>9116.8894375943692</v>
      </c>
      <c r="R9" s="133">
        <f>IF(SER_hh_emi_in!R9=0,0,1000000*SER_hh_emi_in!R9/SER_hh_num_in!R9)</f>
        <v>8427.4010913444763</v>
      </c>
      <c r="S9" s="133">
        <f>IF(SER_hh_emi_in!S9=0,0,1000000*SER_hh_emi_in!S9/SER_hh_num_in!S9)</f>
        <v>10031.071304984031</v>
      </c>
      <c r="T9" s="133">
        <f>IF(SER_hh_emi_in!T9=0,0,1000000*SER_hh_emi_in!T9/SER_hh_num_in!T9)</f>
        <v>9003.3052673646271</v>
      </c>
      <c r="U9" s="133">
        <f>IF(SER_hh_emi_in!U9=0,0,1000000*SER_hh_emi_in!U9/SER_hh_num_in!U9)</f>
        <v>7895.131277886926</v>
      </c>
      <c r="V9" s="133">
        <f>IF(SER_hh_emi_in!V9=0,0,1000000*SER_hh_emi_in!V9/SER_hh_num_in!V9)</f>
        <v>5865.6750142848578</v>
      </c>
      <c r="W9" s="133">
        <f>IF(SER_hh_emi_in!W9=0,0,1000000*SER_hh_emi_in!W9/SER_hh_num_in!W9)</f>
        <v>5157.6711544914233</v>
      </c>
      <c r="DA9" s="157" t="s">
        <v>791</v>
      </c>
    </row>
    <row r="10" spans="1:105" ht="12" customHeight="1" x14ac:dyDescent="0.25">
      <c r="A10" s="132" t="s">
        <v>128</v>
      </c>
      <c r="B10" s="133"/>
      <c r="C10" s="133">
        <f>IF(SER_hh_emi_in!C10=0,0,1000000*SER_hh_emi_in!C10/SER_hh_num_in!C10)</f>
        <v>7131.1114516650005</v>
      </c>
      <c r="D10" s="133">
        <f>IF(SER_hh_emi_in!D10=0,0,1000000*SER_hh_emi_in!D10/SER_hh_num_in!D10)</f>
        <v>10507.092014703223</v>
      </c>
      <c r="E10" s="133">
        <f>IF(SER_hh_emi_in!E10=0,0,1000000*SER_hh_emi_in!E10/SER_hh_num_in!E10)</f>
        <v>3841.2625434760703</v>
      </c>
      <c r="F10" s="133">
        <f>IF(SER_hh_emi_in!F10=0,0,1000000*SER_hh_emi_in!F10/SER_hh_num_in!F10)</f>
        <v>961.05625321875516</v>
      </c>
      <c r="G10" s="133">
        <f>IF(SER_hh_emi_in!G10=0,0,1000000*SER_hh_emi_in!G10/SER_hh_num_in!G10)</f>
        <v>1820.928228889959</v>
      </c>
      <c r="H10" s="133">
        <f>IF(SER_hh_emi_in!H10=0,0,1000000*SER_hh_emi_in!H10/SER_hh_num_in!H10)</f>
        <v>1732.9758999469186</v>
      </c>
      <c r="I10" s="133">
        <f>IF(SER_hh_emi_in!I10=0,0,1000000*SER_hh_emi_in!I10/SER_hh_num_in!I10)</f>
        <v>1403.170794965599</v>
      </c>
      <c r="J10" s="133">
        <f>IF(SER_hh_emi_in!J10=0,0,1000000*SER_hh_emi_in!J10/SER_hh_num_in!J10)</f>
        <v>2180.4702227261014</v>
      </c>
      <c r="K10" s="133">
        <f>IF(SER_hh_emi_in!K10=0,0,1000000*SER_hh_emi_in!K10/SER_hh_num_in!K10)</f>
        <v>2550.2311298750633</v>
      </c>
      <c r="L10" s="133">
        <f>IF(SER_hh_emi_in!L10=0,0,1000000*SER_hh_emi_in!L10/SER_hh_num_in!L10)</f>
        <v>1562.2873486833455</v>
      </c>
      <c r="M10" s="133">
        <f>IF(SER_hh_emi_in!M10=0,0,1000000*SER_hh_emi_in!M10/SER_hh_num_in!M10)</f>
        <v>2795.2474195783257</v>
      </c>
      <c r="N10" s="133">
        <f>IF(SER_hh_emi_in!N10=0,0,1000000*SER_hh_emi_in!N10/SER_hh_num_in!N10)</f>
        <v>2171.8381572913536</v>
      </c>
      <c r="O10" s="133">
        <f>IF(SER_hh_emi_in!O10=0,0,1000000*SER_hh_emi_in!O10/SER_hh_num_in!O10)</f>
        <v>5927.6712941541837</v>
      </c>
      <c r="P10" s="133">
        <f>IF(SER_hh_emi_in!P10=0,0,1000000*SER_hh_emi_in!P10/SER_hh_num_in!P10)</f>
        <v>3158.270080164335</v>
      </c>
      <c r="Q10" s="133">
        <f>IF(SER_hh_emi_in!Q10=0,0,1000000*SER_hh_emi_in!Q10/SER_hh_num_in!Q10)</f>
        <v>1128.179335226087</v>
      </c>
      <c r="R10" s="133">
        <f>IF(SER_hh_emi_in!R10=0,0,1000000*SER_hh_emi_in!R10/SER_hh_num_in!R10)</f>
        <v>600.10743821782273</v>
      </c>
      <c r="S10" s="133">
        <f>IF(SER_hh_emi_in!S10=0,0,1000000*SER_hh_emi_in!S10/SER_hh_num_in!S10)</f>
        <v>584.57398068548696</v>
      </c>
      <c r="T10" s="133">
        <f>IF(SER_hh_emi_in!T10=0,0,1000000*SER_hh_emi_in!T10/SER_hh_num_in!T10)</f>
        <v>533.14824495959078</v>
      </c>
      <c r="U10" s="133">
        <f>IF(SER_hh_emi_in!U10=0,0,1000000*SER_hh_emi_in!U10/SER_hh_num_in!U10)</f>
        <v>699.00559640625647</v>
      </c>
      <c r="V10" s="133">
        <f>IF(SER_hh_emi_in!V10=0,0,1000000*SER_hh_emi_in!V10/SER_hh_num_in!V10)</f>
        <v>780.85214566996854</v>
      </c>
      <c r="W10" s="133">
        <f>IF(SER_hh_emi_in!W10=0,0,1000000*SER_hh_emi_in!W10/SER_hh_num_in!W10)</f>
        <v>2043.8831938153685</v>
      </c>
      <c r="DA10" s="157" t="s">
        <v>792</v>
      </c>
    </row>
    <row r="11" spans="1:105" ht="12" customHeight="1" x14ac:dyDescent="0.25">
      <c r="A11" s="132" t="s">
        <v>25</v>
      </c>
      <c r="B11" s="133"/>
      <c r="C11" s="133">
        <f>IF(SER_hh_emi_in!C11=0,0,1000000*SER_hh_emi_in!C11/SER_hh_num_in!C11)</f>
        <v>0</v>
      </c>
      <c r="D11" s="133">
        <f>IF(SER_hh_emi_in!D11=0,0,1000000*SER_hh_emi_in!D11/SER_hh_num_in!D11)</f>
        <v>0</v>
      </c>
      <c r="E11" s="133">
        <f>IF(SER_hh_emi_in!E11=0,0,1000000*SER_hh_emi_in!E11/SER_hh_num_in!E11)</f>
        <v>0</v>
      </c>
      <c r="F11" s="133">
        <f>IF(SER_hh_emi_in!F11=0,0,1000000*SER_hh_emi_in!F11/SER_hh_num_in!F11)</f>
        <v>0</v>
      </c>
      <c r="G11" s="133">
        <f>IF(SER_hh_emi_in!G11=0,0,1000000*SER_hh_emi_in!G11/SER_hh_num_in!G11)</f>
        <v>0</v>
      </c>
      <c r="H11" s="133">
        <f>IF(SER_hh_emi_in!H11=0,0,1000000*SER_hh_emi_in!H11/SER_hh_num_in!H11)</f>
        <v>0</v>
      </c>
      <c r="I11" s="133">
        <f>IF(SER_hh_emi_in!I11=0,0,1000000*SER_hh_emi_in!I11/SER_hh_num_in!I11)</f>
        <v>0</v>
      </c>
      <c r="J11" s="133">
        <f>IF(SER_hh_emi_in!J11=0,0,1000000*SER_hh_emi_in!J11/SER_hh_num_in!J11)</f>
        <v>0</v>
      </c>
      <c r="K11" s="133">
        <f>IF(SER_hh_emi_in!K11=0,0,1000000*SER_hh_emi_in!K11/SER_hh_num_in!K11)</f>
        <v>0</v>
      </c>
      <c r="L11" s="133">
        <f>IF(SER_hh_emi_in!L11=0,0,1000000*SER_hh_emi_in!L11/SER_hh_num_in!L11)</f>
        <v>0</v>
      </c>
      <c r="M11" s="133">
        <f>IF(SER_hh_emi_in!M11=0,0,1000000*SER_hh_emi_in!M11/SER_hh_num_in!M11)</f>
        <v>0</v>
      </c>
      <c r="N11" s="133">
        <f>IF(SER_hh_emi_in!N11=0,0,1000000*SER_hh_emi_in!N11/SER_hh_num_in!N11)</f>
        <v>0</v>
      </c>
      <c r="O11" s="133">
        <f>IF(SER_hh_emi_in!O11=0,0,1000000*SER_hh_emi_in!O11/SER_hh_num_in!O11)</f>
        <v>0</v>
      </c>
      <c r="P11" s="133">
        <f>IF(SER_hh_emi_in!P11=0,0,1000000*SER_hh_emi_in!P11/SER_hh_num_in!P11)</f>
        <v>0</v>
      </c>
      <c r="Q11" s="133">
        <f>IF(SER_hh_emi_in!Q11=0,0,1000000*SER_hh_emi_in!Q11/SER_hh_num_in!Q11)</f>
        <v>0</v>
      </c>
      <c r="R11" s="133">
        <f>IF(SER_hh_emi_in!R11=0,0,1000000*SER_hh_emi_in!R11/SER_hh_num_in!R11)</f>
        <v>0</v>
      </c>
      <c r="S11" s="133">
        <f>IF(SER_hh_emi_in!S11=0,0,1000000*SER_hh_emi_in!S11/SER_hh_num_in!S11)</f>
        <v>0</v>
      </c>
      <c r="T11" s="133">
        <f>IF(SER_hh_emi_in!T11=0,0,1000000*SER_hh_emi_in!T11/SER_hh_num_in!T11)</f>
        <v>0</v>
      </c>
      <c r="U11" s="133">
        <f>IF(SER_hh_emi_in!U11=0,0,1000000*SER_hh_emi_in!U11/SER_hh_num_in!U11)</f>
        <v>0</v>
      </c>
      <c r="V11" s="133">
        <f>IF(SER_hh_emi_in!V11=0,0,1000000*SER_hh_emi_in!V11/SER_hh_num_in!V11)</f>
        <v>0</v>
      </c>
      <c r="W11" s="133">
        <f>IF(SER_hh_emi_in!W11=0,0,1000000*SER_hh_emi_in!W11/SER_hh_num_in!W11)</f>
        <v>0</v>
      </c>
      <c r="DA11" s="157" t="s">
        <v>793</v>
      </c>
    </row>
    <row r="12" spans="1:105" ht="12" customHeight="1" x14ac:dyDescent="0.25">
      <c r="A12" s="132" t="s">
        <v>170</v>
      </c>
      <c r="B12" s="133"/>
      <c r="C12" s="133">
        <f>IF(SER_hh_emi_in!C12=0,0,1000000*SER_hh_emi_in!C12/SER_hh_num_in!C12)</f>
        <v>0</v>
      </c>
      <c r="D12" s="133">
        <f>IF(SER_hh_emi_in!D12=0,0,1000000*SER_hh_emi_in!D12/SER_hh_num_in!D12)</f>
        <v>0</v>
      </c>
      <c r="E12" s="133">
        <f>IF(SER_hh_emi_in!E12=0,0,1000000*SER_hh_emi_in!E12/SER_hh_num_in!E12)</f>
        <v>0</v>
      </c>
      <c r="F12" s="133">
        <f>IF(SER_hh_emi_in!F12=0,0,1000000*SER_hh_emi_in!F12/SER_hh_num_in!F12)</f>
        <v>0</v>
      </c>
      <c r="G12" s="133">
        <f>IF(SER_hh_emi_in!G12=0,0,1000000*SER_hh_emi_in!G12/SER_hh_num_in!G12)</f>
        <v>0</v>
      </c>
      <c r="H12" s="133">
        <f>IF(SER_hh_emi_in!H12=0,0,1000000*SER_hh_emi_in!H12/SER_hh_num_in!H12)</f>
        <v>0</v>
      </c>
      <c r="I12" s="133">
        <f>IF(SER_hh_emi_in!I12=0,0,1000000*SER_hh_emi_in!I12/SER_hh_num_in!I12)</f>
        <v>0</v>
      </c>
      <c r="J12" s="133">
        <f>IF(SER_hh_emi_in!J12=0,0,1000000*SER_hh_emi_in!J12/SER_hh_num_in!J12)</f>
        <v>0</v>
      </c>
      <c r="K12" s="133">
        <f>IF(SER_hh_emi_in!K12=0,0,1000000*SER_hh_emi_in!K12/SER_hh_num_in!K12)</f>
        <v>0</v>
      </c>
      <c r="L12" s="133">
        <f>IF(SER_hh_emi_in!L12=0,0,1000000*SER_hh_emi_in!L12/SER_hh_num_in!L12)</f>
        <v>0</v>
      </c>
      <c r="M12" s="133">
        <f>IF(SER_hh_emi_in!M12=0,0,1000000*SER_hh_emi_in!M12/SER_hh_num_in!M12)</f>
        <v>0</v>
      </c>
      <c r="N12" s="133">
        <f>IF(SER_hh_emi_in!N12=0,0,1000000*SER_hh_emi_in!N12/SER_hh_num_in!N12)</f>
        <v>0</v>
      </c>
      <c r="O12" s="133">
        <f>IF(SER_hh_emi_in!O12=0,0,1000000*SER_hh_emi_in!O12/SER_hh_num_in!O12)</f>
        <v>0</v>
      </c>
      <c r="P12" s="133">
        <f>IF(SER_hh_emi_in!P12=0,0,1000000*SER_hh_emi_in!P12/SER_hh_num_in!P12)</f>
        <v>0</v>
      </c>
      <c r="Q12" s="133">
        <f>IF(SER_hh_emi_in!Q12=0,0,1000000*SER_hh_emi_in!Q12/SER_hh_num_in!Q12)</f>
        <v>0</v>
      </c>
      <c r="R12" s="133">
        <f>IF(SER_hh_emi_in!R12=0,0,1000000*SER_hh_emi_in!R12/SER_hh_num_in!R12)</f>
        <v>0</v>
      </c>
      <c r="S12" s="133">
        <f>IF(SER_hh_emi_in!S12=0,0,1000000*SER_hh_emi_in!S12/SER_hh_num_in!S12)</f>
        <v>0</v>
      </c>
      <c r="T12" s="133">
        <f>IF(SER_hh_emi_in!T12=0,0,1000000*SER_hh_emi_in!T12/SER_hh_num_in!T12)</f>
        <v>0</v>
      </c>
      <c r="U12" s="133">
        <f>IF(SER_hh_emi_in!U12=0,0,1000000*SER_hh_emi_in!U12/SER_hh_num_in!U12)</f>
        <v>0</v>
      </c>
      <c r="V12" s="133">
        <f>IF(SER_hh_emi_in!V12=0,0,1000000*SER_hh_emi_in!V12/SER_hh_num_in!V12)</f>
        <v>0</v>
      </c>
      <c r="W12" s="133">
        <f>IF(SER_hh_emi_in!W12=0,0,1000000*SER_hh_emi_in!W12/SER_hh_num_in!W12)</f>
        <v>0</v>
      </c>
      <c r="DA12" s="157" t="s">
        <v>794</v>
      </c>
    </row>
    <row r="13" spans="1:105" ht="12" customHeight="1" x14ac:dyDescent="0.25">
      <c r="A13" s="132" t="s">
        <v>77</v>
      </c>
      <c r="B13" s="133"/>
      <c r="C13" s="133">
        <f>IF(SER_hh_emi_in!C13=0,0,1000000*SER_hh_emi_in!C13/SER_hh_num_in!C13)</f>
        <v>0</v>
      </c>
      <c r="D13" s="133">
        <f>IF(SER_hh_emi_in!D13=0,0,1000000*SER_hh_emi_in!D13/SER_hh_num_in!D13)</f>
        <v>0</v>
      </c>
      <c r="E13" s="133">
        <f>IF(SER_hh_emi_in!E13=0,0,1000000*SER_hh_emi_in!E13/SER_hh_num_in!E13)</f>
        <v>0</v>
      </c>
      <c r="F13" s="133">
        <f>IF(SER_hh_emi_in!F13=0,0,1000000*SER_hh_emi_in!F13/SER_hh_num_in!F13)</f>
        <v>0</v>
      </c>
      <c r="G13" s="133">
        <f>IF(SER_hh_emi_in!G13=0,0,1000000*SER_hh_emi_in!G13/SER_hh_num_in!G13)</f>
        <v>0</v>
      </c>
      <c r="H13" s="133">
        <f>IF(SER_hh_emi_in!H13=0,0,1000000*SER_hh_emi_in!H13/SER_hh_num_in!H13)</f>
        <v>0</v>
      </c>
      <c r="I13" s="133">
        <f>IF(SER_hh_emi_in!I13=0,0,1000000*SER_hh_emi_in!I13/SER_hh_num_in!I13)</f>
        <v>0</v>
      </c>
      <c r="J13" s="133">
        <f>IF(SER_hh_emi_in!J13=0,0,1000000*SER_hh_emi_in!J13/SER_hh_num_in!J13)</f>
        <v>0</v>
      </c>
      <c r="K13" s="133">
        <f>IF(SER_hh_emi_in!K13=0,0,1000000*SER_hh_emi_in!K13/SER_hh_num_in!K13)</f>
        <v>0</v>
      </c>
      <c r="L13" s="133">
        <f>IF(SER_hh_emi_in!L13=0,0,1000000*SER_hh_emi_in!L13/SER_hh_num_in!L13)</f>
        <v>0</v>
      </c>
      <c r="M13" s="133">
        <f>IF(SER_hh_emi_in!M13=0,0,1000000*SER_hh_emi_in!M13/SER_hh_num_in!M13)</f>
        <v>0</v>
      </c>
      <c r="N13" s="133">
        <f>IF(SER_hh_emi_in!N13=0,0,1000000*SER_hh_emi_in!N13/SER_hh_num_in!N13)</f>
        <v>0</v>
      </c>
      <c r="O13" s="133">
        <f>IF(SER_hh_emi_in!O13=0,0,1000000*SER_hh_emi_in!O13/SER_hh_num_in!O13)</f>
        <v>0</v>
      </c>
      <c r="P13" s="133">
        <f>IF(SER_hh_emi_in!P13=0,0,1000000*SER_hh_emi_in!P13/SER_hh_num_in!P13)</f>
        <v>0</v>
      </c>
      <c r="Q13" s="133">
        <f>IF(SER_hh_emi_in!Q13=0,0,1000000*SER_hh_emi_in!Q13/SER_hh_num_in!Q13)</f>
        <v>0</v>
      </c>
      <c r="R13" s="133">
        <f>IF(SER_hh_emi_in!R13=0,0,1000000*SER_hh_emi_in!R13/SER_hh_num_in!R13)</f>
        <v>0</v>
      </c>
      <c r="S13" s="133">
        <f>IF(SER_hh_emi_in!S13=0,0,1000000*SER_hh_emi_in!S13/SER_hh_num_in!S13)</f>
        <v>0</v>
      </c>
      <c r="T13" s="133">
        <f>IF(SER_hh_emi_in!T13=0,0,1000000*SER_hh_emi_in!T13/SER_hh_num_in!T13)</f>
        <v>0</v>
      </c>
      <c r="U13" s="133">
        <f>IF(SER_hh_emi_in!U13=0,0,1000000*SER_hh_emi_in!U13/SER_hh_num_in!U13)</f>
        <v>0</v>
      </c>
      <c r="V13" s="133">
        <f>IF(SER_hh_emi_in!V13=0,0,1000000*SER_hh_emi_in!V13/SER_hh_num_in!V13)</f>
        <v>0</v>
      </c>
      <c r="W13" s="133">
        <f>IF(SER_hh_emi_in!W13=0,0,1000000*SER_hh_emi_in!W13/SER_hh_num_in!W13)</f>
        <v>0</v>
      </c>
      <c r="DA13" s="157" t="s">
        <v>795</v>
      </c>
    </row>
    <row r="14" spans="1:105" ht="12" customHeight="1" x14ac:dyDescent="0.25">
      <c r="A14" s="60" t="s">
        <v>76</v>
      </c>
      <c r="B14" s="65"/>
      <c r="C14" s="65">
        <f>IF(SER_hh_emi_in!C14=0,0,1000000*SER_hh_emi_in!C14/SER_hh_num_in!C14)</f>
        <v>0</v>
      </c>
      <c r="D14" s="65">
        <f>IF(SER_hh_emi_in!D14=0,0,1000000*SER_hh_emi_in!D14/SER_hh_num_in!D14)</f>
        <v>0</v>
      </c>
      <c r="E14" s="65">
        <f>IF(SER_hh_emi_in!E14=0,0,1000000*SER_hh_emi_in!E14/SER_hh_num_in!E14)</f>
        <v>0</v>
      </c>
      <c r="F14" s="65">
        <f>IF(SER_hh_emi_in!F14=0,0,1000000*SER_hh_emi_in!F14/SER_hh_num_in!F14)</f>
        <v>0</v>
      </c>
      <c r="G14" s="65">
        <f>IF(SER_hh_emi_in!G14=0,0,1000000*SER_hh_emi_in!G14/SER_hh_num_in!G14)</f>
        <v>0</v>
      </c>
      <c r="H14" s="65">
        <f>IF(SER_hh_emi_in!H14=0,0,1000000*SER_hh_emi_in!H14/SER_hh_num_in!H14)</f>
        <v>0</v>
      </c>
      <c r="I14" s="65">
        <f>IF(SER_hh_emi_in!I14=0,0,1000000*SER_hh_emi_in!I14/SER_hh_num_in!I14)</f>
        <v>0</v>
      </c>
      <c r="J14" s="65">
        <f>IF(SER_hh_emi_in!J14=0,0,1000000*SER_hh_emi_in!J14/SER_hh_num_in!J14)</f>
        <v>0</v>
      </c>
      <c r="K14" s="65">
        <f>IF(SER_hh_emi_in!K14=0,0,1000000*SER_hh_emi_in!K14/SER_hh_num_in!K14)</f>
        <v>0</v>
      </c>
      <c r="L14" s="65">
        <f>IF(SER_hh_emi_in!L14=0,0,1000000*SER_hh_emi_in!L14/SER_hh_num_in!L14)</f>
        <v>0</v>
      </c>
      <c r="M14" s="65">
        <f>IF(SER_hh_emi_in!M14=0,0,1000000*SER_hh_emi_in!M14/SER_hh_num_in!M14)</f>
        <v>0</v>
      </c>
      <c r="N14" s="65">
        <f>IF(SER_hh_emi_in!N14=0,0,1000000*SER_hh_emi_in!N14/SER_hh_num_in!N14)</f>
        <v>0</v>
      </c>
      <c r="O14" s="65">
        <f>IF(SER_hh_emi_in!O14=0,0,1000000*SER_hh_emi_in!O14/SER_hh_num_in!O14)</f>
        <v>0</v>
      </c>
      <c r="P14" s="65">
        <f>IF(SER_hh_emi_in!P14=0,0,1000000*SER_hh_emi_in!P14/SER_hh_num_in!P14)</f>
        <v>0</v>
      </c>
      <c r="Q14" s="65">
        <f>IF(SER_hh_emi_in!Q14=0,0,1000000*SER_hh_emi_in!Q14/SER_hh_num_in!Q14)</f>
        <v>0</v>
      </c>
      <c r="R14" s="65">
        <f>IF(SER_hh_emi_in!R14=0,0,1000000*SER_hh_emi_in!R14/SER_hh_num_in!R14)</f>
        <v>0</v>
      </c>
      <c r="S14" s="65">
        <f>IF(SER_hh_emi_in!S14=0,0,1000000*SER_hh_emi_in!S14/SER_hh_num_in!S14)</f>
        <v>0</v>
      </c>
      <c r="T14" s="65">
        <f>IF(SER_hh_emi_in!T14=0,0,1000000*SER_hh_emi_in!T14/SER_hh_num_in!T14)</f>
        <v>0</v>
      </c>
      <c r="U14" s="65">
        <f>IF(SER_hh_emi_in!U14=0,0,1000000*SER_hh_emi_in!U14/SER_hh_num_in!U14)</f>
        <v>0</v>
      </c>
      <c r="V14" s="65">
        <f>IF(SER_hh_emi_in!V14=0,0,1000000*SER_hh_emi_in!V14/SER_hh_num_in!V14)</f>
        <v>0</v>
      </c>
      <c r="W14" s="65">
        <f>IF(SER_hh_emi_in!W14=0,0,1000000*SER_hh_emi_in!W14/SER_hh_num_in!W14)</f>
        <v>0</v>
      </c>
      <c r="DA14" s="109" t="s">
        <v>796</v>
      </c>
    </row>
    <row r="15" spans="1:105" ht="12" customHeight="1" x14ac:dyDescent="0.25">
      <c r="A15" s="134" t="s">
        <v>80</v>
      </c>
      <c r="B15" s="135"/>
      <c r="C15" s="135">
        <f>IF(SER_hh_emi_in!C15=0,0,1000000*SER_hh_emi_in!C15/SER_hh_num_in!C15)</f>
        <v>0</v>
      </c>
      <c r="D15" s="135">
        <f>IF(SER_hh_emi_in!D15=0,0,1000000*SER_hh_emi_in!D15/SER_hh_num_in!D15)</f>
        <v>0</v>
      </c>
      <c r="E15" s="135">
        <f>IF(SER_hh_emi_in!E15=0,0,1000000*SER_hh_emi_in!E15/SER_hh_num_in!E15)</f>
        <v>0</v>
      </c>
      <c r="F15" s="135">
        <f>IF(SER_hh_emi_in!F15=0,0,1000000*SER_hh_emi_in!F15/SER_hh_num_in!F15)</f>
        <v>0</v>
      </c>
      <c r="G15" s="135">
        <f>IF(SER_hh_emi_in!G15=0,0,1000000*SER_hh_emi_in!G15/SER_hh_num_in!G15)</f>
        <v>0</v>
      </c>
      <c r="H15" s="135">
        <f>IF(SER_hh_emi_in!H15=0,0,1000000*SER_hh_emi_in!H15/SER_hh_num_in!H15)</f>
        <v>0</v>
      </c>
      <c r="I15" s="135">
        <f>IF(SER_hh_emi_in!I15=0,0,1000000*SER_hh_emi_in!I15/SER_hh_num_in!I15)</f>
        <v>0</v>
      </c>
      <c r="J15" s="135">
        <f>IF(SER_hh_emi_in!J15=0,0,1000000*SER_hh_emi_in!J15/SER_hh_num_in!J15)</f>
        <v>0</v>
      </c>
      <c r="K15" s="135">
        <f>IF(SER_hh_emi_in!K15=0,0,1000000*SER_hh_emi_in!K15/SER_hh_num_in!K15)</f>
        <v>0</v>
      </c>
      <c r="L15" s="135">
        <f>IF(SER_hh_emi_in!L15=0,0,1000000*SER_hh_emi_in!L15/SER_hh_num_in!L15)</f>
        <v>0</v>
      </c>
      <c r="M15" s="135">
        <f>IF(SER_hh_emi_in!M15=0,0,1000000*SER_hh_emi_in!M15/SER_hh_num_in!M15)</f>
        <v>0</v>
      </c>
      <c r="N15" s="135">
        <f>IF(SER_hh_emi_in!N15=0,0,1000000*SER_hh_emi_in!N15/SER_hh_num_in!N15)</f>
        <v>0</v>
      </c>
      <c r="O15" s="135">
        <f>IF(SER_hh_emi_in!O15=0,0,1000000*SER_hh_emi_in!O15/SER_hh_num_in!O15)</f>
        <v>0</v>
      </c>
      <c r="P15" s="135">
        <f>IF(SER_hh_emi_in!P15=0,0,1000000*SER_hh_emi_in!P15/SER_hh_num_in!P15)</f>
        <v>0</v>
      </c>
      <c r="Q15" s="135">
        <f>IF(SER_hh_emi_in!Q15=0,0,1000000*SER_hh_emi_in!Q15/SER_hh_num_in!Q15)</f>
        <v>0</v>
      </c>
      <c r="R15" s="135">
        <f>IF(SER_hh_emi_in!R15=0,0,1000000*SER_hh_emi_in!R15/SER_hh_num_in!R15)</f>
        <v>0</v>
      </c>
      <c r="S15" s="135">
        <f>IF(SER_hh_emi_in!S15=0,0,1000000*SER_hh_emi_in!S15/SER_hh_num_in!S15)</f>
        <v>0</v>
      </c>
      <c r="T15" s="135">
        <f>IF(SER_hh_emi_in!T15=0,0,1000000*SER_hh_emi_in!T15/SER_hh_num_in!T15)</f>
        <v>0</v>
      </c>
      <c r="U15" s="135">
        <f>IF(SER_hh_emi_in!U15=0,0,1000000*SER_hh_emi_in!U15/SER_hh_num_in!U15)</f>
        <v>0</v>
      </c>
      <c r="V15" s="135">
        <f>IF(SER_hh_emi_in!V15=0,0,1000000*SER_hh_emi_in!V15/SER_hh_num_in!V15)</f>
        <v>0</v>
      </c>
      <c r="W15" s="135">
        <f>IF(SER_hh_emi_in!W15=0,0,1000000*SER_hh_emi_in!W15/SER_hh_num_in!W15)</f>
        <v>0</v>
      </c>
      <c r="DA15" s="158" t="s">
        <v>797</v>
      </c>
    </row>
    <row r="16" spans="1:105" ht="12.95" customHeight="1" x14ac:dyDescent="0.25">
      <c r="A16" s="130" t="s">
        <v>74</v>
      </c>
      <c r="B16" s="131"/>
      <c r="C16" s="131">
        <f>IF(SER_hh_emi_in!C16=0,0,1000000*SER_hh_emi_in!C16/SER_hh_num_in!C16)</f>
        <v>5.8013374402501761</v>
      </c>
      <c r="D16" s="131">
        <f>IF(SER_hh_emi_in!D16=0,0,1000000*SER_hh_emi_in!D16/SER_hh_num_in!D16)</f>
        <v>4.4678998645151813</v>
      </c>
      <c r="E16" s="131">
        <f>IF(SER_hh_emi_in!E16=0,0,1000000*SER_hh_emi_in!E16/SER_hh_num_in!E16)</f>
        <v>19.078320190208309</v>
      </c>
      <c r="F16" s="131">
        <f>IF(SER_hh_emi_in!F16=0,0,1000000*SER_hh_emi_in!F16/SER_hh_num_in!F16)</f>
        <v>6.6319951851995373</v>
      </c>
      <c r="G16" s="131">
        <f>IF(SER_hh_emi_in!G16=0,0,1000000*SER_hh_emi_in!G16/SER_hh_num_in!G16)</f>
        <v>6.0010575882600268</v>
      </c>
      <c r="H16" s="131">
        <f>IF(SER_hh_emi_in!H16=0,0,1000000*SER_hh_emi_in!H16/SER_hh_num_in!H16)</f>
        <v>10.006886058718317</v>
      </c>
      <c r="I16" s="131">
        <f>IF(SER_hh_emi_in!I16=0,0,1000000*SER_hh_emi_in!I16/SER_hh_num_in!I16)</f>
        <v>9.4554005561626511</v>
      </c>
      <c r="J16" s="131">
        <f>IF(SER_hh_emi_in!J16=0,0,1000000*SER_hh_emi_in!J16/SER_hh_num_in!J16)</f>
        <v>10.920755970867472</v>
      </c>
      <c r="K16" s="131">
        <f>IF(SER_hh_emi_in!K16=0,0,1000000*SER_hh_emi_in!K16/SER_hh_num_in!K16)</f>
        <v>15.186766465555513</v>
      </c>
      <c r="L16" s="131">
        <f>IF(SER_hh_emi_in!L16=0,0,1000000*SER_hh_emi_in!L16/SER_hh_num_in!L16)</f>
        <v>14.393953848068948</v>
      </c>
      <c r="M16" s="131">
        <f>IF(SER_hh_emi_in!M16=0,0,1000000*SER_hh_emi_in!M16/SER_hh_num_in!M16)</f>
        <v>27.934368099946557</v>
      </c>
      <c r="N16" s="131">
        <f>IF(SER_hh_emi_in!N16=0,0,1000000*SER_hh_emi_in!N16/SER_hh_num_in!N16)</f>
        <v>28.86944953550227</v>
      </c>
      <c r="O16" s="131">
        <f>IF(SER_hh_emi_in!O16=0,0,1000000*SER_hh_emi_in!O16/SER_hh_num_in!O16)</f>
        <v>31.227265909033321</v>
      </c>
      <c r="P16" s="131">
        <f>IF(SER_hh_emi_in!P16=0,0,1000000*SER_hh_emi_in!P16/SER_hh_num_in!P16)</f>
        <v>26.956702716369023</v>
      </c>
      <c r="Q16" s="131">
        <f>IF(SER_hh_emi_in!Q16=0,0,1000000*SER_hh_emi_in!Q16/SER_hh_num_in!Q16)</f>
        <v>31.673953755629508</v>
      </c>
      <c r="R16" s="131">
        <f>IF(SER_hh_emi_in!R16=0,0,1000000*SER_hh_emi_in!R16/SER_hh_num_in!R16)</f>
        <v>35.347889652309938</v>
      </c>
      <c r="S16" s="131">
        <f>IF(SER_hh_emi_in!S16=0,0,1000000*SER_hh_emi_in!S16/SER_hh_num_in!S16)</f>
        <v>35.05113665152129</v>
      </c>
      <c r="T16" s="131">
        <f>IF(SER_hh_emi_in!T16=0,0,1000000*SER_hh_emi_in!T16/SER_hh_num_in!T16)</f>
        <v>44.014258310069572</v>
      </c>
      <c r="U16" s="131">
        <f>IF(SER_hh_emi_in!U16=0,0,1000000*SER_hh_emi_in!U16/SER_hh_num_in!U16)</f>
        <v>38.863373721577013</v>
      </c>
      <c r="V16" s="131">
        <f>IF(SER_hh_emi_in!V16=0,0,1000000*SER_hh_emi_in!V16/SER_hh_num_in!V16)</f>
        <v>44.107385878148378</v>
      </c>
      <c r="W16" s="131">
        <f>IF(SER_hh_emi_in!W16=0,0,1000000*SER_hh_emi_in!W16/SER_hh_num_in!W16)</f>
        <v>19.656142366399816</v>
      </c>
      <c r="DA16" s="156" t="s">
        <v>798</v>
      </c>
    </row>
    <row r="17" spans="1:105" ht="12.95" customHeight="1" x14ac:dyDescent="0.25">
      <c r="A17" s="132" t="s">
        <v>73</v>
      </c>
      <c r="B17" s="133"/>
      <c r="C17" s="133">
        <f>IF(SER_hh_emi_in!C17=0,0,1000000*SER_hh_emi_in!C17/SER_hh_num_in!C17)</f>
        <v>3645.922875339756</v>
      </c>
      <c r="D17" s="133">
        <f>IF(SER_hh_emi_in!D17=0,0,1000000*SER_hh_emi_in!D17/SER_hh_num_in!D17)</f>
        <v>3472.5833585392438</v>
      </c>
      <c r="E17" s="133">
        <f>IF(SER_hh_emi_in!E17=0,0,1000000*SER_hh_emi_in!E17/SER_hh_num_in!E17)</f>
        <v>5469.3262252124532</v>
      </c>
      <c r="F17" s="133">
        <f>IF(SER_hh_emi_in!F17=0,0,1000000*SER_hh_emi_in!F17/SER_hh_num_in!F17)</f>
        <v>3464.7663529036317</v>
      </c>
      <c r="G17" s="133">
        <f>IF(SER_hh_emi_in!G17=0,0,1000000*SER_hh_emi_in!G17/SER_hh_num_in!G17)</f>
        <v>3442.4797897589578</v>
      </c>
      <c r="H17" s="133">
        <f>IF(SER_hh_emi_in!H17=0,0,1000000*SER_hh_emi_in!H17/SER_hh_num_in!H17)</f>
        <v>4097.0039442774532</v>
      </c>
      <c r="I17" s="133">
        <f>IF(SER_hh_emi_in!I17=0,0,1000000*SER_hh_emi_in!I17/SER_hh_num_in!I17)</f>
        <v>3346.7597344077076</v>
      </c>
      <c r="J17" s="133">
        <f>IF(SER_hh_emi_in!J17=0,0,1000000*SER_hh_emi_in!J17/SER_hh_num_in!J17)</f>
        <v>3413.2447145904021</v>
      </c>
      <c r="K17" s="133">
        <f>IF(SER_hh_emi_in!K17=0,0,1000000*SER_hh_emi_in!K17/SER_hh_num_in!K17)</f>
        <v>3711.6174655422342</v>
      </c>
      <c r="L17" s="133">
        <f>IF(SER_hh_emi_in!L17=0,0,1000000*SER_hh_emi_in!L17/SER_hh_num_in!L17)</f>
        <v>3455.3058228193499</v>
      </c>
      <c r="M17" s="133">
        <f>IF(SER_hh_emi_in!M17=0,0,1000000*SER_hh_emi_in!M17/SER_hh_num_in!M17)</f>
        <v>3371.8475858942238</v>
      </c>
      <c r="N17" s="133">
        <f>IF(SER_hh_emi_in!N17=0,0,1000000*SER_hh_emi_in!N17/SER_hh_num_in!N17)</f>
        <v>3523.9825675714651</v>
      </c>
      <c r="O17" s="133">
        <f>IF(SER_hh_emi_in!O17=0,0,1000000*SER_hh_emi_in!O17/SER_hh_num_in!O17)</f>
        <v>3265.9382910066324</v>
      </c>
      <c r="P17" s="133">
        <f>IF(SER_hh_emi_in!P17=0,0,1000000*SER_hh_emi_in!P17/SER_hh_num_in!P17)</f>
        <v>2916.2633051460939</v>
      </c>
      <c r="Q17" s="133">
        <f>IF(SER_hh_emi_in!Q17=0,0,1000000*SER_hh_emi_in!Q17/SER_hh_num_in!Q17)</f>
        <v>3332.746228098601</v>
      </c>
      <c r="R17" s="133">
        <f>IF(SER_hh_emi_in!R17=0,0,1000000*SER_hh_emi_in!R17/SER_hh_num_in!R17)</f>
        <v>2950.6676818142491</v>
      </c>
      <c r="S17" s="133">
        <f>IF(SER_hh_emi_in!S17=0,0,1000000*SER_hh_emi_in!S17/SER_hh_num_in!S17)</f>
        <v>3032.4817309470791</v>
      </c>
      <c r="T17" s="133">
        <f>IF(SER_hh_emi_in!T17=0,0,1000000*SER_hh_emi_in!T17/SER_hh_num_in!T17)</f>
        <v>2847.7591984012092</v>
      </c>
      <c r="U17" s="133">
        <f>IF(SER_hh_emi_in!U17=0,0,1000000*SER_hh_emi_in!U17/SER_hh_num_in!U17)</f>
        <v>2690.836252519317</v>
      </c>
      <c r="V17" s="133">
        <f>IF(SER_hh_emi_in!V17=0,0,1000000*SER_hh_emi_in!V17/SER_hh_num_in!V17)</f>
        <v>2317.6329355748121</v>
      </c>
      <c r="W17" s="133">
        <f>IF(SER_hh_emi_in!W17=0,0,1000000*SER_hh_emi_in!W17/SER_hh_num_in!W17)</f>
        <v>1886.7555041324665</v>
      </c>
      <c r="DA17" s="157" t="s">
        <v>799</v>
      </c>
    </row>
    <row r="18" spans="1:105" ht="12" customHeight="1" x14ac:dyDescent="0.25">
      <c r="A18" s="132" t="s">
        <v>72</v>
      </c>
      <c r="B18" s="133"/>
      <c r="C18" s="133">
        <f>IF(SER_hh_emi_in!C18=0,0,1000000*SER_hh_emi_in!C18/SER_hh_num_in!C18)</f>
        <v>0</v>
      </c>
      <c r="D18" s="133">
        <f>IF(SER_hh_emi_in!D18=0,0,1000000*SER_hh_emi_in!D18/SER_hh_num_in!D18)</f>
        <v>0</v>
      </c>
      <c r="E18" s="133">
        <f>IF(SER_hh_emi_in!E18=0,0,1000000*SER_hh_emi_in!E18/SER_hh_num_in!E18)</f>
        <v>0</v>
      </c>
      <c r="F18" s="133">
        <f>IF(SER_hh_emi_in!F18=0,0,1000000*SER_hh_emi_in!F18/SER_hh_num_in!F18)</f>
        <v>0</v>
      </c>
      <c r="G18" s="133">
        <f>IF(SER_hh_emi_in!G18=0,0,1000000*SER_hh_emi_in!G18/SER_hh_num_in!G18)</f>
        <v>0</v>
      </c>
      <c r="H18" s="133">
        <f>IF(SER_hh_emi_in!H18=0,0,1000000*SER_hh_emi_in!H18/SER_hh_num_in!H18)</f>
        <v>0</v>
      </c>
      <c r="I18" s="133">
        <f>IF(SER_hh_emi_in!I18=0,0,1000000*SER_hh_emi_in!I18/SER_hh_num_in!I18)</f>
        <v>0</v>
      </c>
      <c r="J18" s="133">
        <f>IF(SER_hh_emi_in!J18=0,0,1000000*SER_hh_emi_in!J18/SER_hh_num_in!J18)</f>
        <v>0</v>
      </c>
      <c r="K18" s="133">
        <f>IF(SER_hh_emi_in!K18=0,0,1000000*SER_hh_emi_in!K18/SER_hh_num_in!K18)</f>
        <v>0</v>
      </c>
      <c r="L18" s="133">
        <f>IF(SER_hh_emi_in!L18=0,0,1000000*SER_hh_emi_in!L18/SER_hh_num_in!L18)</f>
        <v>0</v>
      </c>
      <c r="M18" s="133">
        <f>IF(SER_hh_emi_in!M18=0,0,1000000*SER_hh_emi_in!M18/SER_hh_num_in!M18)</f>
        <v>0</v>
      </c>
      <c r="N18" s="133">
        <f>IF(SER_hh_emi_in!N18=0,0,1000000*SER_hh_emi_in!N18/SER_hh_num_in!N18)</f>
        <v>0</v>
      </c>
      <c r="O18" s="133">
        <f>IF(SER_hh_emi_in!O18=0,0,1000000*SER_hh_emi_in!O18/SER_hh_num_in!O18)</f>
        <v>0</v>
      </c>
      <c r="P18" s="133">
        <f>IF(SER_hh_emi_in!P18=0,0,1000000*SER_hh_emi_in!P18/SER_hh_num_in!P18)</f>
        <v>0</v>
      </c>
      <c r="Q18" s="133">
        <f>IF(SER_hh_emi_in!Q18=0,0,1000000*SER_hh_emi_in!Q18/SER_hh_num_in!Q18)</f>
        <v>0</v>
      </c>
      <c r="R18" s="133">
        <f>IF(SER_hh_emi_in!R18=0,0,1000000*SER_hh_emi_in!R18/SER_hh_num_in!R18)</f>
        <v>0</v>
      </c>
      <c r="S18" s="133">
        <f>IF(SER_hh_emi_in!S18=0,0,1000000*SER_hh_emi_in!S18/SER_hh_num_in!S18)</f>
        <v>0</v>
      </c>
      <c r="T18" s="133">
        <f>IF(SER_hh_emi_in!T18=0,0,1000000*SER_hh_emi_in!T18/SER_hh_num_in!T18)</f>
        <v>0</v>
      </c>
      <c r="U18" s="133">
        <f>IF(SER_hh_emi_in!U18=0,0,1000000*SER_hh_emi_in!U18/SER_hh_num_in!U18)</f>
        <v>0</v>
      </c>
      <c r="V18" s="133">
        <f>IF(SER_hh_emi_in!V18=0,0,1000000*SER_hh_emi_in!V18/SER_hh_num_in!V18)</f>
        <v>0</v>
      </c>
      <c r="W18" s="133">
        <f>IF(SER_hh_emi_in!W18=0,0,1000000*SER_hh_emi_in!W18/SER_hh_num_in!W18)</f>
        <v>0</v>
      </c>
      <c r="DA18" s="157" t="s">
        <v>800</v>
      </c>
    </row>
    <row r="19" spans="1:105" ht="12.95" customHeight="1" x14ac:dyDescent="0.25">
      <c r="A19" s="130" t="s">
        <v>35</v>
      </c>
      <c r="B19" s="131"/>
      <c r="C19" s="131">
        <f>IF(SER_hh_emi_in!C19=0,0,1000000*SER_hh_emi_in!C19/SER_hh_num_in!C19)</f>
        <v>1474.5297295571784</v>
      </c>
      <c r="D19" s="131">
        <f>IF(SER_hh_emi_in!D19=0,0,1000000*SER_hh_emi_in!D19/SER_hh_num_in!D19)</f>
        <v>1487.1787571757313</v>
      </c>
      <c r="E19" s="131">
        <f>IF(SER_hh_emi_in!E19=0,0,1000000*SER_hh_emi_in!E19/SER_hh_num_in!E19)</f>
        <v>1086.4402266008542</v>
      </c>
      <c r="F19" s="131">
        <f>IF(SER_hh_emi_in!F19=0,0,1000000*SER_hh_emi_in!F19/SER_hh_num_in!F19)</f>
        <v>1336.4587246268675</v>
      </c>
      <c r="G19" s="131">
        <f>IF(SER_hh_emi_in!G19=0,0,1000000*SER_hh_emi_in!G19/SER_hh_num_in!G19)</f>
        <v>1325.8254836188501</v>
      </c>
      <c r="H19" s="131">
        <f>IF(SER_hh_emi_in!H19=0,0,1000000*SER_hh_emi_in!H19/SER_hh_num_in!H19)</f>
        <v>1637.407431175116</v>
      </c>
      <c r="I19" s="131">
        <f>IF(SER_hh_emi_in!I19=0,0,1000000*SER_hh_emi_in!I19/SER_hh_num_in!I19)</f>
        <v>1405.4029803577278</v>
      </c>
      <c r="J19" s="131">
        <f>IF(SER_hh_emi_in!J19=0,0,1000000*SER_hh_emi_in!J19/SER_hh_num_in!J19)</f>
        <v>1237.0971227317661</v>
      </c>
      <c r="K19" s="131">
        <f>IF(SER_hh_emi_in!K19=0,0,1000000*SER_hh_emi_in!K19/SER_hh_num_in!K19)</f>
        <v>1466.4860663867823</v>
      </c>
      <c r="L19" s="131">
        <f>IF(SER_hh_emi_in!L19=0,0,1000000*SER_hh_emi_in!L19/SER_hh_num_in!L19)</f>
        <v>1383.9738633676516</v>
      </c>
      <c r="M19" s="131">
        <f>IF(SER_hh_emi_in!M19=0,0,1000000*SER_hh_emi_in!M19/SER_hh_num_in!M19)</f>
        <v>1570.2514691816618</v>
      </c>
      <c r="N19" s="131">
        <f>IF(SER_hh_emi_in!N19=0,0,1000000*SER_hh_emi_in!N19/SER_hh_num_in!N19)</f>
        <v>1588.4092037329499</v>
      </c>
      <c r="O19" s="131">
        <f>IF(SER_hh_emi_in!O19=0,0,1000000*SER_hh_emi_in!O19/SER_hh_num_in!O19)</f>
        <v>1776.2970116559866</v>
      </c>
      <c r="P19" s="131">
        <f>IF(SER_hh_emi_in!P19=0,0,1000000*SER_hh_emi_in!P19/SER_hh_num_in!P19)</f>
        <v>1554.4998537132346</v>
      </c>
      <c r="Q19" s="131">
        <f>IF(SER_hh_emi_in!Q19=0,0,1000000*SER_hh_emi_in!Q19/SER_hh_num_in!Q19)</f>
        <v>1421.0021973469873</v>
      </c>
      <c r="R19" s="131">
        <f>IF(SER_hh_emi_in!R19=0,0,1000000*SER_hh_emi_in!R19/SER_hh_num_in!R19)</f>
        <v>1225.0644036986594</v>
      </c>
      <c r="S19" s="131">
        <f>IF(SER_hh_emi_in!S19=0,0,1000000*SER_hh_emi_in!S19/SER_hh_num_in!S19)</f>
        <v>1114.8116361374985</v>
      </c>
      <c r="T19" s="131">
        <f>IF(SER_hh_emi_in!T19=0,0,1000000*SER_hh_emi_in!T19/SER_hh_num_in!T19)</f>
        <v>1007.5511632016445</v>
      </c>
      <c r="U19" s="131">
        <f>IF(SER_hh_emi_in!U19=0,0,1000000*SER_hh_emi_in!U19/SER_hh_num_in!U19)</f>
        <v>972.50979839009563</v>
      </c>
      <c r="V19" s="131">
        <f>IF(SER_hh_emi_in!V19=0,0,1000000*SER_hh_emi_in!V19/SER_hh_num_in!V19)</f>
        <v>897.0199554137032</v>
      </c>
      <c r="W19" s="131">
        <f>IF(SER_hh_emi_in!W19=0,0,1000000*SER_hh_emi_in!W19/SER_hh_num_in!W19)</f>
        <v>922.02787140804946</v>
      </c>
      <c r="DA19" s="156" t="s">
        <v>801</v>
      </c>
    </row>
    <row r="20" spans="1:105" ht="12" customHeight="1" x14ac:dyDescent="0.25">
      <c r="A20" s="132" t="s">
        <v>29</v>
      </c>
      <c r="B20" s="133"/>
      <c r="C20" s="133">
        <f>IF(SER_hh_emi_in!C20=0,0,1000000*SER_hh_emi_in!C20/SER_hh_num_in!C20)</f>
        <v>5310.0694344134063</v>
      </c>
      <c r="D20" s="133">
        <f>IF(SER_hh_emi_in!D20=0,0,1000000*SER_hh_emi_in!D20/SER_hh_num_in!D20)</f>
        <v>6367.1502569990307</v>
      </c>
      <c r="E20" s="133">
        <f>IF(SER_hh_emi_in!E20=0,0,1000000*SER_hh_emi_in!E20/SER_hh_num_in!E20)</f>
        <v>6336.0601661614855</v>
      </c>
      <c r="F20" s="133">
        <f>IF(SER_hh_emi_in!F20=0,0,1000000*SER_hh_emi_in!F20/SER_hh_num_in!F20)</f>
        <v>6531.6704422072053</v>
      </c>
      <c r="G20" s="133">
        <f>IF(SER_hh_emi_in!G20=0,0,1000000*SER_hh_emi_in!G20/SER_hh_num_in!G20)</f>
        <v>6467.6947472983311</v>
      </c>
      <c r="H20" s="133">
        <f>IF(SER_hh_emi_in!H20=0,0,1000000*SER_hh_emi_in!H20/SER_hh_num_in!H20)</f>
        <v>10026.776364220716</v>
      </c>
      <c r="I20" s="133">
        <f>IF(SER_hh_emi_in!I20=0,0,1000000*SER_hh_emi_in!I20/SER_hh_num_in!I20)</f>
        <v>9934.8063306454442</v>
      </c>
      <c r="J20" s="133">
        <f>IF(SER_hh_emi_in!J20=0,0,1000000*SER_hh_emi_in!J20/SER_hh_num_in!J20)</f>
        <v>9136.4978451012448</v>
      </c>
      <c r="K20" s="133">
        <f>IF(SER_hh_emi_in!K20=0,0,1000000*SER_hh_emi_in!K20/SER_hh_num_in!K20)</f>
        <v>7207.3975124531653</v>
      </c>
      <c r="L20" s="133">
        <f>IF(SER_hh_emi_in!L20=0,0,1000000*SER_hh_emi_in!L20/SER_hh_num_in!L20)</f>
        <v>9012.4358694856601</v>
      </c>
      <c r="M20" s="133">
        <f>IF(SER_hh_emi_in!M20=0,0,1000000*SER_hh_emi_in!M20/SER_hh_num_in!M20)</f>
        <v>7304.9772539031883</v>
      </c>
      <c r="N20" s="133">
        <f>IF(SER_hh_emi_in!N20=0,0,1000000*SER_hh_emi_in!N20/SER_hh_num_in!N20)</f>
        <v>7287.5812255159481</v>
      </c>
      <c r="O20" s="133">
        <f>IF(SER_hh_emi_in!O20=0,0,1000000*SER_hh_emi_in!O20/SER_hh_num_in!O20)</f>
        <v>7699.9286286260749</v>
      </c>
      <c r="P20" s="133">
        <f>IF(SER_hh_emi_in!P20=0,0,1000000*SER_hh_emi_in!P20/SER_hh_num_in!P20)</f>
        <v>6875.4613127829416</v>
      </c>
      <c r="Q20" s="133">
        <f>IF(SER_hh_emi_in!Q20=0,0,1000000*SER_hh_emi_in!Q20/SER_hh_num_in!Q20)</f>
        <v>6850.3152720568023</v>
      </c>
      <c r="R20" s="133">
        <f>IF(SER_hh_emi_in!R20=0,0,1000000*SER_hh_emi_in!R20/SER_hh_num_in!R20)</f>
        <v>7659.0238474498847</v>
      </c>
      <c r="S20" s="133">
        <f>IF(SER_hh_emi_in!S20=0,0,1000000*SER_hh_emi_in!S20/SER_hh_num_in!S20)</f>
        <v>0</v>
      </c>
      <c r="T20" s="133">
        <f>IF(SER_hh_emi_in!T20=0,0,1000000*SER_hh_emi_in!T20/SER_hh_num_in!T20)</f>
        <v>11902.221937044036</v>
      </c>
      <c r="U20" s="133">
        <f>IF(SER_hh_emi_in!U20=0,0,1000000*SER_hh_emi_in!U20/SER_hh_num_in!U20)</f>
        <v>16206.631770165226</v>
      </c>
      <c r="V20" s="133">
        <f>IF(SER_hh_emi_in!V20=0,0,1000000*SER_hh_emi_in!V20/SER_hh_num_in!V20)</f>
        <v>5513.9603379054952</v>
      </c>
      <c r="W20" s="133">
        <f>IF(SER_hh_emi_in!W20=0,0,1000000*SER_hh_emi_in!W20/SER_hh_num_in!W20)</f>
        <v>7477.2653716078285</v>
      </c>
      <c r="DA20" s="157" t="s">
        <v>802</v>
      </c>
    </row>
    <row r="21" spans="1:105" s="2" customFormat="1" ht="12" customHeight="1" x14ac:dyDescent="0.25">
      <c r="A21" s="132" t="s">
        <v>52</v>
      </c>
      <c r="B21" s="133"/>
      <c r="C21" s="133">
        <f>IF(SER_hh_emi_in!C21=0,0,1000000*SER_hh_emi_in!C21/SER_hh_num_in!C21)</f>
        <v>2971.6086113622055</v>
      </c>
      <c r="D21" s="133">
        <f>IF(SER_hh_emi_in!D21=0,0,1000000*SER_hh_emi_in!D21/SER_hh_num_in!D21)</f>
        <v>3272.9711126338534</v>
      </c>
      <c r="E21" s="133">
        <f>IF(SER_hh_emi_in!E21=0,0,1000000*SER_hh_emi_in!E21/SER_hh_num_in!E21)</f>
        <v>3649.9385935654022</v>
      </c>
      <c r="F21" s="133">
        <f>IF(SER_hh_emi_in!F21=0,0,1000000*SER_hh_emi_in!F21/SER_hh_num_in!F21)</f>
        <v>3184.5816617130354</v>
      </c>
      <c r="G21" s="133">
        <f>IF(SER_hh_emi_in!G21=0,0,1000000*SER_hh_emi_in!G21/SER_hh_num_in!G21)</f>
        <v>2792.5814688566184</v>
      </c>
      <c r="H21" s="133">
        <f>IF(SER_hh_emi_in!H21=0,0,1000000*SER_hh_emi_in!H21/SER_hh_num_in!H21)</f>
        <v>2929.2737765677971</v>
      </c>
      <c r="I21" s="133">
        <f>IF(SER_hh_emi_in!I21=0,0,1000000*SER_hh_emi_in!I21/SER_hh_num_in!I21)</f>
        <v>2796.8480353192394</v>
      </c>
      <c r="J21" s="133">
        <f>IF(SER_hh_emi_in!J21=0,0,1000000*SER_hh_emi_in!J21/SER_hh_num_in!J21)</f>
        <v>2711.1238874452338</v>
      </c>
      <c r="K21" s="133">
        <f>IF(SER_hh_emi_in!K21=0,0,1000000*SER_hh_emi_in!K21/SER_hh_num_in!K21)</f>
        <v>3617.1642083910933</v>
      </c>
      <c r="L21" s="133">
        <f>IF(SER_hh_emi_in!L21=0,0,1000000*SER_hh_emi_in!L21/SER_hh_num_in!L21)</f>
        <v>2621.8309804407509</v>
      </c>
      <c r="M21" s="133">
        <f>IF(SER_hh_emi_in!M21=0,0,1000000*SER_hh_emi_in!M21/SER_hh_num_in!M21)</f>
        <v>3851.3626319621258</v>
      </c>
      <c r="N21" s="133">
        <f>IF(SER_hh_emi_in!N21=0,0,1000000*SER_hh_emi_in!N21/SER_hh_num_in!N21)</f>
        <v>3531.1157448773833</v>
      </c>
      <c r="O21" s="133">
        <f>IF(SER_hh_emi_in!O21=0,0,1000000*SER_hh_emi_in!O21/SER_hh_num_in!O21)</f>
        <v>2985.9292291165589</v>
      </c>
      <c r="P21" s="133">
        <f>IF(SER_hh_emi_in!P21=0,0,1000000*SER_hh_emi_in!P21/SER_hh_num_in!P21)</f>
        <v>2371.5929463755424</v>
      </c>
      <c r="Q21" s="133">
        <f>IF(SER_hh_emi_in!Q21=0,0,1000000*SER_hh_emi_in!Q21/SER_hh_num_in!Q21)</f>
        <v>1862.723195851268</v>
      </c>
      <c r="R21" s="133">
        <f>IF(SER_hh_emi_in!R21=0,0,1000000*SER_hh_emi_in!R21/SER_hh_num_in!R21)</f>
        <v>2356.7412784269159</v>
      </c>
      <c r="S21" s="133">
        <f>IF(SER_hh_emi_in!S21=0,0,1000000*SER_hh_emi_in!S21/SER_hh_num_in!S21)</f>
        <v>3077.1014006079395</v>
      </c>
      <c r="T21" s="133">
        <f>IF(SER_hh_emi_in!T21=0,0,1000000*SER_hh_emi_in!T21/SER_hh_num_in!T21)</f>
        <v>4001.2444993115278</v>
      </c>
      <c r="U21" s="133">
        <f>IF(SER_hh_emi_in!U21=0,0,1000000*SER_hh_emi_in!U21/SER_hh_num_in!U21)</f>
        <v>4062.5454341081431</v>
      </c>
      <c r="V21" s="133">
        <f>IF(SER_hh_emi_in!V21=0,0,1000000*SER_hh_emi_in!V21/SER_hh_num_in!V21)</f>
        <v>3260.6262095852967</v>
      </c>
      <c r="W21" s="133">
        <f>IF(SER_hh_emi_in!W21=0,0,1000000*SER_hh_emi_in!W21/SER_hh_num_in!W21)</f>
        <v>3530.838810773173</v>
      </c>
      <c r="DA21" s="157" t="s">
        <v>803</v>
      </c>
    </row>
    <row r="22" spans="1:105" ht="12" customHeight="1" x14ac:dyDescent="0.25">
      <c r="A22" s="132" t="s">
        <v>169</v>
      </c>
      <c r="B22" s="133"/>
      <c r="C22" s="133">
        <f>IF(SER_hh_emi_in!C22=0,0,1000000*SER_hh_emi_in!C22/SER_hh_num_in!C22)</f>
        <v>3258.4984689863577</v>
      </c>
      <c r="D22" s="133">
        <f>IF(SER_hh_emi_in!D22=0,0,1000000*SER_hh_emi_in!D22/SER_hh_num_in!D22)</f>
        <v>3408.1751436290892</v>
      </c>
      <c r="E22" s="133">
        <f>IF(SER_hh_emi_in!E22=0,0,1000000*SER_hh_emi_in!E22/SER_hh_num_in!E22)</f>
        <v>3174.5827390131335</v>
      </c>
      <c r="F22" s="133">
        <f>IF(SER_hh_emi_in!F22=0,0,1000000*SER_hh_emi_in!F22/SER_hh_num_in!F22)</f>
        <v>3242.5248900220804</v>
      </c>
      <c r="G22" s="133">
        <f>IF(SER_hh_emi_in!G22=0,0,1000000*SER_hh_emi_in!G22/SER_hh_num_in!G22)</f>
        <v>3135.423506231622</v>
      </c>
      <c r="H22" s="133">
        <f>IF(SER_hh_emi_in!H22=0,0,1000000*SER_hh_emi_in!H22/SER_hh_num_in!H22)</f>
        <v>3253.1120103483818</v>
      </c>
      <c r="I22" s="133">
        <f>IF(SER_hh_emi_in!I22=0,0,1000000*SER_hh_emi_in!I22/SER_hh_num_in!I22)</f>
        <v>3233.3375075649933</v>
      </c>
      <c r="J22" s="133">
        <f>IF(SER_hh_emi_in!J22=0,0,1000000*SER_hh_emi_in!J22/SER_hh_num_in!J22)</f>
        <v>3265.5689042167146</v>
      </c>
      <c r="K22" s="133">
        <f>IF(SER_hh_emi_in!K22=0,0,1000000*SER_hh_emi_in!K22/SER_hh_num_in!K22)</f>
        <v>3755.2280991454095</v>
      </c>
      <c r="L22" s="133">
        <f>IF(SER_hh_emi_in!L22=0,0,1000000*SER_hh_emi_in!L22/SER_hh_num_in!L22)</f>
        <v>3033.0600206157665</v>
      </c>
      <c r="M22" s="133">
        <f>IF(SER_hh_emi_in!M22=0,0,1000000*SER_hh_emi_in!M22/SER_hh_num_in!M22)</f>
        <v>3715.1485545192982</v>
      </c>
      <c r="N22" s="133">
        <f>IF(SER_hh_emi_in!N22=0,0,1000000*SER_hh_emi_in!N22/SER_hh_num_in!N22)</f>
        <v>3156.1899916869615</v>
      </c>
      <c r="O22" s="133">
        <f>IF(SER_hh_emi_in!O22=0,0,1000000*SER_hh_emi_in!O22/SER_hh_num_in!O22)</f>
        <v>3655.0641214914931</v>
      </c>
      <c r="P22" s="133">
        <f>IF(SER_hh_emi_in!P22=0,0,1000000*SER_hh_emi_in!P22/SER_hh_num_in!P22)</f>
        <v>2727.8487227260575</v>
      </c>
      <c r="Q22" s="133">
        <f>IF(SER_hh_emi_in!Q22=0,0,1000000*SER_hh_emi_in!Q22/SER_hh_num_in!Q22)</f>
        <v>2235.4644693639834</v>
      </c>
      <c r="R22" s="133">
        <f>IF(SER_hh_emi_in!R22=0,0,1000000*SER_hh_emi_in!R22/SER_hh_num_in!R22)</f>
        <v>2246.5205797250678</v>
      </c>
      <c r="S22" s="133">
        <f>IF(SER_hh_emi_in!S22=0,0,1000000*SER_hh_emi_in!S22/SER_hh_num_in!S22)</f>
        <v>2869.0859251661477</v>
      </c>
      <c r="T22" s="133">
        <f>IF(SER_hh_emi_in!T22=0,0,1000000*SER_hh_emi_in!T22/SER_hh_num_in!T22)</f>
        <v>2776.8336822579777</v>
      </c>
      <c r="U22" s="133">
        <f>IF(SER_hh_emi_in!U22=0,0,1000000*SER_hh_emi_in!U22/SER_hh_num_in!U22)</f>
        <v>2494.6871382181434</v>
      </c>
      <c r="V22" s="133">
        <f>IF(SER_hh_emi_in!V22=0,0,1000000*SER_hh_emi_in!V22/SER_hh_num_in!V22)</f>
        <v>2010.9879533634823</v>
      </c>
      <c r="W22" s="133">
        <f>IF(SER_hh_emi_in!W22=0,0,1000000*SER_hh_emi_in!W22/SER_hh_num_in!W22)</f>
        <v>2347.8322056959673</v>
      </c>
      <c r="DA22" s="157" t="s">
        <v>804</v>
      </c>
    </row>
    <row r="23" spans="1:105" ht="12" customHeight="1" x14ac:dyDescent="0.25">
      <c r="A23" s="132" t="s">
        <v>154</v>
      </c>
      <c r="B23" s="133"/>
      <c r="C23" s="133">
        <f>IF(SER_hh_emi_in!C23=0,0,1000000*SER_hh_emi_in!C23/SER_hh_num_in!C23)</f>
        <v>3496.9181936215591</v>
      </c>
      <c r="D23" s="133">
        <f>IF(SER_hh_emi_in!D23=0,0,1000000*SER_hh_emi_in!D23/SER_hh_num_in!D23)</f>
        <v>3892.672273900866</v>
      </c>
      <c r="E23" s="133">
        <f>IF(SER_hh_emi_in!E23=0,0,1000000*SER_hh_emi_in!E23/SER_hh_num_in!E23)</f>
        <v>4323.7907529535314</v>
      </c>
      <c r="F23" s="133">
        <f>IF(SER_hh_emi_in!F23=0,0,1000000*SER_hh_emi_in!F23/SER_hh_num_in!F23)</f>
        <v>3122.1986802926876</v>
      </c>
      <c r="G23" s="133">
        <f>IF(SER_hh_emi_in!G23=0,0,1000000*SER_hh_emi_in!G23/SER_hh_num_in!G23)</f>
        <v>2421.0186794621768</v>
      </c>
      <c r="H23" s="133">
        <f>IF(SER_hh_emi_in!H23=0,0,1000000*SER_hh_emi_in!H23/SER_hh_num_in!H23)</f>
        <v>2459.0771278462657</v>
      </c>
      <c r="I23" s="133">
        <f>IF(SER_hh_emi_in!I23=0,0,1000000*SER_hh_emi_in!I23/SER_hh_num_in!I23)</f>
        <v>2490.1029528063254</v>
      </c>
      <c r="J23" s="133">
        <f>IF(SER_hh_emi_in!J23=0,0,1000000*SER_hh_emi_in!J23/SER_hh_num_in!J23)</f>
        <v>2559.8507835735727</v>
      </c>
      <c r="K23" s="133">
        <f>IF(SER_hh_emi_in!K23=0,0,1000000*SER_hh_emi_in!K23/SER_hh_num_in!K23)</f>
        <v>3408.5671689065707</v>
      </c>
      <c r="L23" s="133">
        <f>IF(SER_hh_emi_in!L23=0,0,1000000*SER_hh_emi_in!L23/SER_hh_num_in!L23)</f>
        <v>2783.9095646678179</v>
      </c>
      <c r="M23" s="133">
        <f>IF(SER_hh_emi_in!M23=0,0,1000000*SER_hh_emi_in!M23/SER_hh_num_in!M23)</f>
        <v>3255.1696186507338</v>
      </c>
      <c r="N23" s="133">
        <f>IF(SER_hh_emi_in!N23=0,0,1000000*SER_hh_emi_in!N23/SER_hh_num_in!N23)</f>
        <v>2261.7536980940367</v>
      </c>
      <c r="O23" s="133">
        <f>IF(SER_hh_emi_in!O23=0,0,1000000*SER_hh_emi_in!O23/SER_hh_num_in!O23)</f>
        <v>2592.84862657646</v>
      </c>
      <c r="P23" s="133">
        <f>IF(SER_hh_emi_in!P23=0,0,1000000*SER_hh_emi_in!P23/SER_hh_num_in!P23)</f>
        <v>2452.6061979647711</v>
      </c>
      <c r="Q23" s="133">
        <f>IF(SER_hh_emi_in!Q23=0,0,1000000*SER_hh_emi_in!Q23/SER_hh_num_in!Q23)</f>
        <v>2351.6024197879974</v>
      </c>
      <c r="R23" s="133">
        <f>IF(SER_hh_emi_in!R23=0,0,1000000*SER_hh_emi_in!R23/SER_hh_num_in!R23)</f>
        <v>1983.2994387011956</v>
      </c>
      <c r="S23" s="133">
        <f>IF(SER_hh_emi_in!S23=0,0,1000000*SER_hh_emi_in!S23/SER_hh_num_in!S23)</f>
        <v>1956.8560024036649</v>
      </c>
      <c r="T23" s="133">
        <f>IF(SER_hh_emi_in!T23=0,0,1000000*SER_hh_emi_in!T23/SER_hh_num_in!T23)</f>
        <v>1850.1685717310634</v>
      </c>
      <c r="U23" s="133">
        <f>IF(SER_hh_emi_in!U23=0,0,1000000*SER_hh_emi_in!U23/SER_hh_num_in!U23)</f>
        <v>1773.6739004937911</v>
      </c>
      <c r="V23" s="133">
        <f>IF(SER_hh_emi_in!V23=0,0,1000000*SER_hh_emi_in!V23/SER_hh_num_in!V23)</f>
        <v>1422.2406422078636</v>
      </c>
      <c r="W23" s="133">
        <f>IF(SER_hh_emi_in!W23=0,0,1000000*SER_hh_emi_in!W23/SER_hh_num_in!W23)</f>
        <v>1725.0331530384785</v>
      </c>
      <c r="DA23" s="157" t="s">
        <v>805</v>
      </c>
    </row>
    <row r="24" spans="1:105" ht="12" customHeight="1" x14ac:dyDescent="0.25">
      <c r="A24" s="132" t="s">
        <v>128</v>
      </c>
      <c r="B24" s="133"/>
      <c r="C24" s="133">
        <f>IF(SER_hh_emi_in!C24=0,0,1000000*SER_hh_emi_in!C24/SER_hh_num_in!C24)</f>
        <v>1310.6692664177622</v>
      </c>
      <c r="D24" s="133">
        <f>IF(SER_hh_emi_in!D24=0,0,1000000*SER_hh_emi_in!D24/SER_hh_num_in!D24)</f>
        <v>2067.4328505556919</v>
      </c>
      <c r="E24" s="133">
        <f>IF(SER_hh_emi_in!E24=0,0,1000000*SER_hh_emi_in!E24/SER_hh_num_in!E24)</f>
        <v>1661.9057791807193</v>
      </c>
      <c r="F24" s="133">
        <f>IF(SER_hh_emi_in!F24=0,0,1000000*SER_hh_emi_in!F24/SER_hh_num_in!F24)</f>
        <v>1587.1050313487069</v>
      </c>
      <c r="G24" s="133">
        <f>IF(SER_hh_emi_in!G24=0,0,1000000*SER_hh_emi_in!G24/SER_hh_num_in!G24)</f>
        <v>979.1639267063498</v>
      </c>
      <c r="H24" s="133">
        <f>IF(SER_hh_emi_in!H24=0,0,1000000*SER_hh_emi_in!H24/SER_hh_num_in!H24)</f>
        <v>829.35026784687591</v>
      </c>
      <c r="I24" s="133">
        <f>IF(SER_hh_emi_in!I24=0,0,1000000*SER_hh_emi_in!I24/SER_hh_num_in!I24)</f>
        <v>923.13900708700953</v>
      </c>
      <c r="J24" s="133">
        <f>IF(SER_hh_emi_in!J24=0,0,1000000*SER_hh_emi_in!J24/SER_hh_num_in!J24)</f>
        <v>879.649116006643</v>
      </c>
      <c r="K24" s="133">
        <f>IF(SER_hh_emi_in!K24=0,0,1000000*SER_hh_emi_in!K24/SER_hh_num_in!K24)</f>
        <v>719.47695546759064</v>
      </c>
      <c r="L24" s="133">
        <f>IF(SER_hh_emi_in!L24=0,0,1000000*SER_hh_emi_in!L24/SER_hh_num_in!L24)</f>
        <v>411.03176993127425</v>
      </c>
      <c r="M24" s="133">
        <f>IF(SER_hh_emi_in!M24=0,0,1000000*SER_hh_emi_in!M24/SER_hh_num_in!M24)</f>
        <v>78.004584939330897</v>
      </c>
      <c r="N24" s="133">
        <f>IF(SER_hh_emi_in!N24=0,0,1000000*SER_hh_emi_in!N24/SER_hh_num_in!N24)</f>
        <v>572.28460846543976</v>
      </c>
      <c r="O24" s="133">
        <f>IF(SER_hh_emi_in!O24=0,0,1000000*SER_hh_emi_in!O24/SER_hh_num_in!O24)</f>
        <v>562.07068909033921</v>
      </c>
      <c r="P24" s="133">
        <f>IF(SER_hh_emi_in!P24=0,0,1000000*SER_hh_emi_in!P24/SER_hh_num_in!P24)</f>
        <v>514.88553519756488</v>
      </c>
      <c r="Q24" s="133">
        <f>IF(SER_hh_emi_in!Q24=0,0,1000000*SER_hh_emi_in!Q24/SER_hh_num_in!Q24)</f>
        <v>208.25974872796374</v>
      </c>
      <c r="R24" s="133">
        <f>IF(SER_hh_emi_in!R24=0,0,1000000*SER_hh_emi_in!R24/SER_hh_num_in!R24)</f>
        <v>435.16207185081038</v>
      </c>
      <c r="S24" s="133">
        <f>IF(SER_hh_emi_in!S24=0,0,1000000*SER_hh_emi_in!S24/SER_hh_num_in!S24)</f>
        <v>586.76182100366191</v>
      </c>
      <c r="T24" s="133">
        <f>IF(SER_hh_emi_in!T24=0,0,1000000*SER_hh_emi_in!T24/SER_hh_num_in!T24)</f>
        <v>589.83828953313582</v>
      </c>
      <c r="U24" s="133">
        <f>IF(SER_hh_emi_in!U24=0,0,1000000*SER_hh_emi_in!U24/SER_hh_num_in!U24)</f>
        <v>575.91395240429324</v>
      </c>
      <c r="V24" s="133">
        <f>IF(SER_hh_emi_in!V24=0,0,1000000*SER_hh_emi_in!V24/SER_hh_num_in!V24)</f>
        <v>801.91980905435753</v>
      </c>
      <c r="W24" s="133">
        <f>IF(SER_hh_emi_in!W24=0,0,1000000*SER_hh_emi_in!W24/SER_hh_num_in!W24)</f>
        <v>792.16150495083298</v>
      </c>
      <c r="DA24" s="157" t="s">
        <v>806</v>
      </c>
    </row>
    <row r="25" spans="1:105" ht="12" customHeight="1" x14ac:dyDescent="0.25">
      <c r="A25" s="132" t="s">
        <v>170</v>
      </c>
      <c r="B25" s="133"/>
      <c r="C25" s="133">
        <f>IF(SER_hh_emi_in!C25=0,0,1000000*SER_hh_emi_in!C25/SER_hh_num_in!C25)</f>
        <v>0</v>
      </c>
      <c r="D25" s="133">
        <f>IF(SER_hh_emi_in!D25=0,0,1000000*SER_hh_emi_in!D25/SER_hh_num_in!D25)</f>
        <v>0</v>
      </c>
      <c r="E25" s="133">
        <f>IF(SER_hh_emi_in!E25=0,0,1000000*SER_hh_emi_in!E25/SER_hh_num_in!E25)</f>
        <v>0</v>
      </c>
      <c r="F25" s="133">
        <f>IF(SER_hh_emi_in!F25=0,0,1000000*SER_hh_emi_in!F25/SER_hh_num_in!F25)</f>
        <v>0</v>
      </c>
      <c r="G25" s="133">
        <f>IF(SER_hh_emi_in!G25=0,0,1000000*SER_hh_emi_in!G25/SER_hh_num_in!G25)</f>
        <v>0</v>
      </c>
      <c r="H25" s="133">
        <f>IF(SER_hh_emi_in!H25=0,0,1000000*SER_hh_emi_in!H25/SER_hh_num_in!H25)</f>
        <v>0</v>
      </c>
      <c r="I25" s="133">
        <f>IF(SER_hh_emi_in!I25=0,0,1000000*SER_hh_emi_in!I25/SER_hh_num_in!I25)</f>
        <v>0</v>
      </c>
      <c r="J25" s="133">
        <f>IF(SER_hh_emi_in!J25=0,0,1000000*SER_hh_emi_in!J25/SER_hh_num_in!J25)</f>
        <v>0</v>
      </c>
      <c r="K25" s="133">
        <f>IF(SER_hh_emi_in!K25=0,0,1000000*SER_hh_emi_in!K25/SER_hh_num_in!K25)</f>
        <v>0</v>
      </c>
      <c r="L25" s="133">
        <f>IF(SER_hh_emi_in!L25=0,0,1000000*SER_hh_emi_in!L25/SER_hh_num_in!L25)</f>
        <v>0</v>
      </c>
      <c r="M25" s="133">
        <f>IF(SER_hh_emi_in!M25=0,0,1000000*SER_hh_emi_in!M25/SER_hh_num_in!M25)</f>
        <v>0</v>
      </c>
      <c r="N25" s="133">
        <f>IF(SER_hh_emi_in!N25=0,0,1000000*SER_hh_emi_in!N25/SER_hh_num_in!N25)</f>
        <v>0</v>
      </c>
      <c r="O25" s="133">
        <f>IF(SER_hh_emi_in!O25=0,0,1000000*SER_hh_emi_in!O25/SER_hh_num_in!O25)</f>
        <v>0</v>
      </c>
      <c r="P25" s="133">
        <f>IF(SER_hh_emi_in!P25=0,0,1000000*SER_hh_emi_in!P25/SER_hh_num_in!P25)</f>
        <v>0</v>
      </c>
      <c r="Q25" s="133">
        <f>IF(SER_hh_emi_in!Q25=0,0,1000000*SER_hh_emi_in!Q25/SER_hh_num_in!Q25)</f>
        <v>0</v>
      </c>
      <c r="R25" s="133">
        <f>IF(SER_hh_emi_in!R25=0,0,1000000*SER_hh_emi_in!R25/SER_hh_num_in!R25)</f>
        <v>0</v>
      </c>
      <c r="S25" s="133">
        <f>IF(SER_hh_emi_in!S25=0,0,1000000*SER_hh_emi_in!S25/SER_hh_num_in!S25)</f>
        <v>0</v>
      </c>
      <c r="T25" s="133">
        <f>IF(SER_hh_emi_in!T25=0,0,1000000*SER_hh_emi_in!T25/SER_hh_num_in!T25)</f>
        <v>0</v>
      </c>
      <c r="U25" s="133">
        <f>IF(SER_hh_emi_in!U25=0,0,1000000*SER_hh_emi_in!U25/SER_hh_num_in!U25)</f>
        <v>0</v>
      </c>
      <c r="V25" s="133">
        <f>IF(SER_hh_emi_in!V25=0,0,1000000*SER_hh_emi_in!V25/SER_hh_num_in!V25)</f>
        <v>0</v>
      </c>
      <c r="W25" s="133">
        <f>IF(SER_hh_emi_in!W25=0,0,1000000*SER_hh_emi_in!W25/SER_hh_num_in!W25)</f>
        <v>0</v>
      </c>
      <c r="DA25" s="157" t="s">
        <v>807</v>
      </c>
    </row>
    <row r="26" spans="1:105" ht="12" customHeight="1" x14ac:dyDescent="0.25">
      <c r="A26" s="132" t="s">
        <v>24</v>
      </c>
      <c r="B26" s="65"/>
      <c r="C26" s="65">
        <f>IF(SER_hh_emi_in!C26=0,0,1000000*SER_hh_emi_in!C26/SER_hh_num_in!C26)</f>
        <v>0</v>
      </c>
      <c r="D26" s="65">
        <f>IF(SER_hh_emi_in!D26=0,0,1000000*SER_hh_emi_in!D26/SER_hh_num_in!D26)</f>
        <v>0</v>
      </c>
      <c r="E26" s="65">
        <f>IF(SER_hh_emi_in!E26=0,0,1000000*SER_hh_emi_in!E26/SER_hh_num_in!E26)</f>
        <v>0</v>
      </c>
      <c r="F26" s="65">
        <f>IF(SER_hh_emi_in!F26=0,0,1000000*SER_hh_emi_in!F26/SER_hh_num_in!F26)</f>
        <v>0</v>
      </c>
      <c r="G26" s="65">
        <f>IF(SER_hh_emi_in!G26=0,0,1000000*SER_hh_emi_in!G26/SER_hh_num_in!G26)</f>
        <v>0</v>
      </c>
      <c r="H26" s="65">
        <f>IF(SER_hh_emi_in!H26=0,0,1000000*SER_hh_emi_in!H26/SER_hh_num_in!H26)</f>
        <v>0</v>
      </c>
      <c r="I26" s="65">
        <f>IF(SER_hh_emi_in!I26=0,0,1000000*SER_hh_emi_in!I26/SER_hh_num_in!I26)</f>
        <v>0</v>
      </c>
      <c r="J26" s="65">
        <f>IF(SER_hh_emi_in!J26=0,0,1000000*SER_hh_emi_in!J26/SER_hh_num_in!J26)</f>
        <v>0</v>
      </c>
      <c r="K26" s="65">
        <f>IF(SER_hh_emi_in!K26=0,0,1000000*SER_hh_emi_in!K26/SER_hh_num_in!K26)</f>
        <v>0</v>
      </c>
      <c r="L26" s="65">
        <f>IF(SER_hh_emi_in!L26=0,0,1000000*SER_hh_emi_in!L26/SER_hh_num_in!L26)</f>
        <v>0</v>
      </c>
      <c r="M26" s="65">
        <f>IF(SER_hh_emi_in!M26=0,0,1000000*SER_hh_emi_in!M26/SER_hh_num_in!M26)</f>
        <v>0</v>
      </c>
      <c r="N26" s="65">
        <f>IF(SER_hh_emi_in!N26=0,0,1000000*SER_hh_emi_in!N26/SER_hh_num_in!N26)</f>
        <v>0</v>
      </c>
      <c r="O26" s="65">
        <f>IF(SER_hh_emi_in!O26=0,0,1000000*SER_hh_emi_in!O26/SER_hh_num_in!O26)</f>
        <v>0</v>
      </c>
      <c r="P26" s="65">
        <f>IF(SER_hh_emi_in!P26=0,0,1000000*SER_hh_emi_in!P26/SER_hh_num_in!P26)</f>
        <v>0</v>
      </c>
      <c r="Q26" s="65">
        <f>IF(SER_hh_emi_in!Q26=0,0,1000000*SER_hh_emi_in!Q26/SER_hh_num_in!Q26)</f>
        <v>0</v>
      </c>
      <c r="R26" s="65">
        <f>IF(SER_hh_emi_in!R26=0,0,1000000*SER_hh_emi_in!R26/SER_hh_num_in!R26)</f>
        <v>0</v>
      </c>
      <c r="S26" s="65">
        <f>IF(SER_hh_emi_in!S26=0,0,1000000*SER_hh_emi_in!S26/SER_hh_num_in!S26)</f>
        <v>0</v>
      </c>
      <c r="T26" s="65">
        <f>IF(SER_hh_emi_in!T26=0,0,1000000*SER_hh_emi_in!T26/SER_hh_num_in!T26)</f>
        <v>0</v>
      </c>
      <c r="U26" s="65">
        <f>IF(SER_hh_emi_in!U26=0,0,1000000*SER_hh_emi_in!U26/SER_hh_num_in!U26)</f>
        <v>0</v>
      </c>
      <c r="V26" s="65">
        <f>IF(SER_hh_emi_in!V26=0,0,1000000*SER_hh_emi_in!V26/SER_hh_num_in!V26)</f>
        <v>0</v>
      </c>
      <c r="W26" s="65">
        <f>IF(SER_hh_emi_in!W26=0,0,1000000*SER_hh_emi_in!W26/SER_hh_num_in!W26)</f>
        <v>0</v>
      </c>
      <c r="DA26" s="109" t="s">
        <v>808</v>
      </c>
    </row>
    <row r="27" spans="1:105" ht="12" customHeight="1" x14ac:dyDescent="0.25">
      <c r="A27" s="145" t="s">
        <v>86</v>
      </c>
      <c r="B27" s="148"/>
      <c r="C27" s="146">
        <f>IF(SER_hh_emi_in!C27=0,0,1000000*SER_hh_emi_in!C27/SER_hh_num_in!C19)</f>
        <v>0</v>
      </c>
      <c r="D27" s="146">
        <f>IF(SER_hh_emi_in!D27=0,0,1000000*SER_hh_emi_in!D27/SER_hh_num_in!D19)</f>
        <v>0</v>
      </c>
      <c r="E27" s="146">
        <f>IF(SER_hh_emi_in!E27=0,0,1000000*SER_hh_emi_in!E27/SER_hh_num_in!E19)</f>
        <v>0</v>
      </c>
      <c r="F27" s="146">
        <f>IF(SER_hh_emi_in!F27=0,0,1000000*SER_hh_emi_in!F27/SER_hh_num_in!F19)</f>
        <v>0</v>
      </c>
      <c r="G27" s="146">
        <f>IF(SER_hh_emi_in!G27=0,0,1000000*SER_hh_emi_in!G27/SER_hh_num_in!G19)</f>
        <v>0</v>
      </c>
      <c r="H27" s="146">
        <f>IF(SER_hh_emi_in!H27=0,0,1000000*SER_hh_emi_in!H27/SER_hh_num_in!H19)</f>
        <v>0</v>
      </c>
      <c r="I27" s="146">
        <f>IF(SER_hh_emi_in!I27=0,0,1000000*SER_hh_emi_in!I27/SER_hh_num_in!I19)</f>
        <v>0</v>
      </c>
      <c r="J27" s="146">
        <f>IF(SER_hh_emi_in!J27=0,0,1000000*SER_hh_emi_in!J27/SER_hh_num_in!J19)</f>
        <v>0</v>
      </c>
      <c r="K27" s="146">
        <f>IF(SER_hh_emi_in!K27=0,0,1000000*SER_hh_emi_in!K27/SER_hh_num_in!K19)</f>
        <v>0</v>
      </c>
      <c r="L27" s="146">
        <f>IF(SER_hh_emi_in!L27=0,0,1000000*SER_hh_emi_in!L27/SER_hh_num_in!L19)</f>
        <v>0</v>
      </c>
      <c r="M27" s="146">
        <f>IF(SER_hh_emi_in!M27=0,0,1000000*SER_hh_emi_in!M27/SER_hh_num_in!M19)</f>
        <v>0</v>
      </c>
      <c r="N27" s="146">
        <f>IF(SER_hh_emi_in!N27=0,0,1000000*SER_hh_emi_in!N27/SER_hh_num_in!N19)</f>
        <v>0</v>
      </c>
      <c r="O27" s="146">
        <f>IF(SER_hh_emi_in!O27=0,0,1000000*SER_hh_emi_in!O27/SER_hh_num_in!O19)</f>
        <v>0</v>
      </c>
      <c r="P27" s="146">
        <f>IF(SER_hh_emi_in!P27=0,0,1000000*SER_hh_emi_in!P27/SER_hh_num_in!P19)</f>
        <v>0</v>
      </c>
      <c r="Q27" s="146">
        <f>IF(SER_hh_emi_in!Q27=0,0,1000000*SER_hh_emi_in!Q27/SER_hh_num_in!Q19)</f>
        <v>0</v>
      </c>
      <c r="R27" s="146">
        <f>IF(SER_hh_emi_in!R27=0,0,1000000*SER_hh_emi_in!R27/SER_hh_num_in!R19)</f>
        <v>0</v>
      </c>
      <c r="S27" s="146">
        <f>IF(SER_hh_emi_in!S27=0,0,1000000*SER_hh_emi_in!S27/SER_hh_num_in!S19)</f>
        <v>0</v>
      </c>
      <c r="T27" s="146">
        <f>IF(SER_hh_emi_in!T27=0,0,1000000*SER_hh_emi_in!T27/SER_hh_num_in!T19)</f>
        <v>0</v>
      </c>
      <c r="U27" s="146">
        <f>IF(SER_hh_emi_in!U27=0,0,1000000*SER_hh_emi_in!U27/SER_hh_num_in!U19)</f>
        <v>0</v>
      </c>
      <c r="V27" s="146">
        <f>IF(SER_hh_emi_in!V27=0,0,1000000*SER_hh_emi_in!V27/SER_hh_num_in!V19)</f>
        <v>0</v>
      </c>
      <c r="W27" s="146">
        <f>IF(SER_hh_emi_in!W27=0,0,1000000*SER_hh_emi_in!W27/SER_hh_num_in!W19)</f>
        <v>0</v>
      </c>
      <c r="DA27" s="159" t="s">
        <v>809</v>
      </c>
    </row>
    <row r="28" spans="1:105" ht="12" customHeight="1" x14ac:dyDescent="0.25">
      <c r="A28" s="78" t="s">
        <v>85</v>
      </c>
      <c r="B28" s="68"/>
      <c r="C28" s="147">
        <f>IF(SER_hh_emi_in!C27=0,0,1000000*SER_hh_emi_in!C27/SER_hh_num_in!C27)</f>
        <v>0</v>
      </c>
      <c r="D28" s="147">
        <f>IF(SER_hh_emi_in!D27=0,0,1000000*SER_hh_emi_in!D27/SER_hh_num_in!D27)</f>
        <v>0</v>
      </c>
      <c r="E28" s="147">
        <f>IF(SER_hh_emi_in!E27=0,0,1000000*SER_hh_emi_in!E27/SER_hh_num_in!E27)</f>
        <v>0</v>
      </c>
      <c r="F28" s="147">
        <f>IF(SER_hh_emi_in!F27=0,0,1000000*SER_hh_emi_in!F27/SER_hh_num_in!F27)</f>
        <v>0</v>
      </c>
      <c r="G28" s="147">
        <f>IF(SER_hh_emi_in!G27=0,0,1000000*SER_hh_emi_in!G27/SER_hh_num_in!G27)</f>
        <v>0</v>
      </c>
      <c r="H28" s="147">
        <f>IF(SER_hh_emi_in!H27=0,0,1000000*SER_hh_emi_in!H27/SER_hh_num_in!H27)</f>
        <v>0</v>
      </c>
      <c r="I28" s="147">
        <f>IF(SER_hh_emi_in!I27=0,0,1000000*SER_hh_emi_in!I27/SER_hh_num_in!I27)</f>
        <v>0</v>
      </c>
      <c r="J28" s="147">
        <f>IF(SER_hh_emi_in!J27=0,0,1000000*SER_hh_emi_in!J27/SER_hh_num_in!J27)</f>
        <v>0</v>
      </c>
      <c r="K28" s="147">
        <f>IF(SER_hh_emi_in!K27=0,0,1000000*SER_hh_emi_in!K27/SER_hh_num_in!K27)</f>
        <v>0</v>
      </c>
      <c r="L28" s="147">
        <f>IF(SER_hh_emi_in!L27=0,0,1000000*SER_hh_emi_in!L27/SER_hh_num_in!L27)</f>
        <v>0</v>
      </c>
      <c r="M28" s="147">
        <f>IF(SER_hh_emi_in!M27=0,0,1000000*SER_hh_emi_in!M27/SER_hh_num_in!M27)</f>
        <v>0</v>
      </c>
      <c r="N28" s="147">
        <f>IF(SER_hh_emi_in!N27=0,0,1000000*SER_hh_emi_in!N27/SER_hh_num_in!N27)</f>
        <v>0</v>
      </c>
      <c r="O28" s="147">
        <f>IF(SER_hh_emi_in!O27=0,0,1000000*SER_hh_emi_in!O27/SER_hh_num_in!O27)</f>
        <v>0</v>
      </c>
      <c r="P28" s="147">
        <f>IF(SER_hh_emi_in!P27=0,0,1000000*SER_hh_emi_in!P27/SER_hh_num_in!P27)</f>
        <v>0</v>
      </c>
      <c r="Q28" s="147">
        <f>IF(SER_hh_emi_in!Q27=0,0,1000000*SER_hh_emi_in!Q27/SER_hh_num_in!Q27)</f>
        <v>0</v>
      </c>
      <c r="R28" s="147">
        <f>IF(SER_hh_emi_in!R27=0,0,1000000*SER_hh_emi_in!R27/SER_hh_num_in!R27)</f>
        <v>0</v>
      </c>
      <c r="S28" s="147">
        <f>IF(SER_hh_emi_in!S27=0,0,1000000*SER_hh_emi_in!S27/SER_hh_num_in!S27)</f>
        <v>0</v>
      </c>
      <c r="T28" s="147">
        <f>IF(SER_hh_emi_in!T27=0,0,1000000*SER_hh_emi_in!T27/SER_hh_num_in!T27)</f>
        <v>0</v>
      </c>
      <c r="U28" s="147">
        <f>IF(SER_hh_emi_in!U27=0,0,1000000*SER_hh_emi_in!U27/SER_hh_num_in!U27)</f>
        <v>0</v>
      </c>
      <c r="V28" s="147">
        <f>IF(SER_hh_emi_in!V27=0,0,1000000*SER_hh_emi_in!V27/SER_hh_num_in!V27)</f>
        <v>0</v>
      </c>
      <c r="W28" s="147">
        <f>IF(SER_hh_emi_in!W27=0,0,1000000*SER_hh_emi_in!W27/SER_hh_num_in!W27)</f>
        <v>0</v>
      </c>
      <c r="DA28" s="160"/>
    </row>
    <row r="29" spans="1:105" ht="12.95" customHeight="1" x14ac:dyDescent="0.25">
      <c r="A29" s="130" t="s">
        <v>34</v>
      </c>
      <c r="B29" s="131"/>
      <c r="C29" s="131">
        <f>IF(SER_hh_emi_in!C29=0,0,1000000*SER_hh_emi_in!C29/SER_hh_num_in!C29)</f>
        <v>1475.5558074125736</v>
      </c>
      <c r="D29" s="131">
        <f>IF(SER_hh_emi_in!D29=0,0,1000000*SER_hh_emi_in!D29/SER_hh_num_in!D29)</f>
        <v>1582.442307478472</v>
      </c>
      <c r="E29" s="131">
        <f>IF(SER_hh_emi_in!E29=0,0,1000000*SER_hh_emi_in!E29/SER_hh_num_in!E29)</f>
        <v>1469.0112494927494</v>
      </c>
      <c r="F29" s="131">
        <f>IF(SER_hh_emi_in!F29=0,0,1000000*SER_hh_emi_in!F29/SER_hh_num_in!F29)</f>
        <v>1499.1584800346427</v>
      </c>
      <c r="G29" s="131">
        <f>IF(SER_hh_emi_in!G29=0,0,1000000*SER_hh_emi_in!G29/SER_hh_num_in!G29)</f>
        <v>1317.4986490387244</v>
      </c>
      <c r="H29" s="131">
        <f>IF(SER_hh_emi_in!H29=0,0,1000000*SER_hh_emi_in!H29/SER_hh_num_in!H29)</f>
        <v>1285.6710445194851</v>
      </c>
      <c r="I29" s="131">
        <f>IF(SER_hh_emi_in!I29=0,0,1000000*SER_hh_emi_in!I29/SER_hh_num_in!I29)</f>
        <v>1330.2762576096777</v>
      </c>
      <c r="J29" s="131">
        <f>IF(SER_hh_emi_in!J29=0,0,1000000*SER_hh_emi_in!J29/SER_hh_num_in!J29)</f>
        <v>1237.3261033050796</v>
      </c>
      <c r="K29" s="131">
        <f>IF(SER_hh_emi_in!K29=0,0,1000000*SER_hh_emi_in!K29/SER_hh_num_in!K29)</f>
        <v>1601.4322993940527</v>
      </c>
      <c r="L29" s="131">
        <f>IF(SER_hh_emi_in!L29=0,0,1000000*SER_hh_emi_in!L29/SER_hh_num_in!L29)</f>
        <v>1398.3005435619682</v>
      </c>
      <c r="M29" s="131">
        <f>IF(SER_hh_emi_in!M29=0,0,1000000*SER_hh_emi_in!M29/SER_hh_num_in!M29)</f>
        <v>1549.5641946157093</v>
      </c>
      <c r="N29" s="131">
        <f>IF(SER_hh_emi_in!N29=0,0,1000000*SER_hh_emi_in!N29/SER_hh_num_in!N29)</f>
        <v>1641.7971851789632</v>
      </c>
      <c r="O29" s="131">
        <f>IF(SER_hh_emi_in!O29=0,0,1000000*SER_hh_emi_in!O29/SER_hh_num_in!O29)</f>
        <v>2075.5538466483331</v>
      </c>
      <c r="P29" s="131">
        <f>IF(SER_hh_emi_in!P29=0,0,1000000*SER_hh_emi_in!P29/SER_hh_num_in!P29)</f>
        <v>2538.7260712934362</v>
      </c>
      <c r="Q29" s="131">
        <f>IF(SER_hh_emi_in!Q29=0,0,1000000*SER_hh_emi_in!Q29/SER_hh_num_in!Q29)</f>
        <v>1963.3436103960917</v>
      </c>
      <c r="R29" s="131">
        <f>IF(SER_hh_emi_in!R29=0,0,1000000*SER_hh_emi_in!R29/SER_hh_num_in!R29)</f>
        <v>1654.7499270483488</v>
      </c>
      <c r="S29" s="131">
        <f>IF(SER_hh_emi_in!S29=0,0,1000000*SER_hh_emi_in!S29/SER_hh_num_in!S29)</f>
        <v>1605.2430743264299</v>
      </c>
      <c r="T29" s="131">
        <f>IF(SER_hh_emi_in!T29=0,0,1000000*SER_hh_emi_in!T29/SER_hh_num_in!T29)</f>
        <v>1508.0851464227101</v>
      </c>
      <c r="U29" s="131">
        <f>IF(SER_hh_emi_in!U29=0,0,1000000*SER_hh_emi_in!U29/SER_hh_num_in!U29)</f>
        <v>1617.5246993752089</v>
      </c>
      <c r="V29" s="131">
        <f>IF(SER_hh_emi_in!V29=0,0,1000000*SER_hh_emi_in!V29/SER_hh_num_in!V29)</f>
        <v>1430.026433180491</v>
      </c>
      <c r="W29" s="131">
        <f>IF(SER_hh_emi_in!W29=0,0,1000000*SER_hh_emi_in!W29/SER_hh_num_in!W29)</f>
        <v>1478.5864435764538</v>
      </c>
      <c r="DA29" s="156" t="s">
        <v>810</v>
      </c>
    </row>
    <row r="30" spans="1:105" s="2" customFormat="1" ht="12" customHeight="1" x14ac:dyDescent="0.25">
      <c r="A30" s="132" t="s">
        <v>52</v>
      </c>
      <c r="B30" s="133"/>
      <c r="C30" s="133">
        <f>IF(SER_hh_emi_in!C30=0,0,1000000*SER_hh_emi_in!C30/SER_hh_num_in!C30)</f>
        <v>3222.1871024912616</v>
      </c>
      <c r="D30" s="133">
        <f>IF(SER_hh_emi_in!D30=0,0,1000000*SER_hh_emi_in!D30/SER_hh_num_in!D30)</f>
        <v>4249.5105485832719</v>
      </c>
      <c r="E30" s="133">
        <f>IF(SER_hh_emi_in!E30=0,0,1000000*SER_hh_emi_in!E30/SER_hh_num_in!E30)</f>
        <v>4207.896105558726</v>
      </c>
      <c r="F30" s="133">
        <f>IF(SER_hh_emi_in!F30=0,0,1000000*SER_hh_emi_in!F30/SER_hh_num_in!F30)</f>
        <v>4604.0994776001762</v>
      </c>
      <c r="G30" s="133">
        <f>IF(SER_hh_emi_in!G30=0,0,1000000*SER_hh_emi_in!G30/SER_hh_num_in!G30)</f>
        <v>4718.283251595115</v>
      </c>
      <c r="H30" s="133">
        <f>IF(SER_hh_emi_in!H30=0,0,1000000*SER_hh_emi_in!H30/SER_hh_num_in!H30)</f>
        <v>4167.1086980060572</v>
      </c>
      <c r="I30" s="133">
        <f>IF(SER_hh_emi_in!I30=0,0,1000000*SER_hh_emi_in!I30/SER_hh_num_in!I30)</f>
        <v>4550.6880264816173</v>
      </c>
      <c r="J30" s="133">
        <f>IF(SER_hh_emi_in!J30=0,0,1000000*SER_hh_emi_in!J30/SER_hh_num_in!J30)</f>
        <v>3881.1987469902547</v>
      </c>
      <c r="K30" s="133">
        <f>IF(SER_hh_emi_in!K30=0,0,1000000*SER_hh_emi_in!K30/SER_hh_num_in!K30)</f>
        <v>4759.7543048763491</v>
      </c>
      <c r="L30" s="133">
        <f>IF(SER_hh_emi_in!L30=0,0,1000000*SER_hh_emi_in!L30/SER_hh_num_in!L30)</f>
        <v>4426.2681317063607</v>
      </c>
      <c r="M30" s="133">
        <f>IF(SER_hh_emi_in!M30=0,0,1000000*SER_hh_emi_in!M30/SER_hh_num_in!M30)</f>
        <v>5125.0891434679215</v>
      </c>
      <c r="N30" s="133">
        <f>IF(SER_hh_emi_in!N30=0,0,1000000*SER_hh_emi_in!N30/SER_hh_num_in!N30)</f>
        <v>3856.8774540179147</v>
      </c>
      <c r="O30" s="133">
        <f>IF(SER_hh_emi_in!O30=0,0,1000000*SER_hh_emi_in!O30/SER_hh_num_in!O30)</f>
        <v>4594.7867632212556</v>
      </c>
      <c r="P30" s="133">
        <f>IF(SER_hh_emi_in!P30=0,0,1000000*SER_hh_emi_in!P30/SER_hh_num_in!P30)</f>
        <v>5012.5774180850085</v>
      </c>
      <c r="Q30" s="133">
        <f>IF(SER_hh_emi_in!Q30=0,0,1000000*SER_hh_emi_in!Q30/SER_hh_num_in!Q30)</f>
        <v>4021.4372695904644</v>
      </c>
      <c r="R30" s="133">
        <f>IF(SER_hh_emi_in!R30=0,0,1000000*SER_hh_emi_in!R30/SER_hh_num_in!R30)</f>
        <v>4048.8710372397341</v>
      </c>
      <c r="S30" s="133">
        <f>IF(SER_hh_emi_in!S30=0,0,1000000*SER_hh_emi_in!S30/SER_hh_num_in!S30)</f>
        <v>4633.0084249034626</v>
      </c>
      <c r="T30" s="133">
        <f>IF(SER_hh_emi_in!T30=0,0,1000000*SER_hh_emi_in!T30/SER_hh_num_in!T30)</f>
        <v>5777.8760580107019</v>
      </c>
      <c r="U30" s="133">
        <f>IF(SER_hh_emi_in!U30=0,0,1000000*SER_hh_emi_in!U30/SER_hh_num_in!U30)</f>
        <v>6990.3822897939035</v>
      </c>
      <c r="V30" s="133">
        <f>IF(SER_hh_emi_in!V30=0,0,1000000*SER_hh_emi_in!V30/SER_hh_num_in!V30)</f>
        <v>5748.1568772988003</v>
      </c>
      <c r="W30" s="133">
        <f>IF(SER_hh_emi_in!W30=0,0,1000000*SER_hh_emi_in!W30/SER_hh_num_in!W30)</f>
        <v>6232.510153223604</v>
      </c>
      <c r="DA30" s="157" t="s">
        <v>811</v>
      </c>
    </row>
    <row r="31" spans="1:105" ht="12" customHeight="1" x14ac:dyDescent="0.25">
      <c r="A31" s="132" t="s">
        <v>154</v>
      </c>
      <c r="B31" s="133"/>
      <c r="C31" s="133">
        <f>IF(SER_hh_emi_in!C31=0,0,1000000*SER_hh_emi_in!C31/SER_hh_num_in!C31)</f>
        <v>3104.9919345546814</v>
      </c>
      <c r="D31" s="133">
        <f>IF(SER_hh_emi_in!D31=0,0,1000000*SER_hh_emi_in!D31/SER_hh_num_in!D31)</f>
        <v>2998.5512389813957</v>
      </c>
      <c r="E31" s="133">
        <f>IF(SER_hh_emi_in!E31=0,0,1000000*SER_hh_emi_in!E31/SER_hh_num_in!E31)</f>
        <v>3008.7035500342627</v>
      </c>
      <c r="F31" s="133">
        <f>IF(SER_hh_emi_in!F31=0,0,1000000*SER_hh_emi_in!F31/SER_hh_num_in!F31)</f>
        <v>2857.7377241869131</v>
      </c>
      <c r="G31" s="133">
        <f>IF(SER_hh_emi_in!G31=0,0,1000000*SER_hh_emi_in!G31/SER_hh_num_in!G31)</f>
        <v>3138.7696493526082</v>
      </c>
      <c r="H31" s="133">
        <f>IF(SER_hh_emi_in!H31=0,0,1000000*SER_hh_emi_in!H31/SER_hh_num_in!H31)</f>
        <v>3066.3662112664319</v>
      </c>
      <c r="I31" s="133">
        <f>IF(SER_hh_emi_in!I31=0,0,1000000*SER_hh_emi_in!I31/SER_hh_num_in!I31)</f>
        <v>3228.8685803843091</v>
      </c>
      <c r="J31" s="133">
        <f>IF(SER_hh_emi_in!J31=0,0,1000000*SER_hh_emi_in!J31/SER_hh_num_in!J31)</f>
        <v>3128.2492491989919</v>
      </c>
      <c r="K31" s="133">
        <f>IF(SER_hh_emi_in!K31=0,0,1000000*SER_hh_emi_in!K31/SER_hh_num_in!K31)</f>
        <v>4207.9708576045177</v>
      </c>
      <c r="L31" s="133">
        <f>IF(SER_hh_emi_in!L31=0,0,1000000*SER_hh_emi_in!L31/SER_hh_num_in!L31)</f>
        <v>3246.8655729656343</v>
      </c>
      <c r="M31" s="133">
        <f>IF(SER_hh_emi_in!M31=0,0,1000000*SER_hh_emi_in!M31/SER_hh_num_in!M31)</f>
        <v>4219.7024053250816</v>
      </c>
      <c r="N31" s="133">
        <f>IF(SER_hh_emi_in!N31=0,0,1000000*SER_hh_emi_in!N31/SER_hh_num_in!N31)</f>
        <v>2796.6235563809582</v>
      </c>
      <c r="O31" s="133">
        <f>IF(SER_hh_emi_in!O31=0,0,1000000*SER_hh_emi_in!O31/SER_hh_num_in!O31)</f>
        <v>3105.8796845027077</v>
      </c>
      <c r="P31" s="133">
        <f>IF(SER_hh_emi_in!P31=0,0,1000000*SER_hh_emi_in!P31/SER_hh_num_in!P31)</f>
        <v>3429.418662473845</v>
      </c>
      <c r="Q31" s="133">
        <f>IF(SER_hh_emi_in!Q31=0,0,1000000*SER_hh_emi_in!Q31/SER_hh_num_in!Q31)</f>
        <v>2908.1375941014362</v>
      </c>
      <c r="R31" s="133">
        <f>IF(SER_hh_emi_in!R31=0,0,1000000*SER_hh_emi_in!R31/SER_hh_num_in!R31)</f>
        <v>2760.766531260776</v>
      </c>
      <c r="S31" s="133">
        <f>IF(SER_hh_emi_in!S31=0,0,1000000*SER_hh_emi_in!S31/SER_hh_num_in!S31)</f>
        <v>3106.2810704284275</v>
      </c>
      <c r="T31" s="133">
        <f>IF(SER_hh_emi_in!T31=0,0,1000000*SER_hh_emi_in!T31/SER_hh_num_in!T31)</f>
        <v>3187.5351668335024</v>
      </c>
      <c r="U31" s="133">
        <f>IF(SER_hh_emi_in!U31=0,0,1000000*SER_hh_emi_in!U31/SER_hh_num_in!U31)</f>
        <v>3241.7450095712079</v>
      </c>
      <c r="V31" s="133">
        <f>IF(SER_hh_emi_in!V31=0,0,1000000*SER_hh_emi_in!V31/SER_hh_num_in!V31)</f>
        <v>2801.8794160300204</v>
      </c>
      <c r="W31" s="133">
        <f>IF(SER_hh_emi_in!W31=0,0,1000000*SER_hh_emi_in!W31/SER_hh_num_in!W31)</f>
        <v>3070.6183322547872</v>
      </c>
      <c r="DA31" s="157" t="s">
        <v>812</v>
      </c>
    </row>
    <row r="32" spans="1:105" ht="12" customHeight="1" x14ac:dyDescent="0.25">
      <c r="A32" s="132" t="s">
        <v>128</v>
      </c>
      <c r="B32" s="133"/>
      <c r="C32" s="133">
        <f>IF(SER_hh_emi_in!C32=0,0,1000000*SER_hh_emi_in!C32/SER_hh_num_in!C32)</f>
        <v>698.97255734461316</v>
      </c>
      <c r="D32" s="133">
        <f>IF(SER_hh_emi_in!D32=0,0,1000000*SER_hh_emi_in!D32/SER_hh_num_in!D32)</f>
        <v>775.53115906061669</v>
      </c>
      <c r="E32" s="133">
        <f>IF(SER_hh_emi_in!E32=0,0,1000000*SER_hh_emi_in!E32/SER_hh_num_in!E32)</f>
        <v>192.09274186656882</v>
      </c>
      <c r="F32" s="133">
        <f>IF(SER_hh_emi_in!F32=0,0,1000000*SER_hh_emi_in!F32/SER_hh_num_in!F32)</f>
        <v>238.9992972347238</v>
      </c>
      <c r="G32" s="133">
        <f>IF(SER_hh_emi_in!G32=0,0,1000000*SER_hh_emi_in!G32/SER_hh_num_in!G32)</f>
        <v>347.56185344999221</v>
      </c>
      <c r="H32" s="133">
        <f>IF(SER_hh_emi_in!H32=0,0,1000000*SER_hh_emi_in!H32/SER_hh_num_in!H32)</f>
        <v>457.25531265606173</v>
      </c>
      <c r="I32" s="133">
        <f>IF(SER_hh_emi_in!I32=0,0,1000000*SER_hh_emi_in!I32/SER_hh_num_in!I32)</f>
        <v>136.04491656076252</v>
      </c>
      <c r="J32" s="133">
        <f>IF(SER_hh_emi_in!J32=0,0,1000000*SER_hh_emi_in!J32/SER_hh_num_in!J32)</f>
        <v>11.071318722247284</v>
      </c>
      <c r="K32" s="133">
        <f>IF(SER_hh_emi_in!K32=0,0,1000000*SER_hh_emi_in!K32/SER_hh_num_in!K32)</f>
        <v>19.749973794126159</v>
      </c>
      <c r="L32" s="133">
        <f>IF(SER_hh_emi_in!L32=0,0,1000000*SER_hh_emi_in!L32/SER_hh_num_in!L32)</f>
        <v>42.106030571322329</v>
      </c>
      <c r="M32" s="133">
        <f>IF(SER_hh_emi_in!M32=0,0,1000000*SER_hh_emi_in!M32/SER_hh_num_in!M32)</f>
        <v>26.833454743309431</v>
      </c>
      <c r="N32" s="133">
        <f>IF(SER_hh_emi_in!N32=0,0,1000000*SER_hh_emi_in!N32/SER_hh_num_in!N32)</f>
        <v>0</v>
      </c>
      <c r="O32" s="133">
        <f>IF(SER_hh_emi_in!O32=0,0,1000000*SER_hh_emi_in!O32/SER_hh_num_in!O32)</f>
        <v>264.78634953850059</v>
      </c>
      <c r="P32" s="133">
        <f>IF(SER_hh_emi_in!P32=0,0,1000000*SER_hh_emi_in!P32/SER_hh_num_in!P32)</f>
        <v>413.879123670708</v>
      </c>
      <c r="Q32" s="133">
        <f>IF(SER_hh_emi_in!Q32=0,0,1000000*SER_hh_emi_in!Q32/SER_hh_num_in!Q32)</f>
        <v>256.31781155217107</v>
      </c>
      <c r="R32" s="133">
        <f>IF(SER_hh_emi_in!R32=0,0,1000000*SER_hh_emi_in!R32/SER_hh_num_in!R32)</f>
        <v>229.09582919161514</v>
      </c>
      <c r="S32" s="133">
        <f>IF(SER_hh_emi_in!S32=0,0,1000000*SER_hh_emi_in!S32/SER_hh_num_in!S32)</f>
        <v>126.2751750246602</v>
      </c>
      <c r="T32" s="133">
        <f>IF(SER_hh_emi_in!T32=0,0,1000000*SER_hh_emi_in!T32/SER_hh_num_in!T32)</f>
        <v>25.89047705652586</v>
      </c>
      <c r="U32" s="133">
        <f>IF(SER_hh_emi_in!U32=0,0,1000000*SER_hh_emi_in!U32/SER_hh_num_in!U32)</f>
        <v>0</v>
      </c>
      <c r="V32" s="133">
        <f>IF(SER_hh_emi_in!V32=0,0,1000000*SER_hh_emi_in!V32/SER_hh_num_in!V32)</f>
        <v>0</v>
      </c>
      <c r="W32" s="133">
        <f>IF(SER_hh_emi_in!W32=0,0,1000000*SER_hh_emi_in!W32/SER_hh_num_in!W32)</f>
        <v>0</v>
      </c>
      <c r="DA32" s="157" t="s">
        <v>813</v>
      </c>
    </row>
    <row r="33" spans="1:105" ht="12" customHeight="1" x14ac:dyDescent="0.25">
      <c r="A33" s="62" t="s">
        <v>24</v>
      </c>
      <c r="B33" s="68"/>
      <c r="C33" s="68">
        <f>IF(SER_hh_emi_in!C33=0,0,1000000*SER_hh_emi_in!C33/SER_hh_num_in!C33)</f>
        <v>0</v>
      </c>
      <c r="D33" s="68">
        <f>IF(SER_hh_emi_in!D33=0,0,1000000*SER_hh_emi_in!D33/SER_hh_num_in!D33)</f>
        <v>0</v>
      </c>
      <c r="E33" s="68">
        <f>IF(SER_hh_emi_in!E33=0,0,1000000*SER_hh_emi_in!E33/SER_hh_num_in!E33)</f>
        <v>0</v>
      </c>
      <c r="F33" s="68">
        <f>IF(SER_hh_emi_in!F33=0,0,1000000*SER_hh_emi_in!F33/SER_hh_num_in!F33)</f>
        <v>0</v>
      </c>
      <c r="G33" s="68">
        <f>IF(SER_hh_emi_in!G33=0,0,1000000*SER_hh_emi_in!G33/SER_hh_num_in!G33)</f>
        <v>0</v>
      </c>
      <c r="H33" s="68">
        <f>IF(SER_hh_emi_in!H33=0,0,1000000*SER_hh_emi_in!H33/SER_hh_num_in!H33)</f>
        <v>0</v>
      </c>
      <c r="I33" s="68">
        <f>IF(SER_hh_emi_in!I33=0,0,1000000*SER_hh_emi_in!I33/SER_hh_num_in!I33)</f>
        <v>0</v>
      </c>
      <c r="J33" s="68">
        <f>IF(SER_hh_emi_in!J33=0,0,1000000*SER_hh_emi_in!J33/SER_hh_num_in!J33)</f>
        <v>0</v>
      </c>
      <c r="K33" s="68">
        <f>IF(SER_hh_emi_in!K33=0,0,1000000*SER_hh_emi_in!K33/SER_hh_num_in!K33)</f>
        <v>0</v>
      </c>
      <c r="L33" s="68">
        <f>IF(SER_hh_emi_in!L33=0,0,1000000*SER_hh_emi_in!L33/SER_hh_num_in!L33)</f>
        <v>0</v>
      </c>
      <c r="M33" s="68">
        <f>IF(SER_hh_emi_in!M33=0,0,1000000*SER_hh_emi_in!M33/SER_hh_num_in!M33)</f>
        <v>0</v>
      </c>
      <c r="N33" s="68">
        <f>IF(SER_hh_emi_in!N33=0,0,1000000*SER_hh_emi_in!N33/SER_hh_num_in!N33)</f>
        <v>0</v>
      </c>
      <c r="O33" s="68">
        <f>IF(SER_hh_emi_in!O33=0,0,1000000*SER_hh_emi_in!O33/SER_hh_num_in!O33)</f>
        <v>0</v>
      </c>
      <c r="P33" s="68">
        <f>IF(SER_hh_emi_in!P33=0,0,1000000*SER_hh_emi_in!P33/SER_hh_num_in!P33)</f>
        <v>0</v>
      </c>
      <c r="Q33" s="68">
        <f>IF(SER_hh_emi_in!Q33=0,0,1000000*SER_hh_emi_in!Q33/SER_hh_num_in!Q33)</f>
        <v>0</v>
      </c>
      <c r="R33" s="68">
        <f>IF(SER_hh_emi_in!R33=0,0,1000000*SER_hh_emi_in!R33/SER_hh_num_in!R33)</f>
        <v>0</v>
      </c>
      <c r="S33" s="68">
        <f>IF(SER_hh_emi_in!S33=0,0,1000000*SER_hh_emi_in!S33/SER_hh_num_in!S33)</f>
        <v>0</v>
      </c>
      <c r="T33" s="68">
        <f>IF(SER_hh_emi_in!T33=0,0,1000000*SER_hh_emi_in!T33/SER_hh_num_in!T33)</f>
        <v>0</v>
      </c>
      <c r="U33" s="68">
        <f>IF(SER_hh_emi_in!U33=0,0,1000000*SER_hh_emi_in!U33/SER_hh_num_in!U33)</f>
        <v>0</v>
      </c>
      <c r="V33" s="68">
        <f>IF(SER_hh_emi_in!V33=0,0,1000000*SER_hh_emi_in!V33/SER_hh_num_in!V33)</f>
        <v>0</v>
      </c>
      <c r="W33" s="68">
        <f>IF(SER_hh_emi_in!W33=0,0,1000000*SER_hh_emi_in!W33/SER_hh_num_in!W33)</f>
        <v>0</v>
      </c>
      <c r="DA33" s="111" t="s">
        <v>814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25.5" customHeight="1" x14ac:dyDescent="0.25">
      <c r="A1" s="28" t="s">
        <v>815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90</v>
      </c>
      <c r="B3" s="126"/>
      <c r="C3" s="126">
        <f>IF(SER_hh_fech_in!C3=0,0,SER_hh_fech_in!C3/SER_summary!C$27)</f>
        <v>118.73153080404137</v>
      </c>
      <c r="D3" s="126">
        <f>IF(SER_hh_fech_in!D3=0,0,SER_hh_fech_in!D3/SER_summary!D$27)</f>
        <v>117.95065019773369</v>
      </c>
      <c r="E3" s="126">
        <f>IF(SER_hh_fech_in!E3=0,0,SER_hh_fech_in!E3/SER_summary!E$27)</f>
        <v>121.02299529541436</v>
      </c>
      <c r="F3" s="126">
        <f>IF(SER_hh_fech_in!F3=0,0,SER_hh_fech_in!F3/SER_summary!F$27)</f>
        <v>114.74808464222789</v>
      </c>
      <c r="G3" s="126">
        <f>IF(SER_hh_fech_in!G3=0,0,SER_hh_fech_in!G3/SER_summary!G$27)</f>
        <v>112.77619551045707</v>
      </c>
      <c r="H3" s="126">
        <f>IF(SER_hh_fech_in!H3=0,0,SER_hh_fech_in!H3/SER_summary!H$27)</f>
        <v>124.31000235852962</v>
      </c>
      <c r="I3" s="126">
        <f>IF(SER_hh_fech_in!I3=0,0,SER_hh_fech_in!I3/SER_summary!I$27)</f>
        <v>107.43720599937252</v>
      </c>
      <c r="J3" s="126">
        <f>IF(SER_hh_fech_in!J3=0,0,SER_hh_fech_in!J3/SER_summary!J$27)</f>
        <v>106.55960503954036</v>
      </c>
      <c r="K3" s="126">
        <f>IF(SER_hh_fech_in!K3=0,0,SER_hh_fech_in!K3/SER_summary!K$27)</f>
        <v>138.27311156397153</v>
      </c>
      <c r="L3" s="126">
        <f>IF(SER_hh_fech_in!L3=0,0,SER_hh_fech_in!L3/SER_summary!L$27)</f>
        <v>109.57580141884908</v>
      </c>
      <c r="M3" s="126">
        <f>IF(SER_hh_fech_in!M3=0,0,SER_hh_fech_in!M3/SER_summary!M$27)</f>
        <v>125.89491626341874</v>
      </c>
      <c r="N3" s="126">
        <f>IF(SER_hh_fech_in!N3=0,0,SER_hh_fech_in!N3/SER_summary!N$27)</f>
        <v>98.469713335572578</v>
      </c>
      <c r="O3" s="126">
        <f>IF(SER_hh_fech_in!O3=0,0,SER_hh_fech_in!O3/SER_summary!O$27)</f>
        <v>111.26251405113554</v>
      </c>
      <c r="P3" s="126">
        <f>IF(SER_hh_fech_in!P3=0,0,SER_hh_fech_in!P3/SER_summary!P$27)</f>
        <v>92.68585806347923</v>
      </c>
      <c r="Q3" s="126">
        <f>IF(SER_hh_fech_in!Q3=0,0,SER_hh_fech_in!Q3/SER_summary!Q$27)</f>
        <v>78.783123814679584</v>
      </c>
      <c r="R3" s="126">
        <f>IF(SER_hh_fech_in!R3=0,0,SER_hh_fech_in!R3/SER_summary!R$27)</f>
        <v>76.322026190653986</v>
      </c>
      <c r="S3" s="126">
        <f>IF(SER_hh_fech_in!S3=0,0,SER_hh_fech_in!S3/SER_summary!S$27)</f>
        <v>79.722230684668034</v>
      </c>
      <c r="T3" s="126">
        <f>IF(SER_hh_fech_in!T3=0,0,SER_hh_fech_in!T3/SER_summary!T$27)</f>
        <v>77.143711830462635</v>
      </c>
      <c r="U3" s="126">
        <f>IF(SER_hh_fech_in!U3=0,0,SER_hh_fech_in!U3/SER_summary!U$27)</f>
        <v>72.059888087735544</v>
      </c>
      <c r="V3" s="126">
        <f>IF(SER_hh_fech_in!V3=0,0,SER_hh_fech_in!V3/SER_summary!V$27)</f>
        <v>63.678411441038364</v>
      </c>
      <c r="W3" s="126">
        <f>IF(SER_hh_fech_in!W3=0,0,SER_hh_fech_in!W3/SER_summary!W$27)</f>
        <v>63.813574422367317</v>
      </c>
      <c r="DA3" s="155" t="s">
        <v>816</v>
      </c>
    </row>
    <row r="4" spans="1:105" ht="12.95" customHeight="1" x14ac:dyDescent="0.25">
      <c r="A4" s="130" t="s">
        <v>32</v>
      </c>
      <c r="B4" s="131"/>
      <c r="C4" s="131">
        <f>IF(SER_hh_fech_in!C4=0,0,SER_hh_fech_in!C4/SER_summary!C$27)</f>
        <v>78.038481380293447</v>
      </c>
      <c r="D4" s="131">
        <f>IF(SER_hh_fech_in!D4=0,0,SER_hh_fech_in!D4/SER_summary!D$27)</f>
        <v>77.787114987406028</v>
      </c>
      <c r="E4" s="131">
        <f>IF(SER_hh_fech_in!E4=0,0,SER_hh_fech_in!E4/SER_summary!E$27)</f>
        <v>80.694636898509444</v>
      </c>
      <c r="F4" s="131">
        <f>IF(SER_hh_fech_in!F4=0,0,SER_hh_fech_in!F4/SER_summary!F$27)</f>
        <v>76.218991953514902</v>
      </c>
      <c r="G4" s="131">
        <f>IF(SER_hh_fech_in!G4=0,0,SER_hh_fech_in!G4/SER_summary!G$27)</f>
        <v>74.613257310867539</v>
      </c>
      <c r="H4" s="131">
        <f>IF(SER_hh_fech_in!H4=0,0,SER_hh_fech_in!H4/SER_summary!H$27)</f>
        <v>84.682037423876139</v>
      </c>
      <c r="I4" s="131">
        <f>IF(SER_hh_fech_in!I4=0,0,SER_hh_fech_in!I4/SER_summary!I$27)</f>
        <v>69.015712585211631</v>
      </c>
      <c r="J4" s="131">
        <f>IF(SER_hh_fech_in!J4=0,0,SER_hh_fech_in!J4/SER_summary!J$27)</f>
        <v>69.269934713219413</v>
      </c>
      <c r="K4" s="131">
        <f>IF(SER_hh_fech_in!K4=0,0,SER_hh_fech_in!K4/SER_summary!K$27)</f>
        <v>92.90716640356986</v>
      </c>
      <c r="L4" s="131">
        <f>IF(SER_hh_fech_in!L4=0,0,SER_hh_fech_in!L4/SER_summary!L$27)</f>
        <v>71.906525220219265</v>
      </c>
      <c r="M4" s="131">
        <f>IF(SER_hh_fech_in!M4=0,0,SER_hh_fech_in!M4/SER_summary!M$27)</f>
        <v>80.846699552425605</v>
      </c>
      <c r="N4" s="131">
        <f>IF(SER_hh_fech_in!N4=0,0,SER_hh_fech_in!N4/SER_summary!N$27)</f>
        <v>59.67311502322552</v>
      </c>
      <c r="O4" s="131">
        <f>IF(SER_hh_fech_in!O4=0,0,SER_hh_fech_in!O4/SER_summary!O$27)</f>
        <v>68.989316532544805</v>
      </c>
      <c r="P4" s="131">
        <f>IF(SER_hh_fech_in!P4=0,0,SER_hh_fech_in!P4/SER_summary!P$27)</f>
        <v>50.41663606231004</v>
      </c>
      <c r="Q4" s="131">
        <f>IF(SER_hh_fech_in!Q4=0,0,SER_hh_fech_in!Q4/SER_summary!Q$27)</f>
        <v>41.889544504771905</v>
      </c>
      <c r="R4" s="131">
        <f>IF(SER_hh_fech_in!R4=0,0,SER_hh_fech_in!R4/SER_summary!R$27)</f>
        <v>41.829508095997269</v>
      </c>
      <c r="S4" s="131">
        <f>IF(SER_hh_fech_in!S4=0,0,SER_hh_fech_in!S4/SER_summary!S$27)</f>
        <v>43.969401461046026</v>
      </c>
      <c r="T4" s="131">
        <f>IF(SER_hh_fech_in!T4=0,0,SER_hh_fech_in!T4/SER_summary!T$27)</f>
        <v>41.538587579239099</v>
      </c>
      <c r="U4" s="131">
        <f>IF(SER_hh_fech_in!U4=0,0,SER_hh_fech_in!U4/SER_summary!U$27)</f>
        <v>37.065219160244354</v>
      </c>
      <c r="V4" s="131">
        <f>IF(SER_hh_fech_in!V4=0,0,SER_hh_fech_in!V4/SER_summary!V$27)</f>
        <v>31.724412580198479</v>
      </c>
      <c r="W4" s="131">
        <f>IF(SER_hh_fech_in!W4=0,0,SER_hh_fech_in!W4/SER_summary!W$27)</f>
        <v>31.0895782863075</v>
      </c>
      <c r="DA4" s="156" t="s">
        <v>817</v>
      </c>
    </row>
    <row r="5" spans="1:105" ht="12" customHeight="1" x14ac:dyDescent="0.25">
      <c r="A5" s="132" t="s">
        <v>29</v>
      </c>
      <c r="B5" s="133"/>
      <c r="C5" s="133">
        <f>IF(SER_hh_fech_in!C5=0,0,SER_hh_fech_in!C5/SER_summary!C$27)</f>
        <v>99.008109982995236</v>
      </c>
      <c r="D5" s="133">
        <f>IF(SER_hh_fech_in!D5=0,0,SER_hh_fech_in!D5/SER_summary!D$27)</f>
        <v>149.53130438155685</v>
      </c>
      <c r="E5" s="133">
        <f>IF(SER_hh_fech_in!E5=0,0,SER_hh_fech_in!E5/SER_summary!E$27)</f>
        <v>167.46314544163062</v>
      </c>
      <c r="F5" s="133">
        <f>IF(SER_hh_fech_in!F5=0,0,SER_hh_fech_in!F5/SER_summary!F$27)</f>
        <v>156.35257875788812</v>
      </c>
      <c r="G5" s="133">
        <f>IF(SER_hh_fech_in!G5=0,0,SER_hh_fech_in!G5/SER_summary!G$27)</f>
        <v>138.66410478046816</v>
      </c>
      <c r="H5" s="133">
        <f>IF(SER_hh_fech_in!H5=0,0,SER_hh_fech_in!H5/SER_summary!H$27)</f>
        <v>163.54470616192978</v>
      </c>
      <c r="I5" s="133">
        <f>IF(SER_hh_fech_in!I5=0,0,SER_hh_fech_in!I5/SER_summary!I$27)</f>
        <v>138.01384016782342</v>
      </c>
      <c r="J5" s="133">
        <f>IF(SER_hh_fech_in!J5=0,0,SER_hh_fech_in!J5/SER_summary!J$27)</f>
        <v>207.48474699083621</v>
      </c>
      <c r="K5" s="133">
        <f>IF(SER_hh_fech_in!K5=0,0,SER_hh_fech_in!K5/SER_summary!K$27)</f>
        <v>154.75631023081252</v>
      </c>
      <c r="L5" s="133">
        <f>IF(SER_hh_fech_in!L5=0,0,SER_hh_fech_in!L5/SER_summary!L$27)</f>
        <v>195.51958575251754</v>
      </c>
      <c r="M5" s="133">
        <f>IF(SER_hh_fech_in!M5=0,0,SER_hh_fech_in!M5/SER_summary!M$27)</f>
        <v>123.97362301017598</v>
      </c>
      <c r="N5" s="133">
        <f>IF(SER_hh_fech_in!N5=0,0,SER_hh_fech_in!N5/SER_summary!N$27)</f>
        <v>105.19840391982109</v>
      </c>
      <c r="O5" s="133">
        <f>IF(SER_hh_fech_in!O5=0,0,SER_hh_fech_in!O5/SER_summary!O$27)</f>
        <v>85.179617692370812</v>
      </c>
      <c r="P5" s="133">
        <f>IF(SER_hh_fech_in!P5=0,0,SER_hh_fech_in!P5/SER_summary!P$27)</f>
        <v>94.900223997883572</v>
      </c>
      <c r="Q5" s="133">
        <f>IF(SER_hh_fech_in!Q5=0,0,SER_hh_fech_in!Q5/SER_summary!Q$27)</f>
        <v>75.739491252153044</v>
      </c>
      <c r="R5" s="133">
        <f>IF(SER_hh_fech_in!R5=0,0,SER_hh_fech_in!R5/SER_summary!R$27)</f>
        <v>88.426825486050959</v>
      </c>
      <c r="S5" s="133">
        <f>IF(SER_hh_fech_in!S5=0,0,SER_hh_fech_in!S5/SER_summary!S$27)</f>
        <v>85.780579592020771</v>
      </c>
      <c r="T5" s="133">
        <f>IF(SER_hh_fech_in!T5=0,0,SER_hh_fech_in!T5/SER_summary!T$27)</f>
        <v>82.659590377273716</v>
      </c>
      <c r="U5" s="133">
        <f>IF(SER_hh_fech_in!U5=0,0,SER_hh_fech_in!U5/SER_summary!U$27)</f>
        <v>62.907128843660978</v>
      </c>
      <c r="V5" s="133">
        <f>IF(SER_hh_fech_in!V5=0,0,SER_hh_fech_in!V5/SER_summary!V$27)</f>
        <v>57.253289672669588</v>
      </c>
      <c r="W5" s="133">
        <f>IF(SER_hh_fech_in!W5=0,0,SER_hh_fech_in!W5/SER_summary!W$27)</f>
        <v>61.272794104941944</v>
      </c>
      <c r="DA5" s="157" t="s">
        <v>818</v>
      </c>
    </row>
    <row r="6" spans="1:105" ht="12" customHeight="1" x14ac:dyDescent="0.25">
      <c r="A6" s="132" t="s">
        <v>52</v>
      </c>
      <c r="B6" s="133"/>
      <c r="C6" s="133">
        <f>IF(SER_hh_fech_in!C6=0,0,SER_hh_fech_in!C6/SER_summary!C$27)</f>
        <v>150.57810911879747</v>
      </c>
      <c r="D6" s="133">
        <f>IF(SER_hh_fech_in!D6=0,0,SER_hh_fech_in!D6/SER_summary!D$27)</f>
        <v>141.80200918059367</v>
      </c>
      <c r="E6" s="133">
        <f>IF(SER_hh_fech_in!E6=0,0,SER_hh_fech_in!E6/SER_summary!E$27)</f>
        <v>170.05759837326642</v>
      </c>
      <c r="F6" s="133">
        <f>IF(SER_hh_fech_in!F6=0,0,SER_hh_fech_in!F6/SER_summary!F$27)</f>
        <v>171.46577162552327</v>
      </c>
      <c r="G6" s="133">
        <f>IF(SER_hh_fech_in!G6=0,0,SER_hh_fech_in!G6/SER_summary!G$27)</f>
        <v>189.31887016515054</v>
      </c>
      <c r="H6" s="133">
        <f>IF(SER_hh_fech_in!H6=0,0,SER_hh_fech_in!H6/SER_summary!H$27)</f>
        <v>193.37384362516454</v>
      </c>
      <c r="I6" s="133">
        <f>IF(SER_hh_fech_in!I6=0,0,SER_hh_fech_in!I6/SER_summary!I$27)</f>
        <v>180.83849862330209</v>
      </c>
      <c r="J6" s="133">
        <f>IF(SER_hh_fech_in!J6=0,0,SER_hh_fech_in!J6/SER_summary!J$27)</f>
        <v>203.9516405600107</v>
      </c>
      <c r="K6" s="133">
        <f>IF(SER_hh_fech_in!K6=0,0,SER_hh_fech_in!K6/SER_summary!K$27)</f>
        <v>201.28498637334184</v>
      </c>
      <c r="L6" s="133">
        <f>IF(SER_hh_fech_in!L6=0,0,SER_hh_fech_in!L6/SER_summary!L$27)</f>
        <v>208.98444209565614</v>
      </c>
      <c r="M6" s="133">
        <f>IF(SER_hh_fech_in!M6=0,0,SER_hh_fech_in!M6/SER_summary!M$27)</f>
        <v>180.41511727548908</v>
      </c>
      <c r="N6" s="133">
        <f>IF(SER_hh_fech_in!N6=0,0,SER_hh_fech_in!N6/SER_summary!N$27)</f>
        <v>161.27608279362204</v>
      </c>
      <c r="O6" s="133">
        <f>IF(SER_hh_fech_in!O6=0,0,SER_hh_fech_in!O6/SER_summary!O$27)</f>
        <v>170.65184749455221</v>
      </c>
      <c r="P6" s="133">
        <f>IF(SER_hh_fech_in!P6=0,0,SER_hh_fech_in!P6/SER_summary!P$27)</f>
        <v>110.29906346604524</v>
      </c>
      <c r="Q6" s="133">
        <f>IF(SER_hh_fech_in!Q6=0,0,SER_hh_fech_in!Q6/SER_summary!Q$27)</f>
        <v>123.62951172816726</v>
      </c>
      <c r="R6" s="133">
        <f>IF(SER_hh_fech_in!R6=0,0,SER_hh_fech_in!R6/SER_summary!R$27)</f>
        <v>97.375124851519473</v>
      </c>
      <c r="S6" s="133">
        <f>IF(SER_hh_fech_in!S6=0,0,SER_hh_fech_in!S6/SER_summary!S$27)</f>
        <v>146.27681413271193</v>
      </c>
      <c r="T6" s="133">
        <f>IF(SER_hh_fech_in!T6=0,0,SER_hh_fech_in!T6/SER_summary!T$27)</f>
        <v>132.12433685215191</v>
      </c>
      <c r="U6" s="133">
        <f>IF(SER_hh_fech_in!U6=0,0,SER_hh_fech_in!U6/SER_summary!U$27)</f>
        <v>124.19162956373337</v>
      </c>
      <c r="V6" s="133">
        <f>IF(SER_hh_fech_in!V6=0,0,SER_hh_fech_in!V6/SER_summary!V$27)</f>
        <v>104.17367761790132</v>
      </c>
      <c r="W6" s="133">
        <f>IF(SER_hh_fech_in!W6=0,0,SER_hh_fech_in!W6/SER_summary!W$27)</f>
        <v>98.95485414839176</v>
      </c>
      <c r="DA6" s="157" t="s">
        <v>819</v>
      </c>
    </row>
    <row r="7" spans="1:105" ht="12" customHeight="1" x14ac:dyDescent="0.25">
      <c r="A7" s="132" t="s">
        <v>169</v>
      </c>
      <c r="B7" s="133"/>
      <c r="C7" s="133">
        <f>IF(SER_hh_fech_in!C7=0,0,SER_hh_fech_in!C7/SER_summary!C$27)</f>
        <v>43.909173301209556</v>
      </c>
      <c r="D7" s="133">
        <f>IF(SER_hh_fech_in!D7=0,0,SER_hh_fech_in!D7/SER_summary!D$27)</f>
        <v>41.958998166144156</v>
      </c>
      <c r="E7" s="133">
        <f>IF(SER_hh_fech_in!E7=0,0,SER_hh_fech_in!E7/SER_summary!E$27)</f>
        <v>26.438983525843206</v>
      </c>
      <c r="F7" s="133">
        <f>IF(SER_hh_fech_in!F7=0,0,SER_hh_fech_in!F7/SER_summary!F$27)</f>
        <v>43.581761840048415</v>
      </c>
      <c r="G7" s="133">
        <f>IF(SER_hh_fech_in!G7=0,0,SER_hh_fech_in!G7/SER_summary!G$27)</f>
        <v>157.69593442408976</v>
      </c>
      <c r="H7" s="133">
        <f>IF(SER_hh_fech_in!H7=0,0,SER_hh_fech_in!H7/SER_summary!H$27)</f>
        <v>103.60509699170649</v>
      </c>
      <c r="I7" s="133">
        <f>IF(SER_hh_fech_in!I7=0,0,SER_hh_fech_in!I7/SER_summary!I$27)</f>
        <v>72.530606056113854</v>
      </c>
      <c r="J7" s="133">
        <f>IF(SER_hh_fech_in!J7=0,0,SER_hh_fech_in!J7/SER_summary!J$27)</f>
        <v>84.947287354311939</v>
      </c>
      <c r="K7" s="133">
        <f>IF(SER_hh_fech_in!K7=0,0,SER_hh_fech_in!K7/SER_summary!K$27)</f>
        <v>90.834120038111763</v>
      </c>
      <c r="L7" s="133">
        <f>IF(SER_hh_fech_in!L7=0,0,SER_hh_fech_in!L7/SER_summary!L$27)</f>
        <v>57.666736951348128</v>
      </c>
      <c r="M7" s="133">
        <f>IF(SER_hh_fech_in!M7=0,0,SER_hh_fech_in!M7/SER_summary!M$27)</f>
        <v>62.818959228899473</v>
      </c>
      <c r="N7" s="133">
        <f>IF(SER_hh_fech_in!N7=0,0,SER_hh_fech_in!N7/SER_summary!N$27)</f>
        <v>41.611660633428329</v>
      </c>
      <c r="O7" s="133">
        <f>IF(SER_hh_fech_in!O7=0,0,SER_hh_fech_in!O7/SER_summary!O$27)</f>
        <v>56.524463473242697</v>
      </c>
      <c r="P7" s="133">
        <f>IF(SER_hh_fech_in!P7=0,0,SER_hh_fech_in!P7/SER_summary!P$27)</f>
        <v>51.893542327762994</v>
      </c>
      <c r="Q7" s="133">
        <f>IF(SER_hh_fech_in!Q7=0,0,SER_hh_fech_in!Q7/SER_summary!Q$27)</f>
        <v>50.020446499961864</v>
      </c>
      <c r="R7" s="133">
        <f>IF(SER_hh_fech_in!R7=0,0,SER_hh_fech_in!R7/SER_summary!R$27)</f>
        <v>37.554171269143417</v>
      </c>
      <c r="S7" s="133">
        <f>IF(SER_hh_fech_in!S7=0,0,SER_hh_fech_in!S7/SER_summary!S$27)</f>
        <v>38.884221616552189</v>
      </c>
      <c r="T7" s="133">
        <f>IF(SER_hh_fech_in!T7=0,0,SER_hh_fech_in!T7/SER_summary!T$27)</f>
        <v>38.007663516488485</v>
      </c>
      <c r="U7" s="133">
        <f>IF(SER_hh_fech_in!U7=0,0,SER_hh_fech_in!U7/SER_summary!U$27)</f>
        <v>62.824975838325393</v>
      </c>
      <c r="V7" s="133">
        <f>IF(SER_hh_fech_in!V7=0,0,SER_hh_fech_in!V7/SER_summary!V$27)</f>
        <v>66.608684174782525</v>
      </c>
      <c r="W7" s="133">
        <f>IF(SER_hh_fech_in!W7=0,0,SER_hh_fech_in!W7/SER_summary!W$27)</f>
        <v>41.233115489062662</v>
      </c>
      <c r="DA7" s="157" t="s">
        <v>820</v>
      </c>
    </row>
    <row r="8" spans="1:105" ht="12" customHeight="1" x14ac:dyDescent="0.25">
      <c r="A8" s="132" t="s">
        <v>73</v>
      </c>
      <c r="B8" s="133"/>
      <c r="C8" s="133">
        <f>IF(SER_hh_fech_in!C8=0,0,SER_hh_fech_in!C8/SER_summary!C$27)</f>
        <v>47.376122111865662</v>
      </c>
      <c r="D8" s="133">
        <f>IF(SER_hh_fech_in!D8=0,0,SER_hh_fech_in!D8/SER_summary!D$27)</f>
        <v>48.883175733861094</v>
      </c>
      <c r="E8" s="133">
        <f>IF(SER_hh_fech_in!E8=0,0,SER_hh_fech_in!E8/SER_summary!E$27)</f>
        <v>53.326138248253692</v>
      </c>
      <c r="F8" s="133">
        <f>IF(SER_hh_fech_in!F8=0,0,SER_hh_fech_in!F8/SER_summary!F$27)</f>
        <v>43.005939357640003</v>
      </c>
      <c r="G8" s="133">
        <f>IF(SER_hh_fech_in!G8=0,0,SER_hh_fech_in!G8/SER_summary!G$27)</f>
        <v>46.095895737554898</v>
      </c>
      <c r="H8" s="133">
        <f>IF(SER_hh_fech_in!H8=0,0,SER_hh_fech_in!H8/SER_summary!H$27)</f>
        <v>43.133637984702688</v>
      </c>
      <c r="I8" s="133">
        <f>IF(SER_hh_fech_in!I8=0,0,SER_hh_fech_in!I8/SER_summary!I$27)</f>
        <v>34.544496365860944</v>
      </c>
      <c r="J8" s="133">
        <f>IF(SER_hh_fech_in!J8=0,0,SER_hh_fech_in!J8/SER_summary!J$27)</f>
        <v>34.177381302957897</v>
      </c>
      <c r="K8" s="133">
        <f>IF(SER_hh_fech_in!K8=0,0,SER_hh_fech_in!K8/SER_summary!K$27)</f>
        <v>34.855772794259821</v>
      </c>
      <c r="L8" s="133">
        <f>IF(SER_hh_fech_in!L8=0,0,SER_hh_fech_in!L8/SER_summary!L$27)</f>
        <v>23.795361430076174</v>
      </c>
      <c r="M8" s="133">
        <f>IF(SER_hh_fech_in!M8=0,0,SER_hh_fech_in!M8/SER_summary!M$27)</f>
        <v>34.276346328725644</v>
      </c>
      <c r="N8" s="133">
        <f>IF(SER_hh_fech_in!N8=0,0,SER_hh_fech_in!N8/SER_summary!N$27)</f>
        <v>15.881149567158662</v>
      </c>
      <c r="O8" s="133">
        <f>IF(SER_hh_fech_in!O8=0,0,SER_hh_fech_in!O8/SER_summary!O$27)</f>
        <v>22.340028408309347</v>
      </c>
      <c r="P8" s="133">
        <f>IF(SER_hh_fech_in!P8=0,0,SER_hh_fech_in!P8/SER_summary!P$27)</f>
        <v>15.516589753305713</v>
      </c>
      <c r="Q8" s="133">
        <f>IF(SER_hh_fech_in!Q8=0,0,SER_hh_fech_in!Q8/SER_summary!Q$27)</f>
        <v>8.4532164066028983</v>
      </c>
      <c r="R8" s="133">
        <f>IF(SER_hh_fech_in!R8=0,0,SER_hh_fech_in!R8/SER_summary!R$27)</f>
        <v>8.4605413616446672</v>
      </c>
      <c r="S8" s="133">
        <f>IF(SER_hh_fech_in!S8=0,0,SER_hh_fech_in!S8/SER_summary!S$27)</f>
        <v>8.5451450791890586</v>
      </c>
      <c r="T8" s="133">
        <f>IF(SER_hh_fech_in!T8=0,0,SER_hh_fech_in!T8/SER_summary!T$27)</f>
        <v>8.3655569191431347</v>
      </c>
      <c r="U8" s="133">
        <f>IF(SER_hh_fech_in!U8=0,0,SER_hh_fech_in!U8/SER_summary!U$27)</f>
        <v>8.2720197576910817</v>
      </c>
      <c r="V8" s="133">
        <f>IF(SER_hh_fech_in!V8=0,0,SER_hh_fech_in!V8/SER_summary!V$27)</f>
        <v>7.0787469058478152</v>
      </c>
      <c r="W8" s="133">
        <f>IF(SER_hh_fech_in!W8=0,0,SER_hh_fech_in!W8/SER_summary!W$27)</f>
        <v>8.5886382674637272</v>
      </c>
      <c r="DA8" s="157" t="s">
        <v>821</v>
      </c>
    </row>
    <row r="9" spans="1:105" ht="12" customHeight="1" x14ac:dyDescent="0.25">
      <c r="A9" s="132" t="s">
        <v>78</v>
      </c>
      <c r="B9" s="133"/>
      <c r="C9" s="133">
        <f>IF(SER_hh_fech_in!C9=0,0,SER_hh_fech_in!C9/SER_summary!C$27)</f>
        <v>85.708029203533613</v>
      </c>
      <c r="D9" s="133">
        <f>IF(SER_hh_fech_in!D9=0,0,SER_hh_fech_in!D9/SER_summary!D$27)</f>
        <v>139.5408990806998</v>
      </c>
      <c r="E9" s="133">
        <f>IF(SER_hh_fech_in!E9=0,0,SER_hh_fech_in!E9/SER_summary!E$27)</f>
        <v>176.3953981174275</v>
      </c>
      <c r="F9" s="133">
        <f>IF(SER_hh_fech_in!F9=0,0,SER_hh_fech_in!F9/SER_summary!F$27)</f>
        <v>100.77377109321533</v>
      </c>
      <c r="G9" s="133">
        <f>IF(SER_hh_fech_in!G9=0,0,SER_hh_fech_in!G9/SER_summary!G$27)</f>
        <v>65.240509531354803</v>
      </c>
      <c r="H9" s="133">
        <f>IF(SER_hh_fech_in!H9=0,0,SER_hh_fech_in!H9/SER_summary!H$27)</f>
        <v>81.624314526309078</v>
      </c>
      <c r="I9" s="133">
        <f>IF(SER_hh_fech_in!I9=0,0,SER_hh_fech_in!I9/SER_summary!I$27)</f>
        <v>68.371310352127281</v>
      </c>
      <c r="J9" s="133">
        <f>IF(SER_hh_fech_in!J9=0,0,SER_hh_fech_in!J9/SER_summary!J$27)</f>
        <v>68.329175302746421</v>
      </c>
      <c r="K9" s="133">
        <f>IF(SER_hh_fech_in!K9=0,0,SER_hh_fech_in!K9/SER_summary!K$27)</f>
        <v>93.337202471209253</v>
      </c>
      <c r="L9" s="133">
        <f>IF(SER_hh_fech_in!L9=0,0,SER_hh_fech_in!L9/SER_summary!L$27)</f>
        <v>67.46116604399451</v>
      </c>
      <c r="M9" s="133">
        <f>IF(SER_hh_fech_in!M9=0,0,SER_hh_fech_in!M9/SER_summary!M$27)</f>
        <v>85.587595417115551</v>
      </c>
      <c r="N9" s="133">
        <f>IF(SER_hh_fech_in!N9=0,0,SER_hh_fech_in!N9/SER_summary!N$27)</f>
        <v>71.178332674274529</v>
      </c>
      <c r="O9" s="133">
        <f>IF(SER_hh_fech_in!O9=0,0,SER_hh_fech_in!O9/SER_summary!O$27)</f>
        <v>79.952255556084452</v>
      </c>
      <c r="P9" s="133">
        <f>IF(SER_hh_fech_in!P9=0,0,SER_hh_fech_in!P9/SER_summary!P$27)</f>
        <v>62.267657682441879</v>
      </c>
      <c r="Q9" s="133">
        <f>IF(SER_hh_fech_in!Q9=0,0,SER_hh_fech_in!Q9/SER_summary!Q$27)</f>
        <v>51.361735831296876</v>
      </c>
      <c r="R9" s="133">
        <f>IF(SER_hh_fech_in!R9=0,0,SER_hh_fech_in!R9/SER_summary!R$27)</f>
        <v>47.594816764378209</v>
      </c>
      <c r="S9" s="133">
        <f>IF(SER_hh_fech_in!S9=0,0,SER_hh_fech_in!S9/SER_summary!S$27)</f>
        <v>56.26567901960177</v>
      </c>
      <c r="T9" s="133">
        <f>IF(SER_hh_fech_in!T9=0,0,SER_hh_fech_in!T9/SER_summary!T$27)</f>
        <v>50.491914153807443</v>
      </c>
      <c r="U9" s="133">
        <f>IF(SER_hh_fech_in!U9=0,0,SER_hh_fech_in!U9/SER_summary!U$27)</f>
        <v>44.278531284103899</v>
      </c>
      <c r="V9" s="133">
        <f>IF(SER_hh_fech_in!V9=0,0,SER_hh_fech_in!V9/SER_summary!V$27)</f>
        <v>33.020626472060464</v>
      </c>
      <c r="W9" s="133">
        <f>IF(SER_hh_fech_in!W9=0,0,SER_hh_fech_in!W9/SER_summary!W$27)</f>
        <v>28.96432067388179</v>
      </c>
      <c r="DA9" s="157" t="s">
        <v>822</v>
      </c>
    </row>
    <row r="10" spans="1:105" ht="12" customHeight="1" x14ac:dyDescent="0.25">
      <c r="A10" s="132" t="s">
        <v>128</v>
      </c>
      <c r="B10" s="133"/>
      <c r="C10" s="133">
        <f>IF(SER_hh_fech_in!C10=0,0,SER_hh_fech_in!C10/SER_summary!C$27)</f>
        <v>195.54138360382268</v>
      </c>
      <c r="D10" s="133">
        <f>IF(SER_hh_fech_in!D10=0,0,SER_hh_fech_in!D10/SER_summary!D$27)</f>
        <v>124.68363313791771</v>
      </c>
      <c r="E10" s="133">
        <f>IF(SER_hh_fech_in!E10=0,0,SER_hh_fech_in!E10/SER_summary!E$27)</f>
        <v>87.77277151897691</v>
      </c>
      <c r="F10" s="133">
        <f>IF(SER_hh_fech_in!F10=0,0,SER_hh_fech_in!F10/SER_summary!F$27)</f>
        <v>74.085262616791468</v>
      </c>
      <c r="G10" s="133">
        <f>IF(SER_hh_fech_in!G10=0,0,SER_hh_fech_in!G10/SER_summary!G$27)</f>
        <v>68.871692728289787</v>
      </c>
      <c r="H10" s="133">
        <f>IF(SER_hh_fech_in!H10=0,0,SER_hh_fech_in!H10/SER_summary!H$27)</f>
        <v>68.14185410431638</v>
      </c>
      <c r="I10" s="133">
        <f>IF(SER_hh_fech_in!I10=0,0,SER_hh_fech_in!I10/SER_summary!I$27)</f>
        <v>56.502280894143844</v>
      </c>
      <c r="J10" s="133">
        <f>IF(SER_hh_fech_in!J10=0,0,SER_hh_fech_in!J10/SER_summary!J$27)</f>
        <v>69.614891392519269</v>
      </c>
      <c r="K10" s="133">
        <f>IF(SER_hh_fech_in!K10=0,0,SER_hh_fech_in!K10/SER_summary!K$27)</f>
        <v>97.326836774245791</v>
      </c>
      <c r="L10" s="133">
        <f>IF(SER_hh_fech_in!L10=0,0,SER_hh_fech_in!L10/SER_summary!L$27)</f>
        <v>70.796732330433258</v>
      </c>
      <c r="M10" s="133">
        <f>IF(SER_hh_fech_in!M10=0,0,SER_hh_fech_in!M10/SER_summary!M$27)</f>
        <v>103.93484057898996</v>
      </c>
      <c r="N10" s="133">
        <f>IF(SER_hh_fech_in!N10=0,0,SER_hh_fech_in!N10/SER_summary!N$27)</f>
        <v>65.491278789610831</v>
      </c>
      <c r="O10" s="133">
        <f>IF(SER_hh_fech_in!O10=0,0,SER_hh_fech_in!O10/SER_summary!O$27)</f>
        <v>99.231530422684671</v>
      </c>
      <c r="P10" s="133">
        <f>IF(SER_hh_fech_in!P10=0,0,SER_hh_fech_in!P10/SER_summary!P$27)</f>
        <v>56.635034171914263</v>
      </c>
      <c r="Q10" s="133">
        <f>IF(SER_hh_fech_in!Q10=0,0,SER_hh_fech_in!Q10/SER_summary!Q$27)</f>
        <v>49.066957845204712</v>
      </c>
      <c r="R10" s="133">
        <f>IF(SER_hh_fech_in!R10=0,0,SER_hh_fech_in!R10/SER_summary!R$27)</f>
        <v>40.670712805180102</v>
      </c>
      <c r="S10" s="133">
        <f>IF(SER_hh_fech_in!S10=0,0,SER_hh_fech_in!S10/SER_summary!S$27)</f>
        <v>40.932279684784724</v>
      </c>
      <c r="T10" s="133">
        <f>IF(SER_hh_fech_in!T10=0,0,SER_hh_fech_in!T10/SER_summary!T$27)</f>
        <v>35.212359334664548</v>
      </c>
      <c r="U10" s="133">
        <f>IF(SER_hh_fech_in!U10=0,0,SER_hh_fech_in!U10/SER_summary!U$27)</f>
        <v>32.271481847933522</v>
      </c>
      <c r="V10" s="133">
        <f>IF(SER_hh_fech_in!V10=0,0,SER_hh_fech_in!V10/SER_summary!V$27)</f>
        <v>27.873028855010105</v>
      </c>
      <c r="W10" s="133">
        <f>IF(SER_hh_fech_in!W10=0,0,SER_hh_fech_in!W10/SER_summary!W$27)</f>
        <v>43.227401816073112</v>
      </c>
      <c r="DA10" s="157" t="s">
        <v>823</v>
      </c>
    </row>
    <row r="11" spans="1:105" ht="12" customHeight="1" x14ac:dyDescent="0.25">
      <c r="A11" s="132" t="s">
        <v>25</v>
      </c>
      <c r="B11" s="133"/>
      <c r="C11" s="133">
        <f>IF(SER_hh_fech_in!C11=0,0,SER_hh_fech_in!C11/SER_summary!C$27)</f>
        <v>129.81145447469547</v>
      </c>
      <c r="D11" s="133">
        <f>IF(SER_hh_fech_in!D11=0,0,SER_hh_fech_in!D11/SER_summary!D$27)</f>
        <v>222.6337269713305</v>
      </c>
      <c r="E11" s="133">
        <f>IF(SER_hh_fech_in!E11=0,0,SER_hh_fech_in!E11/SER_summary!E$27)</f>
        <v>114.78653690642983</v>
      </c>
      <c r="F11" s="133">
        <f>IF(SER_hh_fech_in!F11=0,0,SER_hh_fech_in!F11/SER_summary!F$27)</f>
        <v>63.147392443479049</v>
      </c>
      <c r="G11" s="133">
        <f>IF(SER_hh_fech_in!G11=0,0,SER_hh_fech_in!G11/SER_summary!G$27)</f>
        <v>77.651482103541795</v>
      </c>
      <c r="H11" s="133">
        <f>IF(SER_hh_fech_in!H11=0,0,SER_hh_fech_in!H11/SER_summary!H$27)</f>
        <v>86.658654656454218</v>
      </c>
      <c r="I11" s="133">
        <f>IF(SER_hh_fech_in!I11=0,0,SER_hh_fech_in!I11/SER_summary!I$27)</f>
        <v>91.700261677995812</v>
      </c>
      <c r="J11" s="133">
        <f>IF(SER_hh_fech_in!J11=0,0,SER_hh_fech_in!J11/SER_summary!J$27)</f>
        <v>170.94955038977872</v>
      </c>
      <c r="K11" s="133">
        <f>IF(SER_hh_fech_in!K11=0,0,SER_hh_fech_in!K11/SER_summary!K$27)</f>
        <v>96.597945345954287</v>
      </c>
      <c r="L11" s="133">
        <f>IF(SER_hh_fech_in!L11=0,0,SER_hh_fech_in!L11/SER_summary!L$27)</f>
        <v>107.25105465079635</v>
      </c>
      <c r="M11" s="133">
        <f>IF(SER_hh_fech_in!M11=0,0,SER_hh_fech_in!M11/SER_summary!M$27)</f>
        <v>102.71992477758315</v>
      </c>
      <c r="N11" s="133">
        <f>IF(SER_hh_fech_in!N11=0,0,SER_hh_fech_in!N11/SER_summary!N$27)</f>
        <v>80.843223859997735</v>
      </c>
      <c r="O11" s="133">
        <f>IF(SER_hh_fech_in!O11=0,0,SER_hh_fech_in!O11/SER_summary!O$27)</f>
        <v>97.054269233230457</v>
      </c>
      <c r="P11" s="133">
        <f>IF(SER_hh_fech_in!P11=0,0,SER_hh_fech_in!P11/SER_summary!P$27)</f>
        <v>54.824759774572605</v>
      </c>
      <c r="Q11" s="133">
        <f>IF(SER_hh_fech_in!Q11=0,0,SER_hh_fech_in!Q11/SER_summary!Q$27)</f>
        <v>69.95291491589083</v>
      </c>
      <c r="R11" s="133">
        <f>IF(SER_hh_fech_in!R11=0,0,SER_hh_fech_in!R11/SER_summary!R$27)</f>
        <v>42.607049100992498</v>
      </c>
      <c r="S11" s="133">
        <f>IF(SER_hh_fech_in!S11=0,0,SER_hh_fech_in!S11/SER_summary!S$27)</f>
        <v>51.896266112593992</v>
      </c>
      <c r="T11" s="133">
        <f>IF(SER_hh_fech_in!T11=0,0,SER_hh_fech_in!T11/SER_summary!T$27)</f>
        <v>39.552486104724231</v>
      </c>
      <c r="U11" s="133">
        <f>IF(SER_hh_fech_in!U11=0,0,SER_hh_fech_in!U11/SER_summary!U$27)</f>
        <v>36.160647239325165</v>
      </c>
      <c r="V11" s="133">
        <f>IF(SER_hh_fech_in!V11=0,0,SER_hh_fech_in!V11/SER_summary!V$27)</f>
        <v>31.831110809994353</v>
      </c>
      <c r="W11" s="133">
        <f>IF(SER_hh_fech_in!W11=0,0,SER_hh_fech_in!W11/SER_summary!W$27)</f>
        <v>42.885093777466437</v>
      </c>
      <c r="DA11" s="157" t="s">
        <v>824</v>
      </c>
    </row>
    <row r="12" spans="1:105" ht="12" customHeight="1" x14ac:dyDescent="0.25">
      <c r="A12" s="132" t="s">
        <v>170</v>
      </c>
      <c r="B12" s="133"/>
      <c r="C12" s="133">
        <f>IF(SER_hh_fech_in!C12=0,0,SER_hh_fech_in!C12/SER_summary!C$27)</f>
        <v>125.26292641255486</v>
      </c>
      <c r="D12" s="133">
        <f>IF(SER_hh_fech_in!D12=0,0,SER_hh_fech_in!D12/SER_summary!D$27)</f>
        <v>129.62883261523027</v>
      </c>
      <c r="E12" s="133">
        <f>IF(SER_hh_fech_in!E12=0,0,SER_hh_fech_in!E12/SER_summary!E$27)</f>
        <v>92.1990777757252</v>
      </c>
      <c r="F12" s="133">
        <f>IF(SER_hh_fech_in!F12=0,0,SER_hh_fech_in!F12/SER_summary!F$27)</f>
        <v>87.422524543458351</v>
      </c>
      <c r="G12" s="133">
        <f>IF(SER_hh_fech_in!G12=0,0,SER_hh_fech_in!G12/SER_summary!G$27)</f>
        <v>82.543541635005255</v>
      </c>
      <c r="H12" s="133">
        <f>IF(SER_hh_fech_in!H12=0,0,SER_hh_fech_in!H12/SER_summary!H$27)</f>
        <v>121.76589022883944</v>
      </c>
      <c r="I12" s="133">
        <f>IF(SER_hh_fech_in!I12=0,0,SER_hh_fech_in!I12/SER_summary!I$27)</f>
        <v>94.034561299811003</v>
      </c>
      <c r="J12" s="133">
        <f>IF(SER_hh_fech_in!J12=0,0,SER_hh_fech_in!J12/SER_summary!J$27)</f>
        <v>101.75475641386674</v>
      </c>
      <c r="K12" s="133">
        <f>IF(SER_hh_fech_in!K12=0,0,SER_hh_fech_in!K12/SER_summary!K$27)</f>
        <v>107.2085612052792</v>
      </c>
      <c r="L12" s="133">
        <f>IF(SER_hh_fech_in!L12=0,0,SER_hh_fech_in!L12/SER_summary!L$27)</f>
        <v>89.356674791060939</v>
      </c>
      <c r="M12" s="133">
        <f>IF(SER_hh_fech_in!M12=0,0,SER_hh_fech_in!M12/SER_summary!M$27)</f>
        <v>96.903702447751115</v>
      </c>
      <c r="N12" s="133">
        <f>IF(SER_hh_fech_in!N12=0,0,SER_hh_fech_in!N12/SER_summary!N$27)</f>
        <v>96.387282431166568</v>
      </c>
      <c r="O12" s="133">
        <f>IF(SER_hh_fech_in!O12=0,0,SER_hh_fech_in!O12/SER_summary!O$27)</f>
        <v>94.239037487490677</v>
      </c>
      <c r="P12" s="133">
        <f>IF(SER_hh_fech_in!P12=0,0,SER_hh_fech_in!P12/SER_summary!P$27)</f>
        <v>78.500079417893446</v>
      </c>
      <c r="Q12" s="133">
        <f>IF(SER_hh_fech_in!Q12=0,0,SER_hh_fech_in!Q12/SER_summary!Q$27)</f>
        <v>69.891379216263289</v>
      </c>
      <c r="R12" s="133">
        <f>IF(SER_hh_fech_in!R12=0,0,SER_hh_fech_in!R12/SER_summary!R$27)</f>
        <v>75.25206668425642</v>
      </c>
      <c r="S12" s="133">
        <f>IF(SER_hh_fech_in!S12=0,0,SER_hh_fech_in!S12/SER_summary!S$27)</f>
        <v>51.017502827634921</v>
      </c>
      <c r="T12" s="133">
        <f>IF(SER_hh_fech_in!T12=0,0,SER_hh_fech_in!T12/SER_summary!T$27)</f>
        <v>46.281124646409914</v>
      </c>
      <c r="U12" s="133">
        <f>IF(SER_hh_fech_in!U12=0,0,SER_hh_fech_in!U12/SER_summary!U$27)</f>
        <v>37.199801619403971</v>
      </c>
      <c r="V12" s="133">
        <f>IF(SER_hh_fech_in!V12=0,0,SER_hh_fech_in!V12/SER_summary!V$27)</f>
        <v>54.39006890619212</v>
      </c>
      <c r="W12" s="133">
        <f>IF(SER_hh_fech_in!W12=0,0,SER_hh_fech_in!W12/SER_summary!W$27)</f>
        <v>39.572365292143168</v>
      </c>
      <c r="DA12" s="157" t="s">
        <v>825</v>
      </c>
    </row>
    <row r="13" spans="1:105" ht="12" customHeight="1" x14ac:dyDescent="0.25">
      <c r="A13" s="132" t="s">
        <v>77</v>
      </c>
      <c r="B13" s="133"/>
      <c r="C13" s="133">
        <f>IF(SER_hh_fech_in!C13=0,0,SER_hh_fech_in!C13/SER_summary!C$27)</f>
        <v>25.968090550473118</v>
      </c>
      <c r="D13" s="133">
        <f>IF(SER_hh_fech_in!D13=0,0,SER_hh_fech_in!D13/SER_summary!D$27)</f>
        <v>26.011007891067198</v>
      </c>
      <c r="E13" s="133">
        <f>IF(SER_hh_fech_in!E13=0,0,SER_hh_fech_in!E13/SER_summary!E$27)</f>
        <v>23.464209233219925</v>
      </c>
      <c r="F13" s="133">
        <f>IF(SER_hh_fech_in!F13=0,0,SER_hh_fech_in!F13/SER_summary!F$27)</f>
        <v>24.352966203794814</v>
      </c>
      <c r="G13" s="133">
        <f>IF(SER_hh_fech_in!G13=0,0,SER_hh_fech_in!G13/SER_summary!G$27)</f>
        <v>23.782080993869741</v>
      </c>
      <c r="H13" s="133">
        <f>IF(SER_hh_fech_in!H13=0,0,SER_hh_fech_in!H13/SER_summary!H$27)</f>
        <v>26.224613905831578</v>
      </c>
      <c r="I13" s="133">
        <f>IF(SER_hh_fech_in!I13=0,0,SER_hh_fech_in!I13/SER_summary!I$27)</f>
        <v>17.876005326043384</v>
      </c>
      <c r="J13" s="133">
        <f>IF(SER_hh_fech_in!J13=0,0,SER_hh_fech_in!J13/SER_summary!J$27)</f>
        <v>14.968242961468853</v>
      </c>
      <c r="K13" s="133">
        <f>IF(SER_hh_fech_in!K13=0,0,SER_hh_fech_in!K13/SER_summary!K$27)</f>
        <v>20.306278831325635</v>
      </c>
      <c r="L13" s="133">
        <f>IF(SER_hh_fech_in!L13=0,0,SER_hh_fech_in!L13/SER_summary!L$27)</f>
        <v>16.288723248999606</v>
      </c>
      <c r="M13" s="133">
        <f>IF(SER_hh_fech_in!M13=0,0,SER_hh_fech_in!M13/SER_summary!M$27)</f>
        <v>21.648737068269163</v>
      </c>
      <c r="N13" s="133">
        <f>IF(SER_hh_fech_in!N13=0,0,SER_hh_fech_in!N13/SER_summary!N$27)</f>
        <v>12.165777433743994</v>
      </c>
      <c r="O13" s="133">
        <f>IF(SER_hh_fech_in!O13=0,0,SER_hh_fech_in!O13/SER_summary!O$27)</f>
        <v>14.225597720889734</v>
      </c>
      <c r="P13" s="133">
        <f>IF(SER_hh_fech_in!P13=0,0,SER_hh_fech_in!P13/SER_summary!P$27)</f>
        <v>12.026529831608205</v>
      </c>
      <c r="Q13" s="133">
        <f>IF(SER_hh_fech_in!Q13=0,0,SER_hh_fech_in!Q13/SER_summary!Q$27)</f>
        <v>7.6893583337798352</v>
      </c>
      <c r="R13" s="133">
        <f>IF(SER_hh_fech_in!R13=0,0,SER_hh_fech_in!R13/SER_summary!R$27)</f>
        <v>6.171999569993754</v>
      </c>
      <c r="S13" s="133">
        <f>IF(SER_hh_fech_in!S13=0,0,SER_hh_fech_in!S13/SER_summary!S$27)</f>
        <v>5.782750846590595</v>
      </c>
      <c r="T13" s="133">
        <f>IF(SER_hh_fech_in!T13=0,0,SER_hh_fech_in!T13/SER_summary!T$27)</f>
        <v>5.5598519564519471</v>
      </c>
      <c r="U13" s="133">
        <f>IF(SER_hh_fech_in!U13=0,0,SER_hh_fech_in!U13/SER_summary!U$27)</f>
        <v>5.4521321316136024</v>
      </c>
      <c r="V13" s="133">
        <f>IF(SER_hh_fech_in!V13=0,0,SER_hh_fech_in!V13/SER_summary!V$27)</f>
        <v>5.0992294252202788</v>
      </c>
      <c r="W13" s="133">
        <f>IF(SER_hh_fech_in!W13=0,0,SER_hh_fech_in!W13/SER_summary!W$27)</f>
        <v>5.6895308983960833</v>
      </c>
      <c r="DA13" s="157" t="s">
        <v>826</v>
      </c>
    </row>
    <row r="14" spans="1:105" ht="12" customHeight="1" x14ac:dyDescent="0.25">
      <c r="A14" s="60" t="s">
        <v>76</v>
      </c>
      <c r="B14" s="65"/>
      <c r="C14" s="65">
        <f>IF(SER_hh_fech_in!C14=0,0,SER_hh_fech_in!C14/SER_summary!C$27)</f>
        <v>138.58855079123276</v>
      </c>
      <c r="D14" s="65">
        <f>IF(SER_hh_fech_in!D14=0,0,SER_hh_fech_in!D14/SER_summary!D$27)</f>
        <v>113.68556343073929</v>
      </c>
      <c r="E14" s="65">
        <f>IF(SER_hh_fech_in!E14=0,0,SER_hh_fech_in!E14/SER_summary!E$27)</f>
        <v>112.07504096662372</v>
      </c>
      <c r="F14" s="65">
        <f>IF(SER_hh_fech_in!F14=0,0,SER_hh_fech_in!F14/SER_summary!F$27)</f>
        <v>72.102146679251419</v>
      </c>
      <c r="G14" s="65">
        <f>IF(SER_hh_fech_in!G14=0,0,SER_hh_fech_in!G14/SER_summary!G$27)</f>
        <v>83.747385385480356</v>
      </c>
      <c r="H14" s="65">
        <f>IF(SER_hh_fech_in!H14=0,0,SER_hh_fech_in!H14/SER_summary!H$27)</f>
        <v>79.954010232629329</v>
      </c>
      <c r="I14" s="65">
        <f>IF(SER_hh_fech_in!I14=0,0,SER_hh_fech_in!I14/SER_summary!I$27)</f>
        <v>66.012535957009518</v>
      </c>
      <c r="J14" s="65">
        <f>IF(SER_hh_fech_in!J14=0,0,SER_hh_fech_in!J14/SER_summary!J$27)</f>
        <v>52.370462482735213</v>
      </c>
      <c r="K14" s="65">
        <f>IF(SER_hh_fech_in!K14=0,0,SER_hh_fech_in!K14/SER_summary!K$27)</f>
        <v>94.130900284927066</v>
      </c>
      <c r="L14" s="65">
        <f>IF(SER_hh_fech_in!L14=0,0,SER_hh_fech_in!L14/SER_summary!L$27)</f>
        <v>135.35700438227502</v>
      </c>
      <c r="M14" s="65">
        <f>IF(SER_hh_fech_in!M14=0,0,SER_hh_fech_in!M14/SER_summary!M$27)</f>
        <v>116.89068748102139</v>
      </c>
      <c r="N14" s="65">
        <f>IF(SER_hh_fech_in!N14=0,0,SER_hh_fech_in!N14/SER_summary!N$27)</f>
        <v>104.82530632025247</v>
      </c>
      <c r="O14" s="65">
        <f>IF(SER_hh_fech_in!O14=0,0,SER_hh_fech_in!O14/SER_summary!O$27)</f>
        <v>83.868212136946028</v>
      </c>
      <c r="P14" s="65">
        <f>IF(SER_hh_fech_in!P14=0,0,SER_hh_fech_in!P14/SER_summary!P$27)</f>
        <v>87.463326866840106</v>
      </c>
      <c r="Q14" s="65">
        <f>IF(SER_hh_fech_in!Q14=0,0,SER_hh_fech_in!Q14/SER_summary!Q$27)</f>
        <v>67.258430253740727</v>
      </c>
      <c r="R14" s="65">
        <f>IF(SER_hh_fech_in!R14=0,0,SER_hh_fech_in!R14/SER_summary!R$27)</f>
        <v>73.231307819194669</v>
      </c>
      <c r="S14" s="65">
        <f>IF(SER_hh_fech_in!S14=0,0,SER_hh_fech_in!S14/SER_summary!S$27)</f>
        <v>58.659484011299888</v>
      </c>
      <c r="T14" s="65">
        <f>IF(SER_hh_fech_in!T14=0,0,SER_hh_fech_in!T14/SER_summary!T$27)</f>
        <v>63.088590560675136</v>
      </c>
      <c r="U14" s="65">
        <f>IF(SER_hh_fech_in!U14=0,0,SER_hh_fech_in!U14/SER_summary!U$27)</f>
        <v>56.269729804717613</v>
      </c>
      <c r="V14" s="65">
        <f>IF(SER_hh_fech_in!V14=0,0,SER_hh_fech_in!V14/SER_summary!V$27)</f>
        <v>46.68542768523222</v>
      </c>
      <c r="W14" s="65">
        <f>IF(SER_hh_fech_in!W14=0,0,SER_hh_fech_in!W14/SER_summary!W$27)</f>
        <v>48.020630743509344</v>
      </c>
      <c r="DA14" s="109" t="s">
        <v>827</v>
      </c>
    </row>
    <row r="15" spans="1:105" ht="12" customHeight="1" x14ac:dyDescent="0.25">
      <c r="A15" s="134" t="s">
        <v>80</v>
      </c>
      <c r="B15" s="135"/>
      <c r="C15" s="135">
        <f>IF(SER_hh_fech_in!C15=0,0,SER_hh_fech_in!C15/SER_summary!C$27)</f>
        <v>0.72715417701075746</v>
      </c>
      <c r="D15" s="135">
        <f>IF(SER_hh_fech_in!D15=0,0,SER_hh_fech_in!D15/SER_summary!D$27)</f>
        <v>0.72138764538862821</v>
      </c>
      <c r="E15" s="135">
        <f>IF(SER_hh_fech_in!E15=0,0,SER_hh_fech_in!E15/SER_summary!E$27)</f>
        <v>0.6969766144267322</v>
      </c>
      <c r="F15" s="135">
        <f>IF(SER_hh_fech_in!F15=0,0,SER_hh_fech_in!F15/SER_summary!F$27)</f>
        <v>0.63314580579526702</v>
      </c>
      <c r="G15" s="135">
        <f>IF(SER_hh_fech_in!G15=0,0,SER_hh_fech_in!G15/SER_summary!G$27)</f>
        <v>0.66569364129885222</v>
      </c>
      <c r="H15" s="135">
        <f>IF(SER_hh_fech_in!H15=0,0,SER_hh_fech_in!H15/SER_summary!H$27)</f>
        <v>0.9121954216859588</v>
      </c>
      <c r="I15" s="135">
        <f>IF(SER_hh_fech_in!I15=0,0,SER_hh_fech_in!I15/SER_summary!I$27)</f>
        <v>0.70754581395209781</v>
      </c>
      <c r="J15" s="135">
        <f>IF(SER_hh_fech_in!J15=0,0,SER_hh_fech_in!J15/SER_summary!J$27)</f>
        <v>0.75036029872954779</v>
      </c>
      <c r="K15" s="135">
        <f>IF(SER_hh_fech_in!K15=0,0,SER_hh_fech_in!K15/SER_summary!K$27)</f>
        <v>0.86609758928947223</v>
      </c>
      <c r="L15" s="135">
        <f>IF(SER_hh_fech_in!L15=0,0,SER_hh_fech_in!L15/SER_summary!L$27)</f>
        <v>0.65224104910674785</v>
      </c>
      <c r="M15" s="135">
        <f>IF(SER_hh_fech_in!M15=0,0,SER_hh_fech_in!M15/SER_summary!M$27)</f>
        <v>0.76277256133497584</v>
      </c>
      <c r="N15" s="135">
        <f>IF(SER_hh_fech_in!N15=0,0,SER_hh_fech_in!N15/SER_summary!N$27)</f>
        <v>0.61045257879443982</v>
      </c>
      <c r="O15" s="135">
        <f>IF(SER_hh_fech_in!O15=0,0,SER_hh_fech_in!O15/SER_summary!O$27)</f>
        <v>0.73333636401257052</v>
      </c>
      <c r="P15" s="135">
        <f>IF(SER_hh_fech_in!P15=0,0,SER_hh_fech_in!P15/SER_summary!P$27)</f>
        <v>0.604919167407444</v>
      </c>
      <c r="Q15" s="135">
        <f>IF(SER_hh_fech_in!Q15=0,0,SER_hh_fech_in!Q15/SER_summary!Q$27)</f>
        <v>0.52583886740953256</v>
      </c>
      <c r="R15" s="135">
        <f>IF(SER_hh_fech_in!R15=0,0,SER_hh_fech_in!R15/SER_summary!R$27)</f>
        <v>0.48074625232522034</v>
      </c>
      <c r="S15" s="135">
        <f>IF(SER_hh_fech_in!S15=0,0,SER_hh_fech_in!S15/SER_summary!S$27)</f>
        <v>0.46898533176428825</v>
      </c>
      <c r="T15" s="135">
        <f>IF(SER_hh_fech_in!T15=0,0,SER_hh_fech_in!T15/SER_summary!T$27)</f>
        <v>0.44810776460823454</v>
      </c>
      <c r="U15" s="135">
        <f>IF(SER_hh_fech_in!U15=0,0,SER_hh_fech_in!U15/SER_summary!U$27)</f>
        <v>0.39911812635061733</v>
      </c>
      <c r="V15" s="135">
        <f>IF(SER_hh_fech_in!V15=0,0,SER_hh_fech_in!V15/SER_summary!V$27)</f>
        <v>0.37849796208602765</v>
      </c>
      <c r="W15" s="135">
        <f>IF(SER_hh_fech_in!W15=0,0,SER_hh_fech_in!W15/SER_summary!W$27)</f>
        <v>0.33630870994810308</v>
      </c>
      <c r="DA15" s="158" t="s">
        <v>828</v>
      </c>
    </row>
    <row r="16" spans="1:105" ht="12.95" customHeight="1" x14ac:dyDescent="0.25">
      <c r="A16" s="130" t="s">
        <v>74</v>
      </c>
      <c r="B16" s="131"/>
      <c r="C16" s="131">
        <f>IF(SER_hh_fech_in!C16=0,0,SER_hh_fech_in!C16/SER_summary!C$27)</f>
        <v>10.665306943294107</v>
      </c>
      <c r="D16" s="131">
        <f>IF(SER_hh_fech_in!D16=0,0,SER_hh_fech_in!D16/SER_summary!D$27)</f>
        <v>9.5420740216559761</v>
      </c>
      <c r="E16" s="131">
        <f>IF(SER_hh_fech_in!E16=0,0,SER_hh_fech_in!E16/SER_summary!E$27)</f>
        <v>13.595786919571088</v>
      </c>
      <c r="F16" s="131">
        <f>IF(SER_hh_fech_in!F16=0,0,SER_hh_fech_in!F16/SER_summary!F$27)</f>
        <v>9.2089680396094398</v>
      </c>
      <c r="G16" s="131">
        <f>IF(SER_hh_fech_in!G16=0,0,SER_hh_fech_in!G16/SER_summary!G$27)</f>
        <v>9.0707458220696893</v>
      </c>
      <c r="H16" s="131">
        <f>IF(SER_hh_fech_in!H16=0,0,SER_hh_fech_in!H16/SER_summary!H$27)</f>
        <v>9.9483284001568446</v>
      </c>
      <c r="I16" s="131">
        <f>IF(SER_hh_fech_in!I16=0,0,SER_hh_fech_in!I16/SER_summary!I$27)</f>
        <v>8.5459605827968002</v>
      </c>
      <c r="J16" s="131">
        <f>IF(SER_hh_fech_in!J16=0,0,SER_hh_fech_in!J16/SER_summary!J$27)</f>
        <v>8.1516581448687973</v>
      </c>
      <c r="K16" s="131">
        <f>IF(SER_hh_fech_in!K16=0,0,SER_hh_fech_in!K16/SER_summary!K$27)</f>
        <v>8.6499309244238418</v>
      </c>
      <c r="L16" s="131">
        <f>IF(SER_hh_fech_in!L16=0,0,SER_hh_fech_in!L16/SER_summary!L$27)</f>
        <v>8.2214645676995772</v>
      </c>
      <c r="M16" s="131">
        <f>IF(SER_hh_fech_in!M16=0,0,SER_hh_fech_in!M16/SER_summary!M$27)</f>
        <v>7.6458322270102288</v>
      </c>
      <c r="N16" s="131">
        <f>IF(SER_hh_fech_in!N16=0,0,SER_hh_fech_in!N16/SER_summary!N$27)</f>
        <v>7.9751588611350464</v>
      </c>
      <c r="O16" s="131">
        <f>IF(SER_hh_fech_in!O16=0,0,SER_hh_fech_in!O16/SER_summary!O$27)</f>
        <v>7.1213273663990009</v>
      </c>
      <c r="P16" s="131">
        <f>IF(SER_hh_fech_in!P16=0,0,SER_hh_fech_in!P16/SER_summary!P$27)</f>
        <v>6.1317421497692486</v>
      </c>
      <c r="Q16" s="131">
        <f>IF(SER_hh_fech_in!Q16=0,0,SER_hh_fech_in!Q16/SER_summary!Q$27)</f>
        <v>7.0508256935954163</v>
      </c>
      <c r="R16" s="131">
        <f>IF(SER_hh_fech_in!R16=0,0,SER_hh_fech_in!R16/SER_summary!R$27)</f>
        <v>6.2086519182999504</v>
      </c>
      <c r="S16" s="131">
        <f>IF(SER_hh_fech_in!S16=0,0,SER_hh_fech_in!S16/SER_summary!S$27)</f>
        <v>6.4212245750681625</v>
      </c>
      <c r="T16" s="131">
        <f>IF(SER_hh_fech_in!T16=0,0,SER_hh_fech_in!T16/SER_summary!T$27)</f>
        <v>6.0577994202830592</v>
      </c>
      <c r="U16" s="131">
        <f>IF(SER_hh_fech_in!U16=0,0,SER_hh_fech_in!U16/SER_summary!U$27)</f>
        <v>5.8745111635463854</v>
      </c>
      <c r="V16" s="131">
        <f>IF(SER_hh_fech_in!V16=0,0,SER_hh_fech_in!V16/SER_summary!V$27)</f>
        <v>5.5582295304092799</v>
      </c>
      <c r="W16" s="131">
        <f>IF(SER_hh_fech_in!W16=0,0,SER_hh_fech_in!W16/SER_summary!W$27)</f>
        <v>4.7358819458858115</v>
      </c>
      <c r="DA16" s="156" t="s">
        <v>829</v>
      </c>
    </row>
    <row r="17" spans="1:105" ht="12.95" customHeight="1" x14ac:dyDescent="0.25">
      <c r="A17" s="132" t="s">
        <v>73</v>
      </c>
      <c r="B17" s="133"/>
      <c r="C17" s="133">
        <f>IF(SER_hh_fech_in!C17=0,0,SER_hh_fech_in!C17/SER_summary!C$27)</f>
        <v>20.245459830471848</v>
      </c>
      <c r="D17" s="133">
        <f>IF(SER_hh_fech_in!D17=0,0,SER_hh_fech_in!D17/SER_summary!D$27)</f>
        <v>19.374952288908847</v>
      </c>
      <c r="E17" s="133">
        <f>IF(SER_hh_fech_in!E17=0,0,SER_hh_fech_in!E17/SER_summary!E$27)</f>
        <v>30.801897660037273</v>
      </c>
      <c r="F17" s="133">
        <f>IF(SER_hh_fech_in!F17=0,0,SER_hh_fech_in!F17/SER_summary!F$27)</f>
        <v>19.466024664247065</v>
      </c>
      <c r="G17" s="133">
        <f>IF(SER_hh_fech_in!G17=0,0,SER_hh_fech_in!G17/SER_summary!G$27)</f>
        <v>19.265601332164817</v>
      </c>
      <c r="H17" s="133">
        <f>IF(SER_hh_fech_in!H17=0,0,SER_hh_fech_in!H17/SER_summary!H$27)</f>
        <v>22.782610754470969</v>
      </c>
      <c r="I17" s="133">
        <f>IF(SER_hh_fech_in!I17=0,0,SER_hh_fech_in!I17/SER_summary!I$27)</f>
        <v>18.653456075288904</v>
      </c>
      <c r="J17" s="133">
        <f>IF(SER_hh_fech_in!J17=0,0,SER_hh_fech_in!J17/SER_summary!J$27)</f>
        <v>18.946699613175717</v>
      </c>
      <c r="K17" s="133">
        <f>IF(SER_hh_fech_in!K17=0,0,SER_hh_fech_in!K17/SER_summary!K$27)</f>
        <v>20.582257420845949</v>
      </c>
      <c r="L17" s="133">
        <f>IF(SER_hh_fech_in!L17=0,0,SER_hh_fech_in!L17/SER_summary!L$27)</f>
        <v>19.167781883557986</v>
      </c>
      <c r="M17" s="133">
        <f>IF(SER_hh_fech_in!M17=0,0,SER_hh_fech_in!M17/SER_summary!M$27)</f>
        <v>18.711288251603204</v>
      </c>
      <c r="N17" s="133">
        <f>IF(SER_hh_fech_in!N17=0,0,SER_hh_fech_in!N17/SER_summary!N$27)</f>
        <v>19.602315288396653</v>
      </c>
      <c r="O17" s="133">
        <f>IF(SER_hh_fech_in!O17=0,0,SER_hh_fech_in!O17/SER_summary!O$27)</f>
        <v>18.247757285288859</v>
      </c>
      <c r="P17" s="133">
        <f>IF(SER_hh_fech_in!P17=0,0,SER_hh_fech_in!P17/SER_summary!P$27)</f>
        <v>16.384666175704947</v>
      </c>
      <c r="Q17" s="133">
        <f>IF(SER_hh_fech_in!Q17=0,0,SER_hh_fech_in!Q17/SER_summary!Q$27)</f>
        <v>18.669429352551177</v>
      </c>
      <c r="R17" s="133">
        <f>IF(SER_hh_fech_in!R17=0,0,SER_hh_fech_in!R17/SER_summary!R$27)</f>
        <v>16.649245635978449</v>
      </c>
      <c r="S17" s="133">
        <f>IF(SER_hh_fech_in!S17=0,0,SER_hh_fech_in!S17/SER_summary!S$27)</f>
        <v>17.055253431367927</v>
      </c>
      <c r="T17" s="133">
        <f>IF(SER_hh_fech_in!T17=0,0,SER_hh_fech_in!T17/SER_summary!T$27)</f>
        <v>16.09974035923798</v>
      </c>
      <c r="U17" s="133">
        <f>IF(SER_hh_fech_in!U17=0,0,SER_hh_fech_in!U17/SER_summary!U$27)</f>
        <v>15.190916939829766</v>
      </c>
      <c r="V17" s="133">
        <f>IF(SER_hh_fech_in!V17=0,0,SER_hh_fech_in!V17/SER_summary!V$27)</f>
        <v>13.093803172767592</v>
      </c>
      <c r="W17" s="133">
        <f>IF(SER_hh_fech_in!W17=0,0,SER_hh_fech_in!W17/SER_summary!W$27)</f>
        <v>10.629808990207412</v>
      </c>
      <c r="DA17" s="157" t="s">
        <v>830</v>
      </c>
    </row>
    <row r="18" spans="1:105" ht="12" customHeight="1" x14ac:dyDescent="0.25">
      <c r="A18" s="132" t="s">
        <v>72</v>
      </c>
      <c r="B18" s="133"/>
      <c r="C18" s="133">
        <f>IF(SER_hh_fech_in!C18=0,0,SER_hh_fech_in!C18/SER_summary!C$27)</f>
        <v>10.650038854289646</v>
      </c>
      <c r="D18" s="133">
        <f>IF(SER_hh_fech_in!D18=0,0,SER_hh_fech_in!D18/SER_summary!D$27)</f>
        <v>9.5294065323519046</v>
      </c>
      <c r="E18" s="133">
        <f>IF(SER_hh_fech_in!E18=0,0,SER_hh_fech_in!E18/SER_summary!E$27)</f>
        <v>13.535557789510358</v>
      </c>
      <c r="F18" s="133">
        <f>IF(SER_hh_fech_in!F18=0,0,SER_hh_fech_in!F18/SER_summary!F$27)</f>
        <v>9.1892971005676731</v>
      </c>
      <c r="G18" s="133">
        <f>IF(SER_hh_fech_in!G18=0,0,SER_hh_fech_in!G18/SER_summary!G$27)</f>
        <v>9.052942739382944</v>
      </c>
      <c r="H18" s="133">
        <f>IF(SER_hh_fech_in!H18=0,0,SER_hh_fech_in!H18/SER_summary!H$27)</f>
        <v>9.9169040562349959</v>
      </c>
      <c r="I18" s="133">
        <f>IF(SER_hh_fech_in!I18=0,0,SER_hh_fech_in!I18/SER_summary!I$27)</f>
        <v>8.5173235725212582</v>
      </c>
      <c r="J18" s="133">
        <f>IF(SER_hh_fech_in!J18=0,0,SER_hh_fech_in!J18/SER_summary!J$27)</f>
        <v>8.1170082952352534</v>
      </c>
      <c r="K18" s="133">
        <f>IF(SER_hh_fech_in!K18=0,0,SER_hh_fech_in!K18/SER_summary!K$27)</f>
        <v>8.6009070225454209</v>
      </c>
      <c r="L18" s="133">
        <f>IF(SER_hh_fech_in!L18=0,0,SER_hh_fech_in!L18/SER_summary!L$27)</f>
        <v>8.1756741515974962</v>
      </c>
      <c r="M18" s="133">
        <f>IF(SER_hh_fech_in!M18=0,0,SER_hh_fech_in!M18/SER_summary!M$27)</f>
        <v>7.5533936672593738</v>
      </c>
      <c r="N18" s="133">
        <f>IF(SER_hh_fech_in!N18=0,0,SER_hh_fech_in!N18/SER_summary!N$27)</f>
        <v>7.8791191638828888</v>
      </c>
      <c r="O18" s="133">
        <f>IF(SER_hh_fech_in!O18=0,0,SER_hh_fech_in!O18/SER_summary!O$27)</f>
        <v>7.0139149938564138</v>
      </c>
      <c r="P18" s="133">
        <f>IF(SER_hh_fech_in!P18=0,0,SER_hh_fech_in!P18/SER_summary!P$27)</f>
        <v>6.0360842418448195</v>
      </c>
      <c r="Q18" s="133">
        <f>IF(SER_hh_fech_in!Q18=0,0,SER_hh_fech_in!Q18/SER_summary!Q$27)</f>
        <v>6.9393446097491065</v>
      </c>
      <c r="R18" s="133">
        <f>IF(SER_hh_fech_in!R18=0,0,SER_hh_fech_in!R18/SER_summary!R$27)</f>
        <v>6.0820610188626638</v>
      </c>
      <c r="S18" s="133">
        <f>IF(SER_hh_fech_in!S18=0,0,SER_hh_fech_in!S18/SER_summary!S$27)</f>
        <v>6.2968731391057284</v>
      </c>
      <c r="T18" s="133">
        <f>IF(SER_hh_fech_in!T18=0,0,SER_hh_fech_in!T18/SER_summary!T$27)</f>
        <v>5.9001571982315575</v>
      </c>
      <c r="U18" s="133">
        <f>IF(SER_hh_fech_in!U18=0,0,SER_hh_fech_in!U18/SER_summary!U$27)</f>
        <v>5.7379837645219647</v>
      </c>
      <c r="V18" s="133">
        <f>IF(SER_hh_fech_in!V18=0,0,SER_hh_fech_in!V18/SER_summary!V$27)</f>
        <v>5.4120361196947853</v>
      </c>
      <c r="W18" s="133">
        <f>IF(SER_hh_fech_in!W18=0,0,SER_hh_fech_in!W18/SER_summary!W$27)</f>
        <v>4.6738328276370762</v>
      </c>
      <c r="DA18" s="157" t="s">
        <v>831</v>
      </c>
    </row>
    <row r="19" spans="1:105" ht="12.95" customHeight="1" x14ac:dyDescent="0.25">
      <c r="A19" s="130" t="s">
        <v>35</v>
      </c>
      <c r="B19" s="131"/>
      <c r="C19" s="131">
        <f>IF(SER_hh_fech_in!C19=0,0,SER_hh_fech_in!C19/SER_summary!C$27)</f>
        <v>15.330409852036915</v>
      </c>
      <c r="D19" s="131">
        <f>IF(SER_hh_fech_in!D19=0,0,SER_hh_fech_in!D19/SER_summary!D$27)</f>
        <v>15.517551659220754</v>
      </c>
      <c r="E19" s="131">
        <f>IF(SER_hh_fech_in!E19=0,0,SER_hh_fech_in!E19/SER_summary!E$27)</f>
        <v>15.135203745128518</v>
      </c>
      <c r="F19" s="131">
        <f>IF(SER_hh_fech_in!F19=0,0,SER_hh_fech_in!F19/SER_summary!F$27)</f>
        <v>14.552527861369715</v>
      </c>
      <c r="G19" s="131">
        <f>IF(SER_hh_fech_in!G19=0,0,SER_hh_fech_in!G19/SER_summary!G$27)</f>
        <v>14.299926614093529</v>
      </c>
      <c r="H19" s="131">
        <f>IF(SER_hh_fech_in!H19=0,0,SER_hh_fech_in!H19/SER_summary!H$27)</f>
        <v>15.167691755668068</v>
      </c>
      <c r="I19" s="131">
        <f>IF(SER_hh_fech_in!I19=0,0,SER_hh_fech_in!I19/SER_summary!I$27)</f>
        <v>14.794614643180363</v>
      </c>
      <c r="J19" s="131">
        <f>IF(SER_hh_fech_in!J19=0,0,SER_hh_fech_in!J19/SER_summary!J$27)</f>
        <v>14.113370840612037</v>
      </c>
      <c r="K19" s="131">
        <f>IF(SER_hh_fech_in!K19=0,0,SER_hh_fech_in!K19/SER_summary!K$27)</f>
        <v>17.594445449459986</v>
      </c>
      <c r="L19" s="131">
        <f>IF(SER_hh_fech_in!L19=0,0,SER_hh_fech_in!L19/SER_summary!L$27)</f>
        <v>13.879274423540293</v>
      </c>
      <c r="M19" s="131">
        <f>IF(SER_hh_fech_in!M19=0,0,SER_hh_fech_in!M19/SER_summary!M$27)</f>
        <v>17.870518284103618</v>
      </c>
      <c r="N19" s="131">
        <f>IF(SER_hh_fech_in!N19=0,0,SER_hh_fech_in!N19/SER_summary!N$27)</f>
        <v>14.198616201554517</v>
      </c>
      <c r="O19" s="131">
        <f>IF(SER_hh_fech_in!O19=0,0,SER_hh_fech_in!O19/SER_summary!O$27)</f>
        <v>16.008530629896732</v>
      </c>
      <c r="P19" s="131">
        <f>IF(SER_hh_fech_in!P19=0,0,SER_hh_fech_in!P19/SER_summary!P$27)</f>
        <v>15.601106258226242</v>
      </c>
      <c r="Q19" s="131">
        <f>IF(SER_hh_fech_in!Q19=0,0,SER_hh_fech_in!Q19/SER_summary!Q$27)</f>
        <v>12.712124050975342</v>
      </c>
      <c r="R19" s="131">
        <f>IF(SER_hh_fech_in!R19=0,0,SER_hh_fech_in!R19/SER_summary!R$27)</f>
        <v>12.104556793226571</v>
      </c>
      <c r="S19" s="131">
        <f>IF(SER_hh_fech_in!S19=0,0,SER_hh_fech_in!S19/SER_summary!S$27)</f>
        <v>12.5132711926305</v>
      </c>
      <c r="T19" s="131">
        <f>IF(SER_hh_fech_in!T19=0,0,SER_hh_fech_in!T19/SER_summary!T$27)</f>
        <v>12.712229931470452</v>
      </c>
      <c r="U19" s="131">
        <f>IF(SER_hh_fech_in!U19=0,0,SER_hh_fech_in!U19/SER_summary!U$27)</f>
        <v>12.20251384274893</v>
      </c>
      <c r="V19" s="131">
        <f>IF(SER_hh_fech_in!V19=0,0,SER_hh_fech_in!V19/SER_summary!V$27)</f>
        <v>11.163203569308189</v>
      </c>
      <c r="W19" s="131">
        <f>IF(SER_hh_fech_in!W19=0,0,SER_hh_fech_in!W19/SER_summary!W$27)</f>
        <v>11.546997923386737</v>
      </c>
      <c r="DA19" s="156" t="s">
        <v>832</v>
      </c>
    </row>
    <row r="20" spans="1:105" ht="12" customHeight="1" x14ac:dyDescent="0.25">
      <c r="A20" s="132" t="s">
        <v>29</v>
      </c>
      <c r="B20" s="133"/>
      <c r="C20" s="133">
        <f>IF(SER_hh_fech_in!C20=0,0,SER_hh_fech_in!C20/SER_summary!C$27)</f>
        <v>16.749767406886814</v>
      </c>
      <c r="D20" s="133">
        <f>IF(SER_hh_fech_in!D20=0,0,SER_hh_fech_in!D20/SER_summary!D$27)</f>
        <v>19.950139892724216</v>
      </c>
      <c r="E20" s="133">
        <f>IF(SER_hh_fech_in!E20=0,0,SER_hh_fech_in!E20/SER_summary!E$27)</f>
        <v>19.848728472739101</v>
      </c>
      <c r="F20" s="133">
        <f>IF(SER_hh_fech_in!F20=0,0,SER_hh_fech_in!F20/SER_summary!F$27)</f>
        <v>20.667344513035186</v>
      </c>
      <c r="G20" s="133">
        <f>IF(SER_hh_fech_in!G20=0,0,SER_hh_fech_in!G20/SER_summary!G$27)</f>
        <v>20.799690054111043</v>
      </c>
      <c r="H20" s="133">
        <f>IF(SER_hh_fech_in!H20=0,0,SER_hh_fech_in!H20/SER_summary!H$27)</f>
        <v>30.943937503469098</v>
      </c>
      <c r="I20" s="133">
        <f>IF(SER_hh_fech_in!I20=0,0,SER_hh_fech_in!I20/SER_summary!I$27)</f>
        <v>31.387550758180112</v>
      </c>
      <c r="J20" s="133">
        <f>IF(SER_hh_fech_in!J20=0,0,SER_hh_fech_in!J20/SER_summary!J$27)</f>
        <v>29.260293244767762</v>
      </c>
      <c r="K20" s="133">
        <f>IF(SER_hh_fech_in!K20=0,0,SER_hh_fech_in!K20/SER_summary!K$27)</f>
        <v>23.197189027637169</v>
      </c>
      <c r="L20" s="133">
        <f>IF(SER_hh_fech_in!L20=0,0,SER_hh_fech_in!L20/SER_summary!L$27)</f>
        <v>28.736713302030552</v>
      </c>
      <c r="M20" s="133">
        <f>IF(SER_hh_fech_in!M20=0,0,SER_hh_fech_in!M20/SER_summary!M$27)</f>
        <v>23.412300654371272</v>
      </c>
      <c r="N20" s="133">
        <f>IF(SER_hh_fech_in!N20=0,0,SER_hh_fech_in!N20/SER_summary!N$27)</f>
        <v>23.553750943153343</v>
      </c>
      <c r="O20" s="133">
        <f>IF(SER_hh_fech_in!O20=0,0,SER_hh_fech_in!O20/SER_summary!O$27)</f>
        <v>24.799141783041588</v>
      </c>
      <c r="P20" s="133">
        <f>IF(SER_hh_fech_in!P20=0,0,SER_hh_fech_in!P20/SER_summary!P$27)</f>
        <v>22.290145148719553</v>
      </c>
      <c r="Q20" s="133">
        <f>IF(SER_hh_fech_in!Q20=0,0,SER_hh_fech_in!Q20/SER_summary!Q$27)</f>
        <v>22.193292400930311</v>
      </c>
      <c r="R20" s="133">
        <f>IF(SER_hh_fech_in!R20=0,0,SER_hh_fech_in!R20/SER_summary!R$27)</f>
        <v>24.809362101311816</v>
      </c>
      <c r="S20" s="133">
        <f>IF(SER_hh_fech_in!S20=0,0,SER_hh_fech_in!S20/SER_summary!S$27)</f>
        <v>0</v>
      </c>
      <c r="T20" s="133">
        <f>IF(SER_hh_fech_in!T20=0,0,SER_hh_fech_in!T20/SER_summary!T$27)</f>
        <v>38.145784916690332</v>
      </c>
      <c r="U20" s="133">
        <f>IF(SER_hh_fech_in!U20=0,0,SER_hh_fech_in!U20/SER_summary!U$27)</f>
        <v>50.89450407206008</v>
      </c>
      <c r="V20" s="133">
        <f>IF(SER_hh_fech_in!V20=0,0,SER_hh_fech_in!V20/SER_summary!V$27)</f>
        <v>17.909974000126347</v>
      </c>
      <c r="W20" s="133">
        <f>IF(SER_hh_fech_in!W20=0,0,SER_hh_fech_in!W20/SER_summary!W$27)</f>
        <v>24.177452116465734</v>
      </c>
      <c r="DA20" s="157" t="s">
        <v>833</v>
      </c>
    </row>
    <row r="21" spans="1:105" s="2" customFormat="1" ht="12" customHeight="1" x14ac:dyDescent="0.25">
      <c r="A21" s="132" t="s">
        <v>52</v>
      </c>
      <c r="B21" s="133"/>
      <c r="C21" s="133">
        <f>IF(SER_hh_fech_in!C21=0,0,SER_hh_fech_in!C21/SER_summary!C$27)</f>
        <v>14.535073718779744</v>
      </c>
      <c r="D21" s="133">
        <f>IF(SER_hh_fech_in!D21=0,0,SER_hh_fech_in!D21/SER_summary!D$27)</f>
        <v>16.009132635997407</v>
      </c>
      <c r="E21" s="133">
        <f>IF(SER_hh_fech_in!E21=0,0,SER_hh_fech_in!E21/SER_summary!E$27)</f>
        <v>17.852999322872783</v>
      </c>
      <c r="F21" s="133">
        <f>IF(SER_hh_fech_in!F21=0,0,SER_hh_fech_in!F21/SER_summary!F$27)</f>
        <v>15.576791990535478</v>
      </c>
      <c r="G21" s="133">
        <f>IF(SER_hh_fech_in!G21=0,0,SER_hh_fech_in!G21/SER_summary!G$27)</f>
        <v>13.659395574615145</v>
      </c>
      <c r="H21" s="133">
        <f>IF(SER_hh_fech_in!H21=0,0,SER_hh_fech_in!H21/SER_summary!H$27)</f>
        <v>14.32800070712663</v>
      </c>
      <c r="I21" s="133">
        <f>IF(SER_hh_fech_in!I21=0,0,SER_hh_fech_in!I21/SER_summary!I$27)</f>
        <v>13.680264695071703</v>
      </c>
      <c r="J21" s="133">
        <f>IF(SER_hh_fech_in!J21=0,0,SER_hh_fech_in!J21/SER_summary!J$27)</f>
        <v>13.260960886331866</v>
      </c>
      <c r="K21" s="133">
        <f>IF(SER_hh_fech_in!K21=0,0,SER_hh_fech_in!K21/SER_summary!K$27)</f>
        <v>17.692689481672691</v>
      </c>
      <c r="L21" s="133">
        <f>IF(SER_hh_fech_in!L21=0,0,SER_hh_fech_in!L21/SER_summary!L$27)</f>
        <v>12.824201152593131</v>
      </c>
      <c r="M21" s="133">
        <f>IF(SER_hh_fech_in!M21=0,0,SER_hh_fech_in!M21/SER_summary!M$27)</f>
        <v>18.838227739440274</v>
      </c>
      <c r="N21" s="133">
        <f>IF(SER_hh_fech_in!N21=0,0,SER_hh_fech_in!N21/SER_summary!N$27)</f>
        <v>17.271799342985766</v>
      </c>
      <c r="O21" s="133">
        <f>IF(SER_hh_fech_in!O21=0,0,SER_hh_fech_in!O21/SER_summary!O$27)</f>
        <v>14.605120370940496</v>
      </c>
      <c r="P21" s="133">
        <f>IF(SER_hh_fech_in!P21=0,0,SER_hh_fech_in!P21/SER_summary!P$27)</f>
        <v>11.600208107724082</v>
      </c>
      <c r="Q21" s="133">
        <f>IF(SER_hh_fech_in!Q21=0,0,SER_hh_fech_in!Q21/SER_summary!Q$27)</f>
        <v>9.11116587354614</v>
      </c>
      <c r="R21" s="133">
        <f>IF(SER_hh_fech_in!R21=0,0,SER_hh_fech_in!R21/SER_summary!R$27)</f>
        <v>11.527563921792355</v>
      </c>
      <c r="S21" s="133">
        <f>IF(SER_hh_fech_in!S21=0,0,SER_hh_fech_in!S21/SER_summary!S$27)</f>
        <v>15.051072179217485</v>
      </c>
      <c r="T21" s="133">
        <f>IF(SER_hh_fech_in!T21=0,0,SER_hh_fech_in!T21/SER_summary!T$27)</f>
        <v>19.571347162604557</v>
      </c>
      <c r="U21" s="133">
        <f>IF(SER_hh_fech_in!U21=0,0,SER_hh_fech_in!U21/SER_summary!U$27)</f>
        <v>19.871189343331874</v>
      </c>
      <c r="V21" s="133">
        <f>IF(SER_hh_fech_in!V21=0,0,SER_hh_fech_in!V21/SER_summary!V$27)</f>
        <v>15.948749826775526</v>
      </c>
      <c r="W21" s="133">
        <f>IF(SER_hh_fech_in!W21=0,0,SER_hh_fech_in!W21/SER_summary!W$27)</f>
        <v>17.270444771053068</v>
      </c>
      <c r="DA21" s="157" t="s">
        <v>834</v>
      </c>
    </row>
    <row r="22" spans="1:105" ht="12" customHeight="1" x14ac:dyDescent="0.25">
      <c r="A22" s="132" t="s">
        <v>169</v>
      </c>
      <c r="B22" s="133"/>
      <c r="C22" s="133">
        <f>IF(SER_hh_fech_in!C22=0,0,SER_hh_fech_in!C22/SER_summary!C$27)</f>
        <v>13.56967505108341</v>
      </c>
      <c r="D22" s="133">
        <f>IF(SER_hh_fech_in!D22=0,0,SER_hh_fech_in!D22/SER_summary!D$27)</f>
        <v>14.182751452930381</v>
      </c>
      <c r="E22" s="133">
        <f>IF(SER_hh_fech_in!E22=0,0,SER_hh_fech_in!E22/SER_summary!E$27)</f>
        <v>13.1898590380603</v>
      </c>
      <c r="F22" s="133">
        <f>IF(SER_hh_fech_in!F22=0,0,SER_hh_fech_in!F22/SER_summary!F$27)</f>
        <v>13.509250980682399</v>
      </c>
      <c r="G22" s="133">
        <f>IF(SER_hh_fech_in!G22=0,0,SER_hh_fech_in!G22/SER_summary!G$27)</f>
        <v>13.07788600561935</v>
      </c>
      <c r="H22" s="133">
        <f>IF(SER_hh_fech_in!H22=0,0,SER_hh_fech_in!H22/SER_summary!H$27)</f>
        <v>13.63550037573536</v>
      </c>
      <c r="I22" s="133">
        <f>IF(SER_hh_fech_in!I22=0,0,SER_hh_fech_in!I22/SER_summary!I$27)</f>
        <v>13.649409391180628</v>
      </c>
      <c r="J22" s="133">
        <f>IF(SER_hh_fech_in!J22=0,0,SER_hh_fech_in!J22/SER_summary!J$27)</f>
        <v>13.723896395820571</v>
      </c>
      <c r="K22" s="133">
        <f>IF(SER_hh_fech_in!K22=0,0,SER_hh_fech_in!K22/SER_summary!K$27)</f>
        <v>15.786822100354216</v>
      </c>
      <c r="L22" s="133">
        <f>IF(SER_hh_fech_in!L22=0,0,SER_hh_fech_in!L22/SER_summary!L$27)</f>
        <v>12.808388150409169</v>
      </c>
      <c r="M22" s="133">
        <f>IF(SER_hh_fech_in!M22=0,0,SER_hh_fech_in!M22/SER_summary!M$27)</f>
        <v>15.625018860937217</v>
      </c>
      <c r="N22" s="133">
        <f>IF(SER_hh_fech_in!N22=0,0,SER_hh_fech_in!N22/SER_summary!N$27)</f>
        <v>13.342330693647357</v>
      </c>
      <c r="O22" s="133">
        <f>IF(SER_hh_fech_in!O22=0,0,SER_hh_fech_in!O22/SER_summary!O$27)</f>
        <v>15.484070252059947</v>
      </c>
      <c r="P22" s="133">
        <f>IF(SER_hh_fech_in!P22=0,0,SER_hh_fech_in!P22/SER_summary!P$27)</f>
        <v>11.504825008028707</v>
      </c>
      <c r="Q22" s="133">
        <f>IF(SER_hh_fech_in!Q22=0,0,SER_hh_fech_in!Q22/SER_summary!Q$27)</f>
        <v>9.4787812191054375</v>
      </c>
      <c r="R22" s="133">
        <f>IF(SER_hh_fech_in!R22=0,0,SER_hh_fech_in!R22/SER_summary!R$27)</f>
        <v>9.5107732171531296</v>
      </c>
      <c r="S22" s="133">
        <f>IF(SER_hh_fech_in!S22=0,0,SER_hh_fech_in!S22/SER_summary!S$27)</f>
        <v>12.154575277807488</v>
      </c>
      <c r="T22" s="133">
        <f>IF(SER_hh_fech_in!T22=0,0,SER_hh_fech_in!T22/SER_summary!T$27)</f>
        <v>11.760764675796286</v>
      </c>
      <c r="U22" s="133">
        <f>IF(SER_hh_fech_in!U22=0,0,SER_hh_fech_in!U22/SER_summary!U$27)</f>
        <v>10.525442663285135</v>
      </c>
      <c r="V22" s="133">
        <f>IF(SER_hh_fech_in!V22=0,0,SER_hh_fech_in!V22/SER_summary!V$27)</f>
        <v>8.4498829461610576</v>
      </c>
      <c r="W22" s="133">
        <f>IF(SER_hh_fech_in!W22=0,0,SER_hh_fech_in!W22/SER_summary!W$27)</f>
        <v>9.8581393046904022</v>
      </c>
      <c r="DA22" s="157" t="s">
        <v>835</v>
      </c>
    </row>
    <row r="23" spans="1:105" ht="12" customHeight="1" x14ac:dyDescent="0.25">
      <c r="A23" s="132" t="s">
        <v>154</v>
      </c>
      <c r="B23" s="133"/>
      <c r="C23" s="133">
        <f>IF(SER_hh_fech_in!C23=0,0,SER_hh_fech_in!C23/SER_summary!C$27)</f>
        <v>19.327118497578365</v>
      </c>
      <c r="D23" s="133">
        <f>IF(SER_hh_fech_in!D23=0,0,SER_hh_fech_in!D23/SER_summary!D$27)</f>
        <v>21.533133654971358</v>
      </c>
      <c r="E23" s="133">
        <f>IF(SER_hh_fech_in!E23=0,0,SER_hh_fech_in!E23/SER_summary!E$27)</f>
        <v>23.99527535999766</v>
      </c>
      <c r="F23" s="133">
        <f>IF(SER_hh_fech_in!F23=0,0,SER_hh_fech_in!F23/SER_summary!F$27)</f>
        <v>17.394607566306522</v>
      </c>
      <c r="G23" s="133">
        <f>IF(SER_hh_fech_in!G23=0,0,SER_hh_fech_in!G23/SER_summary!G$27)</f>
        <v>13.493455087309666</v>
      </c>
      <c r="H23" s="133">
        <f>IF(SER_hh_fech_in!H23=0,0,SER_hh_fech_in!H23/SER_summary!H$27)</f>
        <v>13.704178885153203</v>
      </c>
      <c r="I23" s="133">
        <f>IF(SER_hh_fech_in!I23=0,0,SER_hh_fech_in!I23/SER_summary!I$27)</f>
        <v>13.913452659456809</v>
      </c>
      <c r="J23" s="133">
        <f>IF(SER_hh_fech_in!J23=0,0,SER_hh_fech_in!J23/SER_summary!J$27)</f>
        <v>14.253433762653327</v>
      </c>
      <c r="K23" s="133">
        <f>IF(SER_hh_fech_in!K23=0,0,SER_hh_fech_in!K23/SER_summary!K$27)</f>
        <v>18.966063341845139</v>
      </c>
      <c r="L23" s="133">
        <f>IF(SER_hh_fech_in!L23=0,0,SER_hh_fech_in!L23/SER_summary!L$27)</f>
        <v>15.493437353160688</v>
      </c>
      <c r="M23" s="133">
        <f>IF(SER_hh_fech_in!M23=0,0,SER_hh_fech_in!M23/SER_summary!M$27)</f>
        <v>18.109168001118729</v>
      </c>
      <c r="N23" s="133">
        <f>IF(SER_hh_fech_in!N23=0,0,SER_hh_fech_in!N23/SER_summary!N$27)</f>
        <v>12.678587895149064</v>
      </c>
      <c r="O23" s="133">
        <f>IF(SER_hh_fech_in!O23=0,0,SER_hh_fech_in!O23/SER_summary!O$27)</f>
        <v>14.51107930800374</v>
      </c>
      <c r="P23" s="133">
        <f>IF(SER_hh_fech_in!P23=0,0,SER_hh_fech_in!P23/SER_summary!P$27)</f>
        <v>13.750567391136508</v>
      </c>
      <c r="Q23" s="133">
        <f>IF(SER_hh_fech_in!Q23=0,0,SER_hh_fech_in!Q23/SER_summary!Q$27)</f>
        <v>13.200416500357864</v>
      </c>
      <c r="R23" s="133">
        <f>IF(SER_hh_fech_in!R23=0,0,SER_hh_fech_in!R23/SER_summary!R$27)</f>
        <v>11.19712122680637</v>
      </c>
      <c r="S23" s="133">
        <f>IF(SER_hh_fech_in!S23=0,0,SER_hh_fech_in!S23/SER_summary!S$27)</f>
        <v>11.018716854408504</v>
      </c>
      <c r="T23" s="133">
        <f>IF(SER_hh_fech_in!T23=0,0,SER_hh_fech_in!T23/SER_summary!T$27)</f>
        <v>10.442165909542029</v>
      </c>
      <c r="U23" s="133">
        <f>IF(SER_hh_fech_in!U23=0,0,SER_hh_fech_in!U23/SER_summary!U$27)</f>
        <v>10.015184165377114</v>
      </c>
      <c r="V23" s="133">
        <f>IF(SER_hh_fech_in!V23=0,0,SER_hh_fech_in!V23/SER_summary!V$27)</f>
        <v>8.0358225187407921</v>
      </c>
      <c r="W23" s="133">
        <f>IF(SER_hh_fech_in!W23=0,0,SER_hh_fech_in!W23/SER_summary!W$27)</f>
        <v>9.6933486555671937</v>
      </c>
      <c r="DA23" s="157" t="s">
        <v>836</v>
      </c>
    </row>
    <row r="24" spans="1:105" ht="12" customHeight="1" x14ac:dyDescent="0.25">
      <c r="A24" s="132" t="s">
        <v>128</v>
      </c>
      <c r="B24" s="133"/>
      <c r="C24" s="133">
        <f>IF(SER_hh_fech_in!C24=0,0,SER_hh_fech_in!C24/SER_summary!C$27)</f>
        <v>25.256242529655175</v>
      </c>
      <c r="D24" s="133">
        <f>IF(SER_hh_fech_in!D24=0,0,SER_hh_fech_in!D24/SER_summary!D$27)</f>
        <v>26.215747923255872</v>
      </c>
      <c r="E24" s="133">
        <f>IF(SER_hh_fech_in!E24=0,0,SER_hh_fech_in!E24/SER_summary!E$27)</f>
        <v>25.954261232716227</v>
      </c>
      <c r="F24" s="133">
        <f>IF(SER_hh_fech_in!F24=0,0,SER_hh_fech_in!F24/SER_summary!F$27)</f>
        <v>26.040920068955547</v>
      </c>
      <c r="G24" s="133">
        <f>IF(SER_hh_fech_in!G24=0,0,SER_hh_fech_in!G24/SER_summary!G$27)</f>
        <v>24.744839105135497</v>
      </c>
      <c r="H24" s="133">
        <f>IF(SER_hh_fech_in!H24=0,0,SER_hh_fech_in!H24/SER_summary!H$27)</f>
        <v>24.001670778375903</v>
      </c>
      <c r="I24" s="133">
        <f>IF(SER_hh_fech_in!I24=0,0,SER_hh_fech_in!I24/SER_summary!I$27)</f>
        <v>23.679160067070583</v>
      </c>
      <c r="J24" s="133">
        <f>IF(SER_hh_fech_in!J24=0,0,SER_hh_fech_in!J24/SER_summary!J$27)</f>
        <v>22.625841246746727</v>
      </c>
      <c r="K24" s="133">
        <f>IF(SER_hh_fech_in!K24=0,0,SER_hh_fech_in!K24/SER_summary!K$27)</f>
        <v>25.988707199556519</v>
      </c>
      <c r="L24" s="133">
        <f>IF(SER_hh_fech_in!L24=0,0,SER_hh_fech_in!L24/SER_summary!L$27)</f>
        <v>28.101615700206263</v>
      </c>
      <c r="M24" s="133">
        <f>IF(SER_hh_fech_in!M24=0,0,SER_hh_fech_in!M24/SER_summary!M$27)</f>
        <v>29.836977964018356</v>
      </c>
      <c r="N24" s="133">
        <f>IF(SER_hh_fech_in!N24=0,0,SER_hh_fech_in!N24/SER_summary!N$27)</f>
        <v>31.715699077286303</v>
      </c>
      <c r="O24" s="133">
        <f>IF(SER_hh_fech_in!O24=0,0,SER_hh_fech_in!O24/SER_summary!O$27)</f>
        <v>31.287152663659814</v>
      </c>
      <c r="P24" s="133">
        <f>IF(SER_hh_fech_in!P24=0,0,SER_hh_fech_in!P24/SER_summary!P$27)</f>
        <v>23.586702483545771</v>
      </c>
      <c r="Q24" s="133">
        <f>IF(SER_hh_fech_in!Q24=0,0,SER_hh_fech_in!Q24/SER_summary!Q$27)</f>
        <v>22.180380324958872</v>
      </c>
      <c r="R24" s="133">
        <f>IF(SER_hh_fech_in!R24=0,0,SER_hh_fech_in!R24/SER_summary!R$27)</f>
        <v>20.979476784382911</v>
      </c>
      <c r="S24" s="133">
        <f>IF(SER_hh_fech_in!S24=0,0,SER_hh_fech_in!S24/SER_summary!S$27)</f>
        <v>19.704744545324711</v>
      </c>
      <c r="T24" s="133">
        <f>IF(SER_hh_fech_in!T24=0,0,SER_hh_fech_in!T24/SER_summary!T$27)</f>
        <v>17.576095958373124</v>
      </c>
      <c r="U24" s="133">
        <f>IF(SER_hh_fech_in!U24=0,0,SER_hh_fech_in!U24/SER_summary!U$27)</f>
        <v>18.092735524490852</v>
      </c>
      <c r="V24" s="133">
        <f>IF(SER_hh_fech_in!V24=0,0,SER_hh_fech_in!V24/SER_summary!V$27)</f>
        <v>17.258295619533609</v>
      </c>
      <c r="W24" s="133">
        <f>IF(SER_hh_fech_in!W24=0,0,SER_hh_fech_in!W24/SER_summary!W$27)</f>
        <v>19.084145635666331</v>
      </c>
      <c r="DA24" s="157" t="s">
        <v>837</v>
      </c>
    </row>
    <row r="25" spans="1:105" ht="12" customHeight="1" x14ac:dyDescent="0.25">
      <c r="A25" s="132" t="s">
        <v>170</v>
      </c>
      <c r="B25" s="133"/>
      <c r="C25" s="133">
        <f>IF(SER_hh_fech_in!C25=0,0,SER_hh_fech_in!C25/SER_summary!C$27)</f>
        <v>16.972036849538558</v>
      </c>
      <c r="D25" s="133">
        <f>IF(SER_hh_fech_in!D25=0,0,SER_hh_fech_in!D25/SER_summary!D$27)</f>
        <v>17.174621128481284</v>
      </c>
      <c r="E25" s="133">
        <f>IF(SER_hh_fech_in!E25=0,0,SER_hh_fech_in!E25/SER_summary!E$27)</f>
        <v>13.265158566074138</v>
      </c>
      <c r="F25" s="133">
        <f>IF(SER_hh_fech_in!F25=0,0,SER_hh_fech_in!F25/SER_summary!F$27)</f>
        <v>12.938045830965139</v>
      </c>
      <c r="G25" s="133">
        <f>IF(SER_hh_fech_in!G25=0,0,SER_hh_fech_in!G25/SER_summary!G$27)</f>
        <v>13.189742953517381</v>
      </c>
      <c r="H25" s="133">
        <f>IF(SER_hh_fech_in!H25=0,0,SER_hh_fech_in!H25/SER_summary!H$27)</f>
        <v>16.732185615688863</v>
      </c>
      <c r="I25" s="133">
        <f>IF(SER_hh_fech_in!I25=0,0,SER_hh_fech_in!I25/SER_summary!I$27)</f>
        <v>15.723840421489557</v>
      </c>
      <c r="J25" s="133">
        <f>IF(SER_hh_fech_in!J25=0,0,SER_hh_fech_in!J25/SER_summary!J$27)</f>
        <v>16.11869305018261</v>
      </c>
      <c r="K25" s="133">
        <f>IF(SER_hh_fech_in!K25=0,0,SER_hh_fech_in!K25/SER_summary!K$27)</f>
        <v>17.355894816429004</v>
      </c>
      <c r="L25" s="133">
        <f>IF(SER_hh_fech_in!L25=0,0,SER_hh_fech_in!L25/SER_summary!L$27)</f>
        <v>14.708341570463395</v>
      </c>
      <c r="M25" s="133">
        <f>IF(SER_hh_fech_in!M25=0,0,SER_hh_fech_in!M25/SER_summary!M$27)</f>
        <v>16.911634966587979</v>
      </c>
      <c r="N25" s="133">
        <f>IF(SER_hh_fech_in!N25=0,0,SER_hh_fech_in!N25/SER_summary!N$27)</f>
        <v>18.213106038471732</v>
      </c>
      <c r="O25" s="133">
        <f>IF(SER_hh_fech_in!O25=0,0,SER_hh_fech_in!O25/SER_summary!O$27)</f>
        <v>18.610670364340635</v>
      </c>
      <c r="P25" s="133">
        <f>IF(SER_hh_fech_in!P25=0,0,SER_hh_fech_in!P25/SER_summary!P$27)</f>
        <v>16.605340693467252</v>
      </c>
      <c r="Q25" s="133">
        <f>IF(SER_hh_fech_in!Q25=0,0,SER_hh_fech_in!Q25/SER_summary!Q$27)</f>
        <v>16.483095619632739</v>
      </c>
      <c r="R25" s="133">
        <f>IF(SER_hh_fech_in!R25=0,0,SER_hh_fech_in!R25/SER_summary!R$27)</f>
        <v>17.197385465833797</v>
      </c>
      <c r="S25" s="133">
        <f>IF(SER_hh_fech_in!S25=0,0,SER_hh_fech_in!S25/SER_summary!S$27)</f>
        <v>13.567112764720772</v>
      </c>
      <c r="T25" s="133">
        <f>IF(SER_hh_fech_in!T25=0,0,SER_hh_fech_in!T25/SER_summary!T$27)</f>
        <v>12.670651020107046</v>
      </c>
      <c r="U25" s="133">
        <f>IF(SER_hh_fech_in!U25=0,0,SER_hh_fech_in!U25/SER_summary!U$27)</f>
        <v>11.924775926158375</v>
      </c>
      <c r="V25" s="133">
        <f>IF(SER_hh_fech_in!V25=0,0,SER_hh_fech_in!V25/SER_summary!V$27)</f>
        <v>11.707054799663819</v>
      </c>
      <c r="W25" s="133">
        <f>IF(SER_hh_fech_in!W25=0,0,SER_hh_fech_in!W25/SER_summary!W$27)</f>
        <v>13.349877244683324</v>
      </c>
      <c r="DA25" s="157" t="s">
        <v>838</v>
      </c>
    </row>
    <row r="26" spans="1:105" ht="12" customHeight="1" x14ac:dyDescent="0.25">
      <c r="A26" s="132" t="s">
        <v>24</v>
      </c>
      <c r="B26" s="65"/>
      <c r="C26" s="65">
        <f>IF(SER_hh_fech_in!C26=0,0,SER_hh_fech_in!C26/SER_summary!C$27)</f>
        <v>13.809696568629109</v>
      </c>
      <c r="D26" s="65">
        <f>IF(SER_hh_fech_in!D26=0,0,SER_hh_fech_in!D26/SER_summary!D$27)</f>
        <v>12.802097860605993</v>
      </c>
      <c r="E26" s="65">
        <f>IF(SER_hh_fech_in!E26=0,0,SER_hh_fech_in!E26/SER_summary!E$27)</f>
        <v>12.718207317364154</v>
      </c>
      <c r="F26" s="65">
        <f>IF(SER_hh_fech_in!F26=0,0,SER_hh_fech_in!F26/SER_summary!F$27)</f>
        <v>12.904368789951185</v>
      </c>
      <c r="G26" s="65">
        <f>IF(SER_hh_fech_in!G26=0,0,SER_hh_fech_in!G26/SER_summary!G$27)</f>
        <v>14.055521145811696</v>
      </c>
      <c r="H26" s="65">
        <f>IF(SER_hh_fech_in!H26=0,0,SER_hh_fech_in!H26/SER_summary!H$27)</f>
        <v>15.982198607394173</v>
      </c>
      <c r="I26" s="65">
        <f>IF(SER_hh_fech_in!I26=0,0,SER_hh_fech_in!I26/SER_summary!I$27)</f>
        <v>14.026843676783185</v>
      </c>
      <c r="J26" s="65">
        <f>IF(SER_hh_fech_in!J26=0,0,SER_hh_fech_in!J26/SER_summary!J$27)</f>
        <v>11.941962899131067</v>
      </c>
      <c r="K26" s="65">
        <f>IF(SER_hh_fech_in!K26=0,0,SER_hh_fech_in!K26/SER_summary!K$27)</f>
        <v>13.144786259933264</v>
      </c>
      <c r="L26" s="65">
        <f>IF(SER_hh_fech_in!L26=0,0,SER_hh_fech_in!L26/SER_summary!L$27)</f>
        <v>9.5350632734402296</v>
      </c>
      <c r="M26" s="65">
        <f>IF(SER_hh_fech_in!M26=0,0,SER_hh_fech_in!M26/SER_summary!M$27)</f>
        <v>14.562188473518964</v>
      </c>
      <c r="N26" s="65">
        <f>IF(SER_hh_fech_in!N26=0,0,SER_hh_fech_in!N26/SER_summary!N$27)</f>
        <v>10.626148388480543</v>
      </c>
      <c r="O26" s="65">
        <f>IF(SER_hh_fech_in!O26=0,0,SER_hh_fech_in!O26/SER_summary!O$27)</f>
        <v>13.001816927521453</v>
      </c>
      <c r="P26" s="65">
        <f>IF(SER_hh_fech_in!P26=0,0,SER_hh_fech_in!P26/SER_summary!P$27)</f>
        <v>15.966455769599904</v>
      </c>
      <c r="Q26" s="65">
        <f>IF(SER_hh_fech_in!Q26=0,0,SER_hh_fech_in!Q26/SER_summary!Q$27)</f>
        <v>10.891725412142859</v>
      </c>
      <c r="R26" s="65">
        <f>IF(SER_hh_fech_in!R26=0,0,SER_hh_fech_in!R26/SER_summary!R$27)</f>
        <v>10.301515181168009</v>
      </c>
      <c r="S26" s="65">
        <f>IF(SER_hh_fech_in!S26=0,0,SER_hh_fech_in!S26/SER_summary!S$27)</f>
        <v>9.4365358449249701</v>
      </c>
      <c r="T26" s="65">
        <f>IF(SER_hh_fech_in!T26=0,0,SER_hh_fech_in!T26/SER_summary!T$27)</f>
        <v>12.100089781962957</v>
      </c>
      <c r="U26" s="65">
        <f>IF(SER_hh_fech_in!U26=0,0,SER_hh_fech_in!U26/SER_summary!U$27)</f>
        <v>11.695735634530202</v>
      </c>
      <c r="V26" s="65">
        <f>IF(SER_hh_fech_in!V26=0,0,SER_hh_fech_in!V26/SER_summary!V$27)</f>
        <v>11.386329223154773</v>
      </c>
      <c r="W26" s="65">
        <f>IF(SER_hh_fech_in!W26=0,0,SER_hh_fech_in!W26/SER_summary!W$27)</f>
        <v>11.331476510425819</v>
      </c>
      <c r="DA26" s="109" t="s">
        <v>839</v>
      </c>
    </row>
    <row r="27" spans="1:105" ht="12" customHeight="1" x14ac:dyDescent="0.25">
      <c r="A27" s="145" t="s">
        <v>86</v>
      </c>
      <c r="B27" s="148"/>
      <c r="C27" s="146">
        <f>IF(SER_hh_fech_in!C27=0,0,SER_hh_fech_in!C27/SER_summary!C$27)</f>
        <v>0.39591419215789825</v>
      </c>
      <c r="D27" s="146">
        <f>IF(SER_hh_fech_in!D27=0,0,SER_hh_fech_in!D27/SER_summary!D$27)</f>
        <v>0.48102260476309905</v>
      </c>
      <c r="E27" s="146">
        <f>IF(SER_hh_fech_in!E27=0,0,SER_hh_fech_in!E27/SER_summary!E$27)</f>
        <v>0.61204756504372881</v>
      </c>
      <c r="F27" s="146">
        <f>IF(SER_hh_fech_in!F27=0,0,SER_hh_fech_in!F27/SER_summary!F$27)</f>
        <v>0.45944522248193514</v>
      </c>
      <c r="G27" s="146">
        <f>IF(SER_hh_fech_in!G27=0,0,SER_hh_fech_in!G27/SER_summary!G$27)</f>
        <v>0.64090389352232302</v>
      </c>
      <c r="H27" s="146">
        <f>IF(SER_hh_fech_in!H27=0,0,SER_hh_fech_in!H27/SER_summary!H$27)</f>
        <v>0.46194600720575935</v>
      </c>
      <c r="I27" s="146">
        <f>IF(SER_hh_fech_in!I27=0,0,SER_hh_fech_in!I27/SER_summary!I$27)</f>
        <v>0.68445069661432956</v>
      </c>
      <c r="J27" s="146">
        <f>IF(SER_hh_fech_in!J27=0,0,SER_hh_fech_in!J27/SER_summary!J$27)</f>
        <v>0.90483344006822908</v>
      </c>
      <c r="K27" s="146">
        <f>IF(SER_hh_fech_in!K27=0,0,SER_hh_fech_in!K27/SER_summary!K$27)</f>
        <v>1.7987176772539846</v>
      </c>
      <c r="L27" s="146">
        <f>IF(SER_hh_fech_in!L27=0,0,SER_hh_fech_in!L27/SER_summary!L$27)</f>
        <v>1.5308567091723213</v>
      </c>
      <c r="M27" s="146">
        <f>IF(SER_hh_fech_in!M27=0,0,SER_hh_fech_in!M27/SER_summary!M$27)</f>
        <v>1.6977332124829123</v>
      </c>
      <c r="N27" s="146">
        <f>IF(SER_hh_fech_in!N27=0,0,SER_hh_fech_in!N27/SER_summary!N$27)</f>
        <v>1.4205707451020144</v>
      </c>
      <c r="O27" s="146">
        <f>IF(SER_hh_fech_in!O27=0,0,SER_hh_fech_in!O27/SER_summary!O$27)</f>
        <v>1.2013666869579804</v>
      </c>
      <c r="P27" s="146">
        <f>IF(SER_hh_fech_in!P27=0,0,SER_hh_fech_in!P27/SER_summary!P$27)</f>
        <v>1.2728562371719927</v>
      </c>
      <c r="Q27" s="146">
        <f>IF(SER_hh_fech_in!Q27=0,0,SER_hh_fech_in!Q27/SER_summary!Q$27)</f>
        <v>0.94457976308757563</v>
      </c>
      <c r="R27" s="146">
        <f>IF(SER_hh_fech_in!R27=0,0,SER_hh_fech_in!R27/SER_summary!R$27)</f>
        <v>0.9170655115266878</v>
      </c>
      <c r="S27" s="146">
        <f>IF(SER_hh_fech_in!S27=0,0,SER_hh_fech_in!S27/SER_summary!S$27)</f>
        <v>1.5800621271221762</v>
      </c>
      <c r="T27" s="146">
        <f>IF(SER_hh_fech_in!T27=0,0,SER_hh_fech_in!T27/SER_summary!T$27)</f>
        <v>1.1911636792422331</v>
      </c>
      <c r="U27" s="146">
        <f>IF(SER_hh_fech_in!U27=0,0,SER_hh_fech_in!U27/SER_summary!U$27)</f>
        <v>1.1907532337664477</v>
      </c>
      <c r="V27" s="146">
        <f>IF(SER_hh_fech_in!V27=0,0,SER_hh_fech_in!V27/SER_summary!V$27)</f>
        <v>1.5591919450708136</v>
      </c>
      <c r="W27" s="146">
        <f>IF(SER_hh_fech_in!W27=0,0,SER_hh_fech_in!W27/SER_summary!W$27)</f>
        <v>0.6854559063587492</v>
      </c>
      <c r="DA27" s="159" t="s">
        <v>840</v>
      </c>
    </row>
    <row r="28" spans="1:105" ht="12" customHeight="1" x14ac:dyDescent="0.25">
      <c r="A28" s="78" t="s">
        <v>85</v>
      </c>
      <c r="B28" s="68"/>
      <c r="C28" s="147">
        <f>IF(SER_hh_fech_in!C28=0,0,SER_hh_fech_in!C28/SER_summary!C$27)</f>
        <v>4.6368817037642724</v>
      </c>
      <c r="D28" s="147">
        <f>IF(SER_hh_fech_in!D28=0,0,SER_hh_fech_in!D28/SER_summary!D$27)</f>
        <v>5.9237228834641815</v>
      </c>
      <c r="E28" s="147">
        <f>IF(SER_hh_fech_in!E28=0,0,SER_hh_fech_in!E28/SER_summary!E$27)</f>
        <v>5.5409825634492735</v>
      </c>
      <c r="F28" s="147">
        <f>IF(SER_hh_fech_in!F28=0,0,SER_hh_fech_in!F28/SER_summary!F$27)</f>
        <v>6.018606222865297</v>
      </c>
      <c r="G28" s="147">
        <f>IF(SER_hh_fech_in!G28=0,0,SER_hh_fech_in!G28/SER_summary!G$27)</f>
        <v>5.9090921181790277</v>
      </c>
      <c r="H28" s="147">
        <f>IF(SER_hh_fech_in!H28=0,0,SER_hh_fech_in!H28/SER_summary!H$27)</f>
        <v>5.51976156350689</v>
      </c>
      <c r="I28" s="147">
        <f>IF(SER_hh_fech_in!I28=0,0,SER_hh_fech_in!I28/SER_summary!I$27)</f>
        <v>6.30698043766475</v>
      </c>
      <c r="J28" s="147">
        <f>IF(SER_hh_fech_in!J28=0,0,SER_hh_fech_in!J28/SER_summary!J$27)</f>
        <v>6.6541077190733349</v>
      </c>
      <c r="K28" s="147">
        <f>IF(SER_hh_fech_in!K28=0,0,SER_hh_fech_in!K28/SER_summary!K$27)</f>
        <v>6.472650725588518</v>
      </c>
      <c r="L28" s="147">
        <f>IF(SER_hh_fech_in!L28=0,0,SER_hh_fech_in!L28/SER_summary!L$27)</f>
        <v>7.0809292752211439</v>
      </c>
      <c r="M28" s="147">
        <f>IF(SER_hh_fech_in!M28=0,0,SER_hh_fech_in!M28/SER_summary!M$27)</f>
        <v>6.7922865982288547</v>
      </c>
      <c r="N28" s="147">
        <f>IF(SER_hh_fech_in!N28=0,0,SER_hh_fech_in!N28/SER_summary!N$27)</f>
        <v>7.2958175789468989</v>
      </c>
      <c r="O28" s="147">
        <f>IF(SER_hh_fech_in!O28=0,0,SER_hh_fech_in!O28/SER_summary!O$27)</f>
        <v>7.4434101570068147</v>
      </c>
      <c r="P28" s="147">
        <f>IF(SER_hh_fech_in!P28=0,0,SER_hh_fech_in!P28/SER_summary!P$27)</f>
        <v>9.2355736977431491</v>
      </c>
      <c r="Q28" s="147">
        <f>IF(SER_hh_fech_in!Q28=0,0,SER_hh_fech_in!Q28/SER_summary!Q$27)</f>
        <v>6.0877341217836616</v>
      </c>
      <c r="R28" s="147">
        <f>IF(SER_hh_fech_in!R28=0,0,SER_hh_fech_in!R28/SER_summary!R$27)</f>
        <v>6.2827060168477136</v>
      </c>
      <c r="S28" s="147">
        <f>IF(SER_hh_fech_in!S28=0,0,SER_hh_fech_in!S28/SER_summary!S$27)</f>
        <v>6.5841617987322101</v>
      </c>
      <c r="T28" s="147">
        <f>IF(SER_hh_fech_in!T28=0,0,SER_hh_fech_in!T28/SER_summary!T$27)</f>
        <v>8.2606477221589003</v>
      </c>
      <c r="U28" s="147">
        <f>IF(SER_hh_fech_in!U28=0,0,SER_hh_fech_in!U28/SER_summary!U$27)</f>
        <v>7.4199592410660484</v>
      </c>
      <c r="V28" s="147">
        <f>IF(SER_hh_fech_in!V28=0,0,SER_hh_fech_in!V28/SER_summary!V$27)</f>
        <v>7.0527065876329438</v>
      </c>
      <c r="W28" s="147">
        <f>IF(SER_hh_fech_in!W28=0,0,SER_hh_fech_in!W28/SER_summary!W$27)</f>
        <v>7.4773585825701057</v>
      </c>
      <c r="DA28" s="160"/>
    </row>
    <row r="29" spans="1:105" ht="12.95" customHeight="1" x14ac:dyDescent="0.25">
      <c r="A29" s="130" t="s">
        <v>34</v>
      </c>
      <c r="B29" s="131"/>
      <c r="C29" s="131">
        <f>IF(SER_hh_fech_in!C29=0,0,SER_hh_fech_in!C29/SER_summary!C$27)</f>
        <v>15.317302195232765</v>
      </c>
      <c r="D29" s="131">
        <f>IF(SER_hh_fech_in!D29=0,0,SER_hh_fech_in!D29/SER_summary!D$27)</f>
        <v>15.49535425885213</v>
      </c>
      <c r="E29" s="131">
        <f>IF(SER_hh_fech_in!E29=0,0,SER_hh_fech_in!E29/SER_summary!E$27)</f>
        <v>15.63413930680413</v>
      </c>
      <c r="F29" s="131">
        <f>IF(SER_hh_fech_in!F29=0,0,SER_hh_fech_in!F29/SER_summary!F$27)</f>
        <v>15.358874428723553</v>
      </c>
      <c r="G29" s="131">
        <f>IF(SER_hh_fech_in!G29=0,0,SER_hh_fech_in!G29/SER_summary!G$27)</f>
        <v>15.389597732232483</v>
      </c>
      <c r="H29" s="131">
        <f>IF(SER_hh_fech_in!H29=0,0,SER_hh_fech_in!H29/SER_summary!H$27)</f>
        <v>15.546417920766968</v>
      </c>
      <c r="I29" s="131">
        <f>IF(SER_hh_fech_in!I29=0,0,SER_hh_fech_in!I29/SER_summary!I$27)</f>
        <v>15.575963008231636</v>
      </c>
      <c r="J29" s="131">
        <f>IF(SER_hh_fech_in!J29=0,0,SER_hh_fech_in!J29/SER_summary!J$27)</f>
        <v>15.433877796198166</v>
      </c>
      <c r="K29" s="131">
        <f>IF(SER_hh_fech_in!K29=0,0,SER_hh_fech_in!K29/SER_summary!K$27)</f>
        <v>20.029483289936621</v>
      </c>
      <c r="L29" s="131">
        <f>IF(SER_hh_fech_in!L29=0,0,SER_hh_fech_in!L29/SER_summary!L$27)</f>
        <v>15.654432944326986</v>
      </c>
      <c r="M29" s="131">
        <f>IF(SER_hh_fech_in!M29=0,0,SER_hh_fech_in!M29/SER_summary!M$27)</f>
        <v>20.007920846532009</v>
      </c>
      <c r="N29" s="131">
        <f>IF(SER_hh_fech_in!N29=0,0,SER_hh_fech_in!N29/SER_summary!N$27)</f>
        <v>16.833885818409566</v>
      </c>
      <c r="O29" s="131">
        <f>IF(SER_hh_fech_in!O29=0,0,SER_hh_fech_in!O29/SER_summary!O$27)</f>
        <v>19.302651526087647</v>
      </c>
      <c r="P29" s="131">
        <f>IF(SER_hh_fech_in!P29=0,0,SER_hh_fech_in!P29/SER_summary!P$27)</f>
        <v>20.756552131369514</v>
      </c>
      <c r="Q29" s="131">
        <f>IF(SER_hh_fech_in!Q29=0,0,SER_hh_fech_in!Q29/SER_summary!Q$27)</f>
        <v>17.251127483343559</v>
      </c>
      <c r="R29" s="131">
        <f>IF(SER_hh_fech_in!R29=0,0,SER_hh_fech_in!R29/SER_summary!R$27)</f>
        <v>16.289350302507067</v>
      </c>
      <c r="S29" s="131">
        <f>IF(SER_hh_fech_in!S29=0,0,SER_hh_fech_in!S29/SER_summary!S$27)</f>
        <v>17.009161665693572</v>
      </c>
      <c r="T29" s="131">
        <f>IF(SER_hh_fech_in!T29=0,0,SER_hh_fech_in!T29/SER_summary!T$27)</f>
        <v>16.961547589596403</v>
      </c>
      <c r="U29" s="131">
        <f>IF(SER_hh_fech_in!U29=0,0,SER_hh_fech_in!U29/SER_summary!U$27)</f>
        <v>17.00753255094536</v>
      </c>
      <c r="V29" s="131">
        <f>IF(SER_hh_fech_in!V29=0,0,SER_hh_fech_in!V29/SER_summary!V$27)</f>
        <v>15.406562103539354</v>
      </c>
      <c r="W29" s="131">
        <f>IF(SER_hh_fech_in!W29=0,0,SER_hh_fech_in!W29/SER_summary!W$27)</f>
        <v>16.443011044860935</v>
      </c>
      <c r="DA29" s="156" t="s">
        <v>841</v>
      </c>
    </row>
    <row r="30" spans="1:105" s="2" customFormat="1" ht="12" customHeight="1" x14ac:dyDescent="0.25">
      <c r="A30" s="132" t="s">
        <v>52</v>
      </c>
      <c r="B30" s="133"/>
      <c r="C30" s="133">
        <f>IF(SER_hh_fech_in!C30=0,0,SER_hh_fech_in!C30/SER_summary!C$27)</f>
        <v>15.760732046385616</v>
      </c>
      <c r="D30" s="133">
        <f>IF(SER_hh_fech_in!D30=0,0,SER_hh_fech_in!D30/SER_summary!D$27)</f>
        <v>20.785694608710809</v>
      </c>
      <c r="E30" s="133">
        <f>IF(SER_hh_fech_in!E30=0,0,SER_hh_fech_in!E30/SER_summary!E$27)</f>
        <v>20.582145260113901</v>
      </c>
      <c r="F30" s="133">
        <f>IF(SER_hh_fech_in!F30=0,0,SER_hh_fech_in!F30/SER_summary!F$27)</f>
        <v>22.520100749350316</v>
      </c>
      <c r="G30" s="133">
        <f>IF(SER_hh_fech_in!G30=0,0,SER_hh_fech_in!G30/SER_summary!G$27)</f>
        <v>23.07860955369252</v>
      </c>
      <c r="H30" s="133">
        <f>IF(SER_hh_fech_in!H30=0,0,SER_hh_fech_in!H30/SER_summary!H$27)</f>
        <v>20.382641202510499</v>
      </c>
      <c r="I30" s="133">
        <f>IF(SER_hh_fech_in!I30=0,0,SER_hh_fech_in!I30/SER_summary!I$27)</f>
        <v>22.258848518330769</v>
      </c>
      <c r="J30" s="133">
        <f>IF(SER_hh_fech_in!J30=0,0,SER_hh_fech_in!J30/SER_summary!J$27)</f>
        <v>18.984165575855755</v>
      </c>
      <c r="K30" s="133">
        <f>IF(SER_hh_fech_in!K30=0,0,SER_hh_fech_in!K30/SER_summary!K$27)</f>
        <v>23.281457537889825</v>
      </c>
      <c r="L30" s="133">
        <f>IF(SER_hh_fech_in!L30=0,0,SER_hh_fech_in!L30/SER_summary!L$27)</f>
        <v>21.650271623067241</v>
      </c>
      <c r="M30" s="133">
        <f>IF(SER_hh_fech_in!M30=0,0,SER_hh_fech_in!M30/SER_summary!M$27)</f>
        <v>25.068425307017687</v>
      </c>
      <c r="N30" s="133">
        <f>IF(SER_hh_fech_in!N30=0,0,SER_hh_fech_in!N30/SER_summary!N$27)</f>
        <v>18.865202471179959</v>
      </c>
      <c r="O30" s="133">
        <f>IF(SER_hh_fech_in!O30=0,0,SER_hh_fech_in!O30/SER_summary!O$27)</f>
        <v>22.474549329993824</v>
      </c>
      <c r="P30" s="133">
        <f>IF(SER_hh_fech_in!P30=0,0,SER_hh_fech_in!P30/SER_summary!P$27)</f>
        <v>24.518095019100624</v>
      </c>
      <c r="Q30" s="133">
        <f>IF(SER_hh_fech_in!Q30=0,0,SER_hh_fech_in!Q30/SER_summary!Q$27)</f>
        <v>19.670116362380227</v>
      </c>
      <c r="R30" s="133">
        <f>IF(SER_hh_fech_in!R30=0,0,SER_hh_fech_in!R30/SER_summary!R$27)</f>
        <v>19.80430356107167</v>
      </c>
      <c r="S30" s="133">
        <f>IF(SER_hh_fech_in!S30=0,0,SER_hh_fech_in!S30/SER_summary!S$27)</f>
        <v>22.661503516383274</v>
      </c>
      <c r="T30" s="133">
        <f>IF(SER_hh_fech_in!T30=0,0,SER_hh_fech_in!T30/SER_summary!T$27)</f>
        <v>28.261411721599554</v>
      </c>
      <c r="U30" s="133">
        <f>IF(SER_hh_fech_in!U30=0,0,SER_hh_fech_in!U30/SER_summary!U$27)</f>
        <v>34.192161617821505</v>
      </c>
      <c r="V30" s="133">
        <f>IF(SER_hh_fech_in!V30=0,0,SER_hh_fech_in!V30/SER_summary!V$27)</f>
        <v>28.11604584775683</v>
      </c>
      <c r="W30" s="133">
        <f>IF(SER_hh_fech_in!W30=0,0,SER_hh_fech_in!W30/SER_summary!W$27)</f>
        <v>30.485170282442152</v>
      </c>
      <c r="DA30" s="157" t="s">
        <v>842</v>
      </c>
    </row>
    <row r="31" spans="1:105" ht="12" customHeight="1" x14ac:dyDescent="0.25">
      <c r="A31" s="132" t="s">
        <v>154</v>
      </c>
      <c r="B31" s="133"/>
      <c r="C31" s="133">
        <f>IF(SER_hh_fech_in!C31=0,0,SER_hh_fech_in!C31/SER_summary!C$27)</f>
        <v>17.159767359447862</v>
      </c>
      <c r="D31" s="133">
        <f>IF(SER_hh_fech_in!D31=0,0,SER_hh_fech_in!D31/SER_summary!D$27)</f>
        <v>16.614673197509916</v>
      </c>
      <c r="E31" s="133">
        <f>IF(SER_hh_fech_in!E31=0,0,SER_hh_fech_in!E31/SER_summary!E$27)</f>
        <v>16.873502739102047</v>
      </c>
      <c r="F31" s="133">
        <f>IF(SER_hh_fech_in!F31=0,0,SER_hh_fech_in!F31/SER_summary!F$27)</f>
        <v>16.022155739016629</v>
      </c>
      <c r="G31" s="133">
        <f>IF(SER_hh_fech_in!G31=0,0,SER_hh_fech_in!G31/SER_summary!G$27)</f>
        <v>17.492750748701564</v>
      </c>
      <c r="H31" s="133">
        <f>IF(SER_hh_fech_in!H31=0,0,SER_hh_fech_in!H31/SER_summary!H$27)</f>
        <v>17.067670340633669</v>
      </c>
      <c r="I31" s="133">
        <f>IF(SER_hh_fech_in!I31=0,0,SER_hh_fech_in!I31/SER_summary!I$27)</f>
        <v>18.004276969183458</v>
      </c>
      <c r="J31" s="133">
        <f>IF(SER_hh_fech_in!J31=0,0,SER_hh_fech_in!J31/SER_summary!J$27)</f>
        <v>17.425960383728615</v>
      </c>
      <c r="K31" s="133">
        <f>IF(SER_hh_fech_in!K31=0,0,SER_hh_fech_in!K31/SER_summary!K$27)</f>
        <v>23.417302950670358</v>
      </c>
      <c r="L31" s="133">
        <f>IF(SER_hh_fech_in!L31=0,0,SER_hh_fech_in!L31/SER_summary!L$27)</f>
        <v>18.075116390731409</v>
      </c>
      <c r="M31" s="133">
        <f>IF(SER_hh_fech_in!M31=0,0,SER_hh_fech_in!M31/SER_summary!M$27)</f>
        <v>23.471290286218291</v>
      </c>
      <c r="N31" s="133">
        <f>IF(SER_hh_fech_in!N31=0,0,SER_hh_fech_in!N31/SER_summary!N$27)</f>
        <v>15.688078508416268</v>
      </c>
      <c r="O31" s="133">
        <f>IF(SER_hh_fech_in!O31=0,0,SER_hh_fech_in!O31/SER_summary!O$27)</f>
        <v>17.411776668131939</v>
      </c>
      <c r="P31" s="133">
        <f>IF(SER_hh_fech_in!P31=0,0,SER_hh_fech_in!P31/SER_summary!P$27)</f>
        <v>19.282490877919482</v>
      </c>
      <c r="Q31" s="133">
        <f>IF(SER_hh_fech_in!Q31=0,0,SER_hh_fech_in!Q31/SER_summary!Q$27)</f>
        <v>16.314792664850231</v>
      </c>
      <c r="R31" s="133">
        <f>IF(SER_hh_fech_in!R31=0,0,SER_hh_fech_in!R31/SER_summary!R$27)</f>
        <v>15.601682320139815</v>
      </c>
      <c r="S31" s="133">
        <f>IF(SER_hh_fech_in!S31=0,0,SER_hh_fech_in!S31/SER_summary!S$27)</f>
        <v>17.519614986964623</v>
      </c>
      <c r="T31" s="133">
        <f>IF(SER_hh_fech_in!T31=0,0,SER_hh_fech_in!T31/SER_summary!T$27)</f>
        <v>18.005077865740788</v>
      </c>
      <c r="U31" s="133">
        <f>IF(SER_hh_fech_in!U31=0,0,SER_hh_fech_in!U31/SER_summary!U$27)</f>
        <v>18.319256685217798</v>
      </c>
      <c r="V31" s="133">
        <f>IF(SER_hh_fech_in!V31=0,0,SER_hh_fech_in!V31/SER_summary!V$27)</f>
        <v>15.812578028337324</v>
      </c>
      <c r="W31" s="133">
        <f>IF(SER_hh_fech_in!W31=0,0,SER_hh_fech_in!W31/SER_summary!W$27)</f>
        <v>17.260515189737088</v>
      </c>
      <c r="DA31" s="157" t="s">
        <v>843</v>
      </c>
    </row>
    <row r="32" spans="1:105" ht="12" customHeight="1" x14ac:dyDescent="0.25">
      <c r="A32" s="132" t="s">
        <v>128</v>
      </c>
      <c r="B32" s="133"/>
      <c r="C32" s="133">
        <f>IF(SER_hh_fech_in!C32=0,0,SER_hh_fech_in!C32/SER_summary!C$27)</f>
        <v>20.788299505417164</v>
      </c>
      <c r="D32" s="133">
        <f>IF(SER_hh_fech_in!D32=0,0,SER_hh_fech_in!D32/SER_summary!D$27)</f>
        <v>23.712433196365421</v>
      </c>
      <c r="E32" s="133">
        <f>IF(SER_hh_fech_in!E32=0,0,SER_hh_fech_in!E32/SER_summary!E$27)</f>
        <v>19.992886811686343</v>
      </c>
      <c r="F32" s="133">
        <f>IF(SER_hh_fech_in!F32=0,0,SER_hh_fech_in!F32/SER_summary!F$27)</f>
        <v>17.791499523509007</v>
      </c>
      <c r="G32" s="133">
        <f>IF(SER_hh_fech_in!G32=0,0,SER_hh_fech_in!G32/SER_summary!G$27)</f>
        <v>20.811620260564826</v>
      </c>
      <c r="H32" s="133">
        <f>IF(SER_hh_fech_in!H32=0,0,SER_hh_fech_in!H32/SER_summary!H$27)</f>
        <v>18.41029549249409</v>
      </c>
      <c r="I32" s="133">
        <f>IF(SER_hh_fech_in!I32=0,0,SER_hh_fech_in!I32/SER_summary!I$27)</f>
        <v>19.501850199809486</v>
      </c>
      <c r="J32" s="133">
        <f>IF(SER_hh_fech_in!J32=0,0,SER_hh_fech_in!J32/SER_summary!J$27)</f>
        <v>27.803030285494877</v>
      </c>
      <c r="K32" s="133">
        <f>IF(SER_hh_fech_in!K32=0,0,SER_hh_fech_in!K32/SER_summary!K$27)</f>
        <v>25.834322878216195</v>
      </c>
      <c r="L32" s="133">
        <f>IF(SER_hh_fech_in!L32=0,0,SER_hh_fech_in!L32/SER_summary!L$27)</f>
        <v>19.759389561495979</v>
      </c>
      <c r="M32" s="133">
        <f>IF(SER_hh_fech_in!M32=0,0,SER_hh_fech_in!M32/SER_summary!M$27)</f>
        <v>19.803502903223738</v>
      </c>
      <c r="N32" s="133">
        <f>IF(SER_hh_fech_in!N32=0,0,SER_hh_fech_in!N32/SER_summary!N$27)</f>
        <v>27.843847232114502</v>
      </c>
      <c r="O32" s="133">
        <f>IF(SER_hh_fech_in!O32=0,0,SER_hh_fech_in!O32/SER_summary!O$27)</f>
        <v>16.913336294868643</v>
      </c>
      <c r="P32" s="133">
        <f>IF(SER_hh_fech_in!P32=0,0,SER_hh_fech_in!P32/SER_summary!P$27)</f>
        <v>16.255339354819348</v>
      </c>
      <c r="Q32" s="133">
        <f>IF(SER_hh_fech_in!Q32=0,0,SER_hh_fech_in!Q32/SER_summary!Q$27)</f>
        <v>17.70558246838138</v>
      </c>
      <c r="R32" s="133">
        <f>IF(SER_hh_fech_in!R32=0,0,SER_hh_fech_in!R32/SER_summary!R$27)</f>
        <v>17.808316753354497</v>
      </c>
      <c r="S32" s="133">
        <f>IF(SER_hh_fech_in!S32=0,0,SER_hh_fech_in!S32/SER_summary!S$27)</f>
        <v>21.368158780347272</v>
      </c>
      <c r="T32" s="133">
        <f>IF(SER_hh_fech_in!T32=0,0,SER_hh_fech_in!T32/SER_summary!T$27)</f>
        <v>24.957268111338308</v>
      </c>
      <c r="U32" s="133">
        <f>IF(SER_hh_fech_in!U32=0,0,SER_hh_fech_in!U32/SER_summary!U$27)</f>
        <v>25.665286124973083</v>
      </c>
      <c r="V32" s="133">
        <f>IF(SER_hh_fech_in!V32=0,0,SER_hh_fech_in!V32/SER_summary!V$27)</f>
        <v>22.687534106493246</v>
      </c>
      <c r="W32" s="133">
        <f>IF(SER_hh_fech_in!W32=0,0,SER_hh_fech_in!W32/SER_summary!W$27)</f>
        <v>20.04503816038623</v>
      </c>
      <c r="DA32" s="157" t="s">
        <v>844</v>
      </c>
    </row>
    <row r="33" spans="1:105" ht="12" customHeight="1" x14ac:dyDescent="0.25">
      <c r="A33" s="62" t="s">
        <v>24</v>
      </c>
      <c r="B33" s="68"/>
      <c r="C33" s="68">
        <f>IF(SER_hh_fech_in!C33=0,0,SER_hh_fech_in!C33/SER_summary!C$27)</f>
        <v>13.968924406330746</v>
      </c>
      <c r="D33" s="68">
        <f>IF(SER_hh_fech_in!D33=0,0,SER_hh_fech_in!D33/SER_summary!D$27)</f>
        <v>13.243613172706187</v>
      </c>
      <c r="E33" s="68">
        <f>IF(SER_hh_fech_in!E33=0,0,SER_hh_fech_in!E33/SER_summary!E$27)</f>
        <v>13.656714525922368</v>
      </c>
      <c r="F33" s="68">
        <f>IF(SER_hh_fech_in!F33=0,0,SER_hh_fech_in!F33/SER_summary!F$27)</f>
        <v>13.44523590775704</v>
      </c>
      <c r="G33" s="68">
        <f>IF(SER_hh_fech_in!G33=0,0,SER_hh_fech_in!G33/SER_summary!G$27)</f>
        <v>13.376067132629075</v>
      </c>
      <c r="H33" s="68">
        <f>IF(SER_hh_fech_in!H33=0,0,SER_hh_fech_in!H33/SER_summary!H$27)</f>
        <v>14.257009283354014</v>
      </c>
      <c r="I33" s="68">
        <f>IF(SER_hh_fech_in!I33=0,0,SER_hh_fech_in!I33/SER_summary!I$27)</f>
        <v>13.637120476560668</v>
      </c>
      <c r="J33" s="68">
        <f>IF(SER_hh_fech_in!J33=0,0,SER_hh_fech_in!J33/SER_summary!J$27)</f>
        <v>13.956630627391032</v>
      </c>
      <c r="K33" s="68">
        <f>IF(SER_hh_fech_in!K33=0,0,SER_hh_fech_in!K33/SER_summary!K$27)</f>
        <v>18.009107559969014</v>
      </c>
      <c r="L33" s="68">
        <f>IF(SER_hh_fech_in!L33=0,0,SER_hh_fech_in!L33/SER_summary!L$27)</f>
        <v>13.531405717301453</v>
      </c>
      <c r="M33" s="68">
        <f>IF(SER_hh_fech_in!M33=0,0,SER_hh_fech_in!M33/SER_summary!M$27)</f>
        <v>17.964648331784581</v>
      </c>
      <c r="N33" s="68">
        <f>IF(SER_hh_fech_in!N33=0,0,SER_hh_fech_in!N33/SER_summary!N$27)</f>
        <v>17.725141847551313</v>
      </c>
      <c r="O33" s="68">
        <f>IF(SER_hh_fech_in!O33=0,0,SER_hh_fech_in!O33/SER_summary!O$27)</f>
        <v>21.362445431777971</v>
      </c>
      <c r="P33" s="68">
        <f>IF(SER_hh_fech_in!P33=0,0,SER_hh_fech_in!P33/SER_summary!P$27)</f>
        <v>22.608928252089534</v>
      </c>
      <c r="Q33" s="68">
        <f>IF(SER_hh_fech_in!Q33=0,0,SER_hh_fech_in!Q33/SER_summary!Q$27)</f>
        <v>18.013352386552111</v>
      </c>
      <c r="R33" s="68">
        <f>IF(SER_hh_fech_in!R33=0,0,SER_hh_fech_in!R33/SER_summary!R$27)</f>
        <v>16.34649329636007</v>
      </c>
      <c r="S33" s="68">
        <f>IF(SER_hh_fech_in!S33=0,0,SER_hh_fech_in!S33/SER_summary!S$27)</f>
        <v>15.889563041451353</v>
      </c>
      <c r="T33" s="68">
        <f>IF(SER_hh_fech_in!T33=0,0,SER_hh_fech_in!T33/SER_summary!T$27)</f>
        <v>15.342607961264427</v>
      </c>
      <c r="U33" s="68">
        <f>IF(SER_hh_fech_in!U33=0,0,SER_hh_fech_in!U33/SER_summary!U$27)</f>
        <v>14.802018569890564</v>
      </c>
      <c r="V33" s="68">
        <f>IF(SER_hh_fech_in!V33=0,0,SER_hh_fech_in!V33/SER_summary!V$27)</f>
        <v>14.246661539224082</v>
      </c>
      <c r="W33" s="68">
        <f>IF(SER_hh_fech_in!W33=0,0,SER_hh_fech_in!W33/SER_summary!W$27)</f>
        <v>14.984277928185746</v>
      </c>
      <c r="DA33" s="111" t="s">
        <v>845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25.5" customHeight="1" x14ac:dyDescent="0.25">
      <c r="A1" s="28" t="s">
        <v>846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91</v>
      </c>
      <c r="B3" s="126"/>
      <c r="C3" s="126">
        <f>IF(SER_hh_tesh_in!C3=0,0,SER_hh_tesh_in!C3/SER_summary!C$27)</f>
        <v>94.034722323516405</v>
      </c>
      <c r="D3" s="126">
        <f>IF(SER_hh_tesh_in!D3=0,0,SER_hh_tesh_in!D3/SER_summary!D$27)</f>
        <v>93.646119320225097</v>
      </c>
      <c r="E3" s="126">
        <f>IF(SER_hh_tesh_in!E3=0,0,SER_hh_tesh_in!E3/SER_summary!E$27)</f>
        <v>99.221306615752113</v>
      </c>
      <c r="F3" s="126">
        <f>IF(SER_hh_tesh_in!F3=0,0,SER_hh_tesh_in!F3/SER_summary!F$27)</f>
        <v>96.877378157293933</v>
      </c>
      <c r="G3" s="126">
        <f>IF(SER_hh_tesh_in!G3=0,0,SER_hh_tesh_in!G3/SER_summary!G$27)</f>
        <v>95.527650910337172</v>
      </c>
      <c r="H3" s="126">
        <f>IF(SER_hh_tesh_in!H3=0,0,SER_hh_tesh_in!H3/SER_summary!H$27)</f>
        <v>104.15668506146478</v>
      </c>
      <c r="I3" s="126">
        <f>IF(SER_hh_tesh_in!I3=0,0,SER_hh_tesh_in!I3/SER_summary!I$27)</f>
        <v>93.177985974356119</v>
      </c>
      <c r="J3" s="126">
        <f>IF(SER_hh_tesh_in!J3=0,0,SER_hh_tesh_in!J3/SER_summary!J$27)</f>
        <v>92.28593320447456</v>
      </c>
      <c r="K3" s="126">
        <f>IF(SER_hh_tesh_in!K3=0,0,SER_hh_tesh_in!K3/SER_summary!K$27)</f>
        <v>117.51433900140877</v>
      </c>
      <c r="L3" s="126">
        <f>IF(SER_hh_tesh_in!L3=0,0,SER_hh_tesh_in!L3/SER_summary!L$27)</f>
        <v>99.61808700286862</v>
      </c>
      <c r="M3" s="126">
        <f>IF(SER_hh_tesh_in!M3=0,0,SER_hh_tesh_in!M3/SER_summary!M$27)</f>
        <v>112.45939450634273</v>
      </c>
      <c r="N3" s="126">
        <f>IF(SER_hh_tesh_in!N3=0,0,SER_hh_tesh_in!N3/SER_summary!N$27)</f>
        <v>93.605017098126879</v>
      </c>
      <c r="O3" s="126">
        <f>IF(SER_hh_tesh_in!O3=0,0,SER_hh_tesh_in!O3/SER_summary!O$27)</f>
        <v>104.38791500560637</v>
      </c>
      <c r="P3" s="126">
        <f>IF(SER_hh_tesh_in!P3=0,0,SER_hh_tesh_in!P3/SER_summary!P$27)</f>
        <v>93.822557412901773</v>
      </c>
      <c r="Q3" s="126">
        <f>IF(SER_hh_tesh_in!Q3=0,0,SER_hh_tesh_in!Q3/SER_summary!Q$27)</f>
        <v>86.065576205297731</v>
      </c>
      <c r="R3" s="126">
        <f>IF(SER_hh_tesh_in!R3=0,0,SER_hh_tesh_in!R3/SER_summary!R$27)</f>
        <v>81.619641529892291</v>
      </c>
      <c r="S3" s="126">
        <f>IF(SER_hh_tesh_in!S3=0,0,SER_hh_tesh_in!S3/SER_summary!S$27)</f>
        <v>84.560580321273804</v>
      </c>
      <c r="T3" s="126">
        <f>IF(SER_hh_tesh_in!T3=0,0,SER_hh_tesh_in!T3/SER_summary!T$27)</f>
        <v>82.618123147214718</v>
      </c>
      <c r="U3" s="126">
        <f>IF(SER_hh_tesh_in!U3=0,0,SER_hh_tesh_in!U3/SER_summary!U$27)</f>
        <v>79.050025484362465</v>
      </c>
      <c r="V3" s="126">
        <f>IF(SER_hh_tesh_in!V3=0,0,SER_hh_tesh_in!V3/SER_summary!V$27)</f>
        <v>71.819348163647774</v>
      </c>
      <c r="W3" s="126">
        <f>IF(SER_hh_tesh_in!W3=0,0,SER_hh_tesh_in!W3/SER_summary!W$27)</f>
        <v>69.484291242202715</v>
      </c>
      <c r="DA3" s="155" t="s">
        <v>847</v>
      </c>
    </row>
    <row r="4" spans="1:105" ht="12.95" customHeight="1" x14ac:dyDescent="0.25">
      <c r="A4" s="130" t="s">
        <v>32</v>
      </c>
      <c r="B4" s="131"/>
      <c r="C4" s="131">
        <f>IF(SER_hh_tesh_in!C4=0,0,SER_hh_tesh_in!C4/SER_summary!C$27)</f>
        <v>50.343233734156748</v>
      </c>
      <c r="D4" s="131">
        <f>IF(SER_hh_tesh_in!D4=0,0,SER_hh_tesh_in!D4/SER_summary!D$27)</f>
        <v>51.035915218049382</v>
      </c>
      <c r="E4" s="131">
        <f>IF(SER_hh_tesh_in!E4=0,0,SER_hh_tesh_in!E4/SER_summary!E$27)</f>
        <v>54.863600029183253</v>
      </c>
      <c r="F4" s="131">
        <f>IF(SER_hh_tesh_in!F4=0,0,SER_hh_tesh_in!F4/SER_summary!F$27)</f>
        <v>54.870852340228552</v>
      </c>
      <c r="G4" s="131">
        <f>IF(SER_hh_tesh_in!G4=0,0,SER_hh_tesh_in!G4/SER_summary!G$27)</f>
        <v>53.171977036645288</v>
      </c>
      <c r="H4" s="131">
        <f>IF(SER_hh_tesh_in!H4=0,0,SER_hh_tesh_in!H4/SER_summary!H$27)</f>
        <v>58.969705618996251</v>
      </c>
      <c r="I4" s="131">
        <f>IF(SER_hh_tesh_in!I4=0,0,SER_hh_tesh_in!I4/SER_summary!I$27)</f>
        <v>49.560611650531328</v>
      </c>
      <c r="J4" s="131">
        <f>IF(SER_hh_tesh_in!J4=0,0,SER_hh_tesh_in!J4/SER_summary!J$27)</f>
        <v>49.44925049189434</v>
      </c>
      <c r="K4" s="131">
        <f>IF(SER_hh_tesh_in!K4=0,0,SER_hh_tesh_in!K4/SER_summary!K$27)</f>
        <v>67.501611249789704</v>
      </c>
      <c r="L4" s="131">
        <f>IF(SER_hh_tesh_in!L4=0,0,SER_hh_tesh_in!L4/SER_summary!L$27)</f>
        <v>53.690120865315123</v>
      </c>
      <c r="M4" s="131">
        <f>IF(SER_hh_tesh_in!M4=0,0,SER_hh_tesh_in!M4/SER_summary!M$27)</f>
        <v>62.567294537342178</v>
      </c>
      <c r="N4" s="131">
        <f>IF(SER_hh_tesh_in!N4=0,0,SER_hh_tesh_in!N4/SER_summary!N$27)</f>
        <v>46.539379824551453</v>
      </c>
      <c r="O4" s="131">
        <f>IF(SER_hh_tesh_in!O4=0,0,SER_hh_tesh_in!O4/SER_summary!O$27)</f>
        <v>55.117982009769108</v>
      </c>
      <c r="P4" s="131">
        <f>IF(SER_hh_tesh_in!P4=0,0,SER_hh_tesh_in!P4/SER_summary!P$27)</f>
        <v>46.65385760139381</v>
      </c>
      <c r="Q4" s="131">
        <f>IF(SER_hh_tesh_in!Q4=0,0,SER_hh_tesh_in!Q4/SER_summary!Q$27)</f>
        <v>38.590612207820207</v>
      </c>
      <c r="R4" s="131">
        <f>IF(SER_hh_tesh_in!R4=0,0,SER_hh_tesh_in!R4/SER_summary!R$27)</f>
        <v>37.214597245472348</v>
      </c>
      <c r="S4" s="131">
        <f>IF(SER_hh_tesh_in!S4=0,0,SER_hh_tesh_in!S4/SER_summary!S$27)</f>
        <v>38.045807308036338</v>
      </c>
      <c r="T4" s="131">
        <f>IF(SER_hh_tesh_in!T4=0,0,SER_hh_tesh_in!T4/SER_summary!T$27)</f>
        <v>36.310006372221885</v>
      </c>
      <c r="U4" s="131">
        <f>IF(SER_hh_tesh_in!U4=0,0,SER_hh_tesh_in!U4/SER_summary!U$27)</f>
        <v>33.306435333754841</v>
      </c>
      <c r="V4" s="131">
        <f>IF(SER_hh_tesh_in!V4=0,0,SER_hh_tesh_in!V4/SER_summary!V$27)</f>
        <v>29.30818011452752</v>
      </c>
      <c r="W4" s="131">
        <f>IF(SER_hh_tesh_in!W4=0,0,SER_hh_tesh_in!W4/SER_summary!W$27)</f>
        <v>27.895229916082862</v>
      </c>
      <c r="DA4" s="156" t="s">
        <v>848</v>
      </c>
    </row>
    <row r="5" spans="1:105" ht="12" customHeight="1" x14ac:dyDescent="0.25">
      <c r="A5" s="132" t="s">
        <v>29</v>
      </c>
      <c r="B5" s="133"/>
      <c r="C5" s="133">
        <f>IF(SER_hh_tesh_in!C5=0,0,SER_hh_tesh_in!C5/SER_summary!C$27)</f>
        <v>60.717677245028149</v>
      </c>
      <c r="D5" s="133">
        <f>IF(SER_hh_tesh_in!D5=0,0,SER_hh_tesh_in!D5/SER_summary!D$27)</f>
        <v>88.886649792640156</v>
      </c>
      <c r="E5" s="133">
        <f>IF(SER_hh_tesh_in!E5=0,0,SER_hh_tesh_in!E5/SER_summary!E$27)</f>
        <v>101.30153916629628</v>
      </c>
      <c r="F5" s="133">
        <f>IF(SER_hh_tesh_in!F5=0,0,SER_hh_tesh_in!F5/SER_summary!F$27)</f>
        <v>95.815667371843034</v>
      </c>
      <c r="G5" s="133">
        <f>IF(SER_hh_tesh_in!G5=0,0,SER_hh_tesh_in!G5/SER_summary!G$27)</f>
        <v>87.136588767808519</v>
      </c>
      <c r="H5" s="133">
        <f>IF(SER_hh_tesh_in!H5=0,0,SER_hh_tesh_in!H5/SER_summary!H$27)</f>
        <v>103.75335825704046</v>
      </c>
      <c r="I5" s="133">
        <f>IF(SER_hh_tesh_in!I5=0,0,SER_hh_tesh_in!I5/SER_summary!I$27)</f>
        <v>89.791292441351857</v>
      </c>
      <c r="J5" s="133">
        <f>IF(SER_hh_tesh_in!J5=0,0,SER_hh_tesh_in!J5/SER_summary!J$27)</f>
        <v>132.56976773399001</v>
      </c>
      <c r="K5" s="133">
        <f>IF(SER_hh_tesh_in!K5=0,0,SER_hh_tesh_in!K5/SER_summary!K$27)</f>
        <v>100.88962386690136</v>
      </c>
      <c r="L5" s="133">
        <f>IF(SER_hh_tesh_in!L5=0,0,SER_hh_tesh_in!L5/SER_summary!L$27)</f>
        <v>127.29865575097482</v>
      </c>
      <c r="M5" s="133">
        <f>IF(SER_hh_tesh_in!M5=0,0,SER_hh_tesh_in!M5/SER_summary!M$27)</f>
        <v>82.520404211583909</v>
      </c>
      <c r="N5" s="133">
        <f>IF(SER_hh_tesh_in!N5=0,0,SER_hh_tesh_in!N5/SER_summary!N$27)</f>
        <v>71.17160900064961</v>
      </c>
      <c r="O5" s="133">
        <f>IF(SER_hh_tesh_in!O5=0,0,SER_hh_tesh_in!O5/SER_summary!O$27)</f>
        <v>57.627915600227205</v>
      </c>
      <c r="P5" s="133">
        <f>IF(SER_hh_tesh_in!P5=0,0,SER_hh_tesh_in!P5/SER_summary!P$27)</f>
        <v>64.638293569555003</v>
      </c>
      <c r="Q5" s="133">
        <f>IF(SER_hh_tesh_in!Q5=0,0,SER_hh_tesh_in!Q5/SER_summary!Q$27)</f>
        <v>55.984960130268654</v>
      </c>
      <c r="R5" s="133">
        <f>IF(SER_hh_tesh_in!R5=0,0,SER_hh_tesh_in!R5/SER_summary!R$27)</f>
        <v>61.466299692870294</v>
      </c>
      <c r="S5" s="133">
        <f>IF(SER_hh_tesh_in!S5=0,0,SER_hh_tesh_in!S5/SER_summary!S$27)</f>
        <v>60.464705434640209</v>
      </c>
      <c r="T5" s="133">
        <f>IF(SER_hh_tesh_in!T5=0,0,SER_hh_tesh_in!T5/SER_summary!T$27)</f>
        <v>58.883368433985574</v>
      </c>
      <c r="U5" s="133">
        <f>IF(SER_hh_tesh_in!U5=0,0,SER_hh_tesh_in!U5/SER_summary!U$27)</f>
        <v>45.546049135728907</v>
      </c>
      <c r="V5" s="133">
        <f>IF(SER_hh_tesh_in!V5=0,0,SER_hh_tesh_in!V5/SER_summary!V$27)</f>
        <v>42.170671082351689</v>
      </c>
      <c r="W5" s="133">
        <f>IF(SER_hh_tesh_in!W5=0,0,SER_hh_tesh_in!W5/SER_summary!W$27)</f>
        <v>45.571368161005751</v>
      </c>
      <c r="DA5" s="157" t="s">
        <v>849</v>
      </c>
    </row>
    <row r="6" spans="1:105" ht="12" customHeight="1" x14ac:dyDescent="0.25">
      <c r="A6" s="132" t="s">
        <v>52</v>
      </c>
      <c r="B6" s="133"/>
      <c r="C6" s="133">
        <f>IF(SER_hh_tesh_in!C6=0,0,SER_hh_tesh_in!C6/SER_summary!C$27)</f>
        <v>83.021599244025523</v>
      </c>
      <c r="D6" s="133">
        <f>IF(SER_hh_tesh_in!D6=0,0,SER_hh_tesh_in!D6/SER_summary!D$27)</f>
        <v>78.951960610414389</v>
      </c>
      <c r="E6" s="133">
        <f>IF(SER_hh_tesh_in!E6=0,0,SER_hh_tesh_in!E6/SER_summary!E$27)</f>
        <v>95.587721369785555</v>
      </c>
      <c r="F6" s="133">
        <f>IF(SER_hh_tesh_in!F6=0,0,SER_hh_tesh_in!F6/SER_summary!F$27)</f>
        <v>97.483433799952678</v>
      </c>
      <c r="G6" s="133">
        <f>IF(SER_hh_tesh_in!G6=0,0,SER_hh_tesh_in!G6/SER_summary!G$27)</f>
        <v>109.42396330809215</v>
      </c>
      <c r="H6" s="133">
        <f>IF(SER_hh_tesh_in!H6=0,0,SER_hh_tesh_in!H6/SER_summary!H$27)</f>
        <v>112.3618062299017</v>
      </c>
      <c r="I6" s="133">
        <f>IF(SER_hh_tesh_in!I6=0,0,SER_hh_tesh_in!I6/SER_summary!I$27)</f>
        <v>105.97840610744969</v>
      </c>
      <c r="J6" s="133">
        <f>IF(SER_hh_tesh_in!J6=0,0,SER_hh_tesh_in!J6/SER_summary!J$27)</f>
        <v>120.82412905491246</v>
      </c>
      <c r="K6" s="133">
        <f>IF(SER_hh_tesh_in!K6=0,0,SER_hh_tesh_in!K6/SER_summary!K$27)</f>
        <v>120.46402099793981</v>
      </c>
      <c r="L6" s="133">
        <f>IF(SER_hh_tesh_in!L6=0,0,SER_hh_tesh_in!L6/SER_summary!L$27)</f>
        <v>126.86919864243461</v>
      </c>
      <c r="M6" s="133">
        <f>IF(SER_hh_tesh_in!M6=0,0,SER_hh_tesh_in!M6/SER_summary!M$27)</f>
        <v>111.91514683590691</v>
      </c>
      <c r="N6" s="133">
        <f>IF(SER_hh_tesh_in!N6=0,0,SER_hh_tesh_in!N6/SER_summary!N$27)</f>
        <v>103.97686942912165</v>
      </c>
      <c r="O6" s="133">
        <f>IF(SER_hh_tesh_in!O6=0,0,SER_hh_tesh_in!O6/SER_summary!O$27)</f>
        <v>112.22911203904401</v>
      </c>
      <c r="P6" s="133">
        <f>IF(SER_hh_tesh_in!P6=0,0,SER_hh_tesh_in!P6/SER_summary!P$27)</f>
        <v>85.209408894223969</v>
      </c>
      <c r="Q6" s="133">
        <f>IF(SER_hh_tesh_in!Q6=0,0,SER_hh_tesh_in!Q6/SER_summary!Q$27)</f>
        <v>98.280916899139086</v>
      </c>
      <c r="R6" s="133">
        <f>IF(SER_hh_tesh_in!R6=0,0,SER_hh_tesh_in!R6/SER_summary!R$27)</f>
        <v>78.476452046998489</v>
      </c>
      <c r="S6" s="133">
        <f>IF(SER_hh_tesh_in!S6=0,0,SER_hh_tesh_in!S6/SER_summary!S$27)</f>
        <v>106.97298252907908</v>
      </c>
      <c r="T6" s="133">
        <f>IF(SER_hh_tesh_in!T6=0,0,SER_hh_tesh_in!T6/SER_summary!T$27)</f>
        <v>97.632680701925452</v>
      </c>
      <c r="U6" s="133">
        <f>IF(SER_hh_tesh_in!U6=0,0,SER_hh_tesh_in!U6/SER_summary!U$27)</f>
        <v>92.178678446256654</v>
      </c>
      <c r="V6" s="133">
        <f>IF(SER_hh_tesh_in!V6=0,0,SER_hh_tesh_in!V6/SER_summary!V$27)</f>
        <v>77.43109238954284</v>
      </c>
      <c r="W6" s="133">
        <f>IF(SER_hh_tesh_in!W6=0,0,SER_hh_tesh_in!W6/SER_summary!W$27)</f>
        <v>73.668522670431344</v>
      </c>
      <c r="DA6" s="157" t="s">
        <v>850</v>
      </c>
    </row>
    <row r="7" spans="1:105" ht="12" customHeight="1" x14ac:dyDescent="0.25">
      <c r="A7" s="132" t="s">
        <v>169</v>
      </c>
      <c r="B7" s="133"/>
      <c r="C7" s="133">
        <f>IF(SER_hh_tesh_in!C7=0,0,SER_hh_tesh_in!C7/SER_summary!C$27)</f>
        <v>22.949977571143027</v>
      </c>
      <c r="D7" s="133">
        <f>IF(SER_hh_tesh_in!D7=0,0,SER_hh_tesh_in!D7/SER_summary!D$27)</f>
        <v>23.146891230586387</v>
      </c>
      <c r="E7" s="133">
        <f>IF(SER_hh_tesh_in!E7=0,0,SER_hh_tesh_in!E7/SER_summary!E$27)</f>
        <v>13.683968893122747</v>
      </c>
      <c r="F7" s="133">
        <f>IF(SER_hh_tesh_in!F7=0,0,SER_hh_tesh_in!F7/SER_summary!F$27)</f>
        <v>23.27157399096988</v>
      </c>
      <c r="G7" s="133">
        <f>IF(SER_hh_tesh_in!G7=0,0,SER_hh_tesh_in!G7/SER_summary!G$27)</f>
        <v>87.071791849121425</v>
      </c>
      <c r="H7" s="133">
        <f>IF(SER_hh_tesh_in!H7=0,0,SER_hh_tesh_in!H7/SER_summary!H$27)</f>
        <v>60.497899107906512</v>
      </c>
      <c r="I7" s="133">
        <f>IF(SER_hh_tesh_in!I7=0,0,SER_hh_tesh_in!I7/SER_summary!I$27)</f>
        <v>42.980137371664355</v>
      </c>
      <c r="J7" s="133">
        <f>IF(SER_hh_tesh_in!J7=0,0,SER_hh_tesh_in!J7/SER_summary!J$27)</f>
        <v>51.292040067244351</v>
      </c>
      <c r="K7" s="133">
        <f>IF(SER_hh_tesh_in!K7=0,0,SER_hh_tesh_in!K7/SER_summary!K$27)</f>
        <v>54.295144563064795</v>
      </c>
      <c r="L7" s="133">
        <f>IF(SER_hh_tesh_in!L7=0,0,SER_hh_tesh_in!L7/SER_summary!L$27)</f>
        <v>35.280515295487554</v>
      </c>
      <c r="M7" s="133">
        <f>IF(SER_hh_tesh_in!M7=0,0,SER_hh_tesh_in!M7/SER_summary!M$27)</f>
        <v>37.942875964118478</v>
      </c>
      <c r="N7" s="133">
        <f>IF(SER_hh_tesh_in!N7=0,0,SER_hh_tesh_in!N7/SER_summary!N$27)</f>
        <v>26.430737007559657</v>
      </c>
      <c r="O7" s="133">
        <f>IF(SER_hh_tesh_in!O7=0,0,SER_hh_tesh_in!O7/SER_summary!O$27)</f>
        <v>37.535397286313568</v>
      </c>
      <c r="P7" s="133">
        <f>IF(SER_hh_tesh_in!P7=0,0,SER_hh_tesh_in!P7/SER_summary!P$27)</f>
        <v>36.288051180218112</v>
      </c>
      <c r="Q7" s="133">
        <f>IF(SER_hh_tesh_in!Q7=0,0,SER_hh_tesh_in!Q7/SER_summary!Q$27)</f>
        <v>35.861636969365044</v>
      </c>
      <c r="R7" s="133">
        <f>IF(SER_hh_tesh_in!R7=0,0,SER_hh_tesh_in!R7/SER_summary!R$27)</f>
        <v>26.95473088658818</v>
      </c>
      <c r="S7" s="133">
        <f>IF(SER_hh_tesh_in!S7=0,0,SER_hh_tesh_in!S7/SER_summary!S$27)</f>
        <v>27.53145751083283</v>
      </c>
      <c r="T7" s="133">
        <f>IF(SER_hh_tesh_in!T7=0,0,SER_hh_tesh_in!T7/SER_summary!T$27)</f>
        <v>27.153857809326311</v>
      </c>
      <c r="U7" s="133">
        <f>IF(SER_hh_tesh_in!U7=0,0,SER_hh_tesh_in!U7/SER_summary!U$27)</f>
        <v>45.307722514286482</v>
      </c>
      <c r="V7" s="133">
        <f>IF(SER_hh_tesh_in!V7=0,0,SER_hh_tesh_in!V7/SER_summary!V$27)</f>
        <v>48.502705939372284</v>
      </c>
      <c r="W7" s="133">
        <f>IF(SER_hh_tesh_in!W7=0,0,SER_hh_tesh_in!W7/SER_summary!W$27)</f>
        <v>30.655819337539143</v>
      </c>
      <c r="DA7" s="157" t="s">
        <v>851</v>
      </c>
    </row>
    <row r="8" spans="1:105" ht="12" customHeight="1" x14ac:dyDescent="0.25">
      <c r="A8" s="132" t="s">
        <v>73</v>
      </c>
      <c r="B8" s="133"/>
      <c r="C8" s="133">
        <f>IF(SER_hh_tesh_in!C8=0,0,SER_hh_tesh_in!C8/SER_summary!C$27)</f>
        <v>66.651549790128797</v>
      </c>
      <c r="D8" s="133">
        <f>IF(SER_hh_tesh_in!D8=0,0,SER_hh_tesh_in!D8/SER_summary!D$27)</f>
        <v>71.197928454418715</v>
      </c>
      <c r="E8" s="133">
        <f>IF(SER_hh_tesh_in!E8=0,0,SER_hh_tesh_in!E8/SER_summary!E$27)</f>
        <v>77.845415018823445</v>
      </c>
      <c r="F8" s="133">
        <f>IF(SER_hh_tesh_in!F8=0,0,SER_hh_tesh_in!F8/SER_summary!F$27)</f>
        <v>63.440668134672819</v>
      </c>
      <c r="G8" s="133">
        <f>IF(SER_hh_tesh_in!G8=0,0,SER_hh_tesh_in!G8/SER_summary!G$27)</f>
        <v>69.662269281406353</v>
      </c>
      <c r="H8" s="133">
        <f>IF(SER_hh_tesh_in!H8=0,0,SER_hh_tesh_in!H8/SER_summary!H$27)</f>
        <v>73.049691606714461</v>
      </c>
      <c r="I8" s="133">
        <f>IF(SER_hh_tesh_in!I8=0,0,SER_hh_tesh_in!I8/SER_summary!I$27)</f>
        <v>62.747762073576844</v>
      </c>
      <c r="J8" s="133">
        <f>IF(SER_hh_tesh_in!J8=0,0,SER_hh_tesh_in!J8/SER_summary!J$27)</f>
        <v>64.089592936926735</v>
      </c>
      <c r="K8" s="133">
        <f>IF(SER_hh_tesh_in!K8=0,0,SER_hh_tesh_in!K8/SER_summary!K$27)</f>
        <v>68.887110700414297</v>
      </c>
      <c r="L8" s="133">
        <f>IF(SER_hh_tesh_in!L8=0,0,SER_hh_tesh_in!L8/SER_summary!L$27)</f>
        <v>50.638365289205268</v>
      </c>
      <c r="M8" s="133">
        <f>IF(SER_hh_tesh_in!M8=0,0,SER_hh_tesh_in!M8/SER_summary!M$27)</f>
        <v>74.033356974609987</v>
      </c>
      <c r="N8" s="133">
        <f>IF(SER_hh_tesh_in!N8=0,0,SER_hh_tesh_in!N8/SER_summary!N$27)</f>
        <v>37.467313310413594</v>
      </c>
      <c r="O8" s="133">
        <f>IF(SER_hh_tesh_in!O8=0,0,SER_hh_tesh_in!O8/SER_summary!O$27)</f>
        <v>53.450625168753213</v>
      </c>
      <c r="P8" s="133">
        <f>IF(SER_hh_tesh_in!P8=0,0,SER_hh_tesh_in!P8/SER_summary!P$27)</f>
        <v>41.892630570220661</v>
      </c>
      <c r="Q8" s="133">
        <f>IF(SER_hh_tesh_in!Q8=0,0,SER_hh_tesh_in!Q8/SER_summary!Q$27)</f>
        <v>23.761752917508279</v>
      </c>
      <c r="R8" s="133">
        <f>IF(SER_hh_tesh_in!R8=0,0,SER_hh_tesh_in!R8/SER_summary!R$27)</f>
        <v>22.59750432107192</v>
      </c>
      <c r="S8" s="133">
        <f>IF(SER_hh_tesh_in!S8=0,0,SER_hh_tesh_in!S8/SER_summary!S$27)</f>
        <v>23.453857206302033</v>
      </c>
      <c r="T8" s="133">
        <f>IF(SER_hh_tesh_in!T8=0,0,SER_hh_tesh_in!T8/SER_summary!T$27)</f>
        <v>23.856320594964831</v>
      </c>
      <c r="U8" s="133">
        <f>IF(SER_hh_tesh_in!U8=0,0,SER_hh_tesh_in!U8/SER_summary!U$27)</f>
        <v>25.098559961335493</v>
      </c>
      <c r="V8" s="133">
        <f>IF(SER_hh_tesh_in!V8=0,0,SER_hh_tesh_in!V8/SER_summary!V$27)</f>
        <v>22.331878829321926</v>
      </c>
      <c r="W8" s="133">
        <f>IF(SER_hh_tesh_in!W8=0,0,SER_hh_tesh_in!W8/SER_summary!W$27)</f>
        <v>27.205404164854546</v>
      </c>
      <c r="DA8" s="157" t="s">
        <v>852</v>
      </c>
    </row>
    <row r="9" spans="1:105" ht="12" customHeight="1" x14ac:dyDescent="0.25">
      <c r="A9" s="132" t="s">
        <v>78</v>
      </c>
      <c r="B9" s="133"/>
      <c r="C9" s="133">
        <f>IF(SER_hh_tesh_in!C9=0,0,SER_hh_tesh_in!C9/SER_summary!C$27)</f>
        <v>54.264722418290624</v>
      </c>
      <c r="D9" s="133">
        <f>IF(SER_hh_tesh_in!D9=0,0,SER_hh_tesh_in!D9/SER_summary!D$27)</f>
        <v>86.490117739899063</v>
      </c>
      <c r="E9" s="133">
        <f>IF(SER_hh_tesh_in!E9=0,0,SER_hh_tesh_in!E9/SER_summary!E$27)</f>
        <v>108.46298809792208</v>
      </c>
      <c r="F9" s="133">
        <f>IF(SER_hh_tesh_in!F9=0,0,SER_hh_tesh_in!F9/SER_summary!F$27)</f>
        <v>62.193309401156341</v>
      </c>
      <c r="G9" s="133">
        <f>IF(SER_hh_tesh_in!G9=0,0,SER_hh_tesh_in!G9/SER_summary!G$27)</f>
        <v>41.237587884746461</v>
      </c>
      <c r="H9" s="133">
        <f>IF(SER_hh_tesh_in!H9=0,0,SER_hh_tesh_in!H9/SER_summary!H$27)</f>
        <v>53.547048161894516</v>
      </c>
      <c r="I9" s="133">
        <f>IF(SER_hh_tesh_in!I9=0,0,SER_hh_tesh_in!I9/SER_summary!I$27)</f>
        <v>45.879636135932763</v>
      </c>
      <c r="J9" s="133">
        <f>IF(SER_hh_tesh_in!J9=0,0,SER_hh_tesh_in!J9/SER_summary!J$27)</f>
        <v>46.183825298533257</v>
      </c>
      <c r="K9" s="133">
        <f>IF(SER_hh_tesh_in!K9=0,0,SER_hh_tesh_in!K9/SER_summary!K$27)</f>
        <v>62.947650305923645</v>
      </c>
      <c r="L9" s="133">
        <f>IF(SER_hh_tesh_in!L9=0,0,SER_hh_tesh_in!L9/SER_summary!L$27)</f>
        <v>46.874746555223432</v>
      </c>
      <c r="M9" s="133">
        <f>IF(SER_hh_tesh_in!M9=0,0,SER_hh_tesh_in!M9/SER_summary!M$27)</f>
        <v>60.162534396233809</v>
      </c>
      <c r="N9" s="133">
        <f>IF(SER_hh_tesh_in!N9=0,0,SER_hh_tesh_in!N9/SER_summary!N$27)</f>
        <v>51.534885000777088</v>
      </c>
      <c r="O9" s="133">
        <f>IF(SER_hh_tesh_in!O9=0,0,SER_hh_tesh_in!O9/SER_summary!O$27)</f>
        <v>59.262361479145461</v>
      </c>
      <c r="P9" s="133">
        <f>IF(SER_hh_tesh_in!P9=0,0,SER_hh_tesh_in!P9/SER_summary!P$27)</f>
        <v>46.899223074545617</v>
      </c>
      <c r="Q9" s="133">
        <f>IF(SER_hh_tesh_in!Q9=0,0,SER_hh_tesh_in!Q9/SER_summary!Q$27)</f>
        <v>40.39543218330175</v>
      </c>
      <c r="R9" s="133">
        <f>IF(SER_hh_tesh_in!R9=0,0,SER_hh_tesh_in!R9/SER_summary!R$27)</f>
        <v>38.198894040371954</v>
      </c>
      <c r="S9" s="133">
        <f>IF(SER_hh_tesh_in!S9=0,0,SER_hh_tesh_in!S9/SER_summary!S$27)</f>
        <v>44.639636638491268</v>
      </c>
      <c r="T9" s="133">
        <f>IF(SER_hh_tesh_in!T9=0,0,SER_hh_tesh_in!T9/SER_summary!T$27)</f>
        <v>40.149358725939052</v>
      </c>
      <c r="U9" s="133">
        <f>IF(SER_hh_tesh_in!U9=0,0,SER_hh_tesh_in!U9/SER_summary!U$27)</f>
        <v>34.900594947537641</v>
      </c>
      <c r="V9" s="133">
        <f>IF(SER_hh_tesh_in!V9=0,0,SER_hh_tesh_in!V9/SER_summary!V$27)</f>
        <v>26.549098443152623</v>
      </c>
      <c r="W9" s="133">
        <f>IF(SER_hh_tesh_in!W9=0,0,SER_hh_tesh_in!W9/SER_summary!W$27)</f>
        <v>23.256814785528281</v>
      </c>
      <c r="DA9" s="157" t="s">
        <v>853</v>
      </c>
    </row>
    <row r="10" spans="1:105" ht="12" customHeight="1" x14ac:dyDescent="0.25">
      <c r="A10" s="132" t="s">
        <v>128</v>
      </c>
      <c r="B10" s="133"/>
      <c r="C10" s="133">
        <f>IF(SER_hh_tesh_in!C10=0,0,SER_hh_tesh_in!C10/SER_summary!C$27)</f>
        <v>106.27336935248606</v>
      </c>
      <c r="D10" s="133">
        <f>IF(SER_hh_tesh_in!D10=0,0,SER_hh_tesh_in!D10/SER_summary!D$27)</f>
        <v>68.393654804900763</v>
      </c>
      <c r="E10" s="133">
        <f>IF(SER_hh_tesh_in!E10=0,0,SER_hh_tesh_in!E10/SER_summary!E$27)</f>
        <v>54.702972982276364</v>
      </c>
      <c r="F10" s="133">
        <f>IF(SER_hh_tesh_in!F10=0,0,SER_hh_tesh_in!F10/SER_summary!F$27)</f>
        <v>49.61997439693053</v>
      </c>
      <c r="G10" s="133">
        <f>IF(SER_hh_tesh_in!G10=0,0,SER_hh_tesh_in!G10/SER_summary!G$27)</f>
        <v>45.499730542948519</v>
      </c>
      <c r="H10" s="133">
        <f>IF(SER_hh_tesh_in!H10=0,0,SER_hh_tesh_in!H10/SER_summary!H$27)</f>
        <v>44.881819474639606</v>
      </c>
      <c r="I10" s="133">
        <f>IF(SER_hh_tesh_in!I10=0,0,SER_hh_tesh_in!I10/SER_summary!I$27)</f>
        <v>36.715163254233275</v>
      </c>
      <c r="J10" s="133">
        <f>IF(SER_hh_tesh_in!J10=0,0,SER_hh_tesh_in!J10/SER_summary!J$27)</f>
        <v>45.963840515602669</v>
      </c>
      <c r="K10" s="133">
        <f>IF(SER_hh_tesh_in!K10=0,0,SER_hh_tesh_in!K10/SER_summary!K$27)</f>
        <v>59.949086263725825</v>
      </c>
      <c r="L10" s="133">
        <f>IF(SER_hh_tesh_in!L10=0,0,SER_hh_tesh_in!L10/SER_summary!L$27)</f>
        <v>49.400202912466959</v>
      </c>
      <c r="M10" s="133">
        <f>IF(SER_hh_tesh_in!M10=0,0,SER_hh_tesh_in!M10/SER_summary!M$27)</f>
        <v>57.313651462379184</v>
      </c>
      <c r="N10" s="133">
        <f>IF(SER_hh_tesh_in!N10=0,0,SER_hh_tesh_in!N10/SER_summary!N$27)</f>
        <v>36.33167927030064</v>
      </c>
      <c r="O10" s="133">
        <f>IF(SER_hh_tesh_in!O10=0,0,SER_hh_tesh_in!O10/SER_summary!O$27)</f>
        <v>56.329467959129644</v>
      </c>
      <c r="P10" s="133">
        <f>IF(SER_hh_tesh_in!P10=0,0,SER_hh_tesh_in!P10/SER_summary!P$27)</f>
        <v>34.017813464848828</v>
      </c>
      <c r="Q10" s="133">
        <f>IF(SER_hh_tesh_in!Q10=0,0,SER_hh_tesh_in!Q10/SER_summary!Q$27)</f>
        <v>31.808070897837872</v>
      </c>
      <c r="R10" s="133">
        <f>IF(SER_hh_tesh_in!R10=0,0,SER_hh_tesh_in!R10/SER_summary!R$27)</f>
        <v>28.685131517118794</v>
      </c>
      <c r="S10" s="133">
        <f>IF(SER_hh_tesh_in!S10=0,0,SER_hh_tesh_in!S10/SER_summary!S$27)</f>
        <v>28.498226187474003</v>
      </c>
      <c r="T10" s="133">
        <f>IF(SER_hh_tesh_in!T10=0,0,SER_hh_tesh_in!T10/SER_summary!T$27)</f>
        <v>25.393657334710394</v>
      </c>
      <c r="U10" s="133">
        <f>IF(SER_hh_tesh_in!U10=0,0,SER_hh_tesh_in!U10/SER_summary!U$27)</f>
        <v>23.395578028131688</v>
      </c>
      <c r="V10" s="133">
        <f>IF(SER_hh_tesh_in!V10=0,0,SER_hh_tesh_in!V10/SER_summary!V$27)</f>
        <v>20.426447597809251</v>
      </c>
      <c r="W10" s="133">
        <f>IF(SER_hh_tesh_in!W10=0,0,SER_hh_tesh_in!W10/SER_summary!W$27)</f>
        <v>26.792419430090757</v>
      </c>
      <c r="DA10" s="157" t="s">
        <v>854</v>
      </c>
    </row>
    <row r="11" spans="1:105" ht="12" customHeight="1" x14ac:dyDescent="0.25">
      <c r="A11" s="132" t="s">
        <v>25</v>
      </c>
      <c r="B11" s="133"/>
      <c r="C11" s="133">
        <f>IF(SER_hh_tesh_in!C11=0,0,SER_hh_tesh_in!C11/SER_summary!C$27)</f>
        <v>104.39866162205328</v>
      </c>
      <c r="D11" s="133">
        <f>IF(SER_hh_tesh_in!D11=0,0,SER_hh_tesh_in!D11/SER_summary!D$27)</f>
        <v>180.93161164680225</v>
      </c>
      <c r="E11" s="133">
        <f>IF(SER_hh_tesh_in!E11=0,0,SER_hh_tesh_in!E11/SER_summary!E$27)</f>
        <v>96.20760033322702</v>
      </c>
      <c r="F11" s="133">
        <f>IF(SER_hh_tesh_in!F11=0,0,SER_hh_tesh_in!F11/SER_summary!F$27)</f>
        <v>55.250038171755179</v>
      </c>
      <c r="G11" s="133">
        <f>IF(SER_hh_tesh_in!G11=0,0,SER_hh_tesh_in!G11/SER_summary!G$27)</f>
        <v>62.769992777813314</v>
      </c>
      <c r="H11" s="133">
        <f>IF(SER_hh_tesh_in!H11=0,0,SER_hh_tesh_in!H11/SER_summary!H$27)</f>
        <v>70.189689365368338</v>
      </c>
      <c r="I11" s="133">
        <f>IF(SER_hh_tesh_in!I11=0,0,SER_hh_tesh_in!I11/SER_summary!I$27)</f>
        <v>74.69017533757976</v>
      </c>
      <c r="J11" s="133">
        <f>IF(SER_hh_tesh_in!J11=0,0,SER_hh_tesh_in!J11/SER_summary!J$27)</f>
        <v>137.95740878609166</v>
      </c>
      <c r="K11" s="133">
        <f>IF(SER_hh_tesh_in!K11=0,0,SER_hh_tesh_in!K11/SER_summary!K$27)</f>
        <v>79.748195135578811</v>
      </c>
      <c r="L11" s="133">
        <f>IF(SER_hh_tesh_in!L11=0,0,SER_hh_tesh_in!L11/SER_summary!L$27)</f>
        <v>93.829869341092859</v>
      </c>
      <c r="M11" s="133">
        <f>IF(SER_hh_tesh_in!M11=0,0,SER_hh_tesh_in!M11/SER_summary!M$27)</f>
        <v>86.011926362914949</v>
      </c>
      <c r="N11" s="133">
        <f>IF(SER_hh_tesh_in!N11=0,0,SER_hh_tesh_in!N11/SER_summary!N$27)</f>
        <v>67.564222475601881</v>
      </c>
      <c r="O11" s="133">
        <f>IF(SER_hh_tesh_in!O11=0,0,SER_hh_tesh_in!O11/SER_summary!O$27)</f>
        <v>80.050677181082889</v>
      </c>
      <c r="P11" s="133">
        <f>IF(SER_hh_tesh_in!P11=0,0,SER_hh_tesh_in!P11/SER_summary!P$27)</f>
        <v>47.685188190084801</v>
      </c>
      <c r="Q11" s="133">
        <f>IF(SER_hh_tesh_in!Q11=0,0,SER_hh_tesh_in!Q11/SER_summary!Q$27)</f>
        <v>59.069514396429604</v>
      </c>
      <c r="R11" s="133">
        <f>IF(SER_hh_tesh_in!R11=0,0,SER_hh_tesh_in!R11/SER_summary!R$27)</f>
        <v>37.665049703420195</v>
      </c>
      <c r="S11" s="133">
        <f>IF(SER_hh_tesh_in!S11=0,0,SER_hh_tesh_in!S11/SER_summary!S$27)</f>
        <v>45.30444294651128</v>
      </c>
      <c r="T11" s="133">
        <f>IF(SER_hh_tesh_in!T11=0,0,SER_hh_tesh_in!T11/SER_summary!T$27)</f>
        <v>35.162572225046503</v>
      </c>
      <c r="U11" s="133">
        <f>IF(SER_hh_tesh_in!U11=0,0,SER_hh_tesh_in!U11/SER_summary!U$27)</f>
        <v>31.843488618857037</v>
      </c>
      <c r="V11" s="133">
        <f>IF(SER_hh_tesh_in!V11=0,0,SER_hh_tesh_in!V11/SER_summary!V$27)</f>
        <v>27.999827908973224</v>
      </c>
      <c r="W11" s="133">
        <f>IF(SER_hh_tesh_in!W11=0,0,SER_hh_tesh_in!W11/SER_summary!W$27)</f>
        <v>36.649371334661332</v>
      </c>
      <c r="DA11" s="157" t="s">
        <v>855</v>
      </c>
    </row>
    <row r="12" spans="1:105" ht="12" customHeight="1" x14ac:dyDescent="0.25">
      <c r="A12" s="132" t="s">
        <v>170</v>
      </c>
      <c r="B12" s="133"/>
      <c r="C12" s="133">
        <f>IF(SER_hh_tesh_in!C12=0,0,SER_hh_tesh_in!C12/SER_summary!C$27)</f>
        <v>100.44558448788457</v>
      </c>
      <c r="D12" s="133">
        <f>IF(SER_hh_tesh_in!D12=0,0,SER_hh_tesh_in!D12/SER_summary!D$27)</f>
        <v>104.36937552128104</v>
      </c>
      <c r="E12" s="133">
        <f>IF(SER_hh_tesh_in!E12=0,0,SER_hh_tesh_in!E12/SER_summary!E$27)</f>
        <v>76.966961369962377</v>
      </c>
      <c r="F12" s="133">
        <f>IF(SER_hh_tesh_in!F12=0,0,SER_hh_tesh_in!F12/SER_summary!F$27)</f>
        <v>73.093904234211237</v>
      </c>
      <c r="G12" s="133">
        <f>IF(SER_hh_tesh_in!G12=0,0,SER_hh_tesh_in!G12/SER_summary!G$27)</f>
        <v>68.659994153410196</v>
      </c>
      <c r="H12" s="133">
        <f>IF(SER_hh_tesh_in!H12=0,0,SER_hh_tesh_in!H12/SER_summary!H$27)</f>
        <v>99.738708657910763</v>
      </c>
      <c r="I12" s="133">
        <f>IF(SER_hh_tesh_in!I12=0,0,SER_hh_tesh_in!I12/SER_summary!I$27)</f>
        <v>77.281207953538612</v>
      </c>
      <c r="J12" s="133">
        <f>IF(SER_hh_tesh_in!J12=0,0,SER_hh_tesh_in!J12/SER_summary!J$27)</f>
        <v>83.756192358862435</v>
      </c>
      <c r="K12" s="133">
        <f>IF(SER_hh_tesh_in!K12=0,0,SER_hh_tesh_in!K12/SER_summary!K$27)</f>
        <v>87.669523594091515</v>
      </c>
      <c r="L12" s="133">
        <f>IF(SER_hh_tesh_in!L12=0,0,SER_hh_tesh_in!L12/SER_summary!L$27)</f>
        <v>74.654829856253372</v>
      </c>
      <c r="M12" s="133">
        <f>IF(SER_hh_tesh_in!M12=0,0,SER_hh_tesh_in!M12/SER_summary!M$27)</f>
        <v>79.441677957721751</v>
      </c>
      <c r="N12" s="133">
        <f>IF(SER_hh_tesh_in!N12=0,0,SER_hh_tesh_in!N12/SER_summary!N$27)</f>
        <v>79.699039395841865</v>
      </c>
      <c r="O12" s="133">
        <f>IF(SER_hh_tesh_in!O12=0,0,SER_hh_tesh_in!O12/SER_summary!O$27)</f>
        <v>78.513943879130295</v>
      </c>
      <c r="P12" s="133">
        <f>IF(SER_hh_tesh_in!P12=0,0,SER_hh_tesh_in!P12/SER_summary!P$27)</f>
        <v>66.592805289556424</v>
      </c>
      <c r="Q12" s="133">
        <f>IF(SER_hh_tesh_in!Q12=0,0,SER_hh_tesh_in!Q12/SER_summary!Q$27)</f>
        <v>59.582648712360218</v>
      </c>
      <c r="R12" s="133">
        <f>IF(SER_hh_tesh_in!R12=0,0,SER_hh_tesh_in!R12/SER_summary!R$27)</f>
        <v>64.748882285379025</v>
      </c>
      <c r="S12" s="133">
        <f>IF(SER_hh_tesh_in!S12=0,0,SER_hh_tesh_in!S12/SER_summary!S$27)</f>
        <v>44.952466546851717</v>
      </c>
      <c r="T12" s="133">
        <f>IF(SER_hh_tesh_in!T12=0,0,SER_hh_tesh_in!T12/SER_summary!T$27)</f>
        <v>40.987496015795834</v>
      </c>
      <c r="U12" s="133">
        <f>IF(SER_hh_tesh_in!U12=0,0,SER_hh_tesh_in!U12/SER_summary!U$27)</f>
        <v>33.401970069181765</v>
      </c>
      <c r="V12" s="133">
        <f>IF(SER_hh_tesh_in!V12=0,0,SER_hh_tesh_in!V12/SER_summary!V$27)</f>
        <v>48.168726348238543</v>
      </c>
      <c r="W12" s="133">
        <f>IF(SER_hh_tesh_in!W12=0,0,SER_hh_tesh_in!W12/SER_summary!W$27)</f>
        <v>35.530145950963366</v>
      </c>
      <c r="DA12" s="157" t="s">
        <v>856</v>
      </c>
    </row>
    <row r="13" spans="1:105" ht="12" customHeight="1" x14ac:dyDescent="0.25">
      <c r="A13" s="132" t="s">
        <v>77</v>
      </c>
      <c r="B13" s="133"/>
      <c r="C13" s="133">
        <f>IF(SER_hh_tesh_in!C13=0,0,SER_hh_tesh_in!C13/SER_summary!C$27)</f>
        <v>38.953033842870994</v>
      </c>
      <c r="D13" s="133">
        <f>IF(SER_hh_tesh_in!D13=0,0,SER_hh_tesh_in!D13/SER_summary!D$27)</f>
        <v>41.569266921918569</v>
      </c>
      <c r="E13" s="133">
        <f>IF(SER_hh_tesh_in!E13=0,0,SER_hh_tesh_in!E13/SER_summary!E$27)</f>
        <v>39.809491702857997</v>
      </c>
      <c r="F13" s="133">
        <f>IF(SER_hh_tesh_in!F13=0,0,SER_hh_tesh_in!F13/SER_summary!F$27)</f>
        <v>44.474472754134062</v>
      </c>
      <c r="G13" s="133">
        <f>IF(SER_hh_tesh_in!G13=0,0,SER_hh_tesh_in!G13/SER_summary!G$27)</f>
        <v>46.931627314063306</v>
      </c>
      <c r="H13" s="133">
        <f>IF(SER_hh_tesh_in!H13=0,0,SER_hh_tesh_in!H13/SER_summary!H$27)</f>
        <v>54.928624497619808</v>
      </c>
      <c r="I13" s="133">
        <f>IF(SER_hh_tesh_in!I13=0,0,SER_hh_tesh_in!I13/SER_summary!I$27)</f>
        <v>39.674045024523402</v>
      </c>
      <c r="J13" s="133">
        <f>IF(SER_hh_tesh_in!J13=0,0,SER_hh_tesh_in!J13/SER_summary!J$27)</f>
        <v>34.968590826797687</v>
      </c>
      <c r="K13" s="133">
        <f>IF(SER_hh_tesh_in!K13=0,0,SER_hh_tesh_in!K13/SER_summary!K$27)</f>
        <v>50.4433883500935</v>
      </c>
      <c r="L13" s="133">
        <f>IF(SER_hh_tesh_in!L13=0,0,SER_hh_tesh_in!L13/SER_summary!L$27)</f>
        <v>43.082836377242423</v>
      </c>
      <c r="M13" s="133">
        <f>IF(SER_hh_tesh_in!M13=0,0,SER_hh_tesh_in!M13/SER_summary!M$27)</f>
        <v>60.46257891357596</v>
      </c>
      <c r="N13" s="133">
        <f>IF(SER_hh_tesh_in!N13=0,0,SER_hh_tesh_in!N13/SER_summary!N$27)</f>
        <v>36.155012937268985</v>
      </c>
      <c r="O13" s="133">
        <f>IF(SER_hh_tesh_in!O13=0,0,SER_hh_tesh_in!O13/SER_summary!O$27)</f>
        <v>44.643188792325219</v>
      </c>
      <c r="P13" s="133">
        <f>IF(SER_hh_tesh_in!P13=0,0,SER_hh_tesh_in!P13/SER_summary!P$27)</f>
        <v>40.718719369584385</v>
      </c>
      <c r="Q13" s="133">
        <f>IF(SER_hh_tesh_in!Q13=0,0,SER_hh_tesh_in!Q13/SER_summary!Q$27)</f>
        <v>27.083920271651728</v>
      </c>
      <c r="R13" s="133">
        <f>IF(SER_hh_tesh_in!R13=0,0,SER_hh_tesh_in!R13/SER_summary!R$27)</f>
        <v>22.025307911512108</v>
      </c>
      <c r="S13" s="133">
        <f>IF(SER_hh_tesh_in!S13=0,0,SER_hh_tesh_in!S13/SER_summary!S$27)</f>
        <v>20.673263674356438</v>
      </c>
      <c r="T13" s="133">
        <f>IF(SER_hh_tesh_in!T13=0,0,SER_hh_tesh_in!T13/SER_summary!T$27)</f>
        <v>19.882178988740328</v>
      </c>
      <c r="U13" s="133">
        <f>IF(SER_hh_tesh_in!U13=0,0,SER_hh_tesh_in!U13/SER_summary!U$27)</f>
        <v>19.623691436298206</v>
      </c>
      <c r="V13" s="133">
        <f>IF(SER_hh_tesh_in!V13=0,0,SER_hh_tesh_in!V13/SER_summary!V$27)</f>
        <v>18.524246120959518</v>
      </c>
      <c r="W13" s="133">
        <f>IF(SER_hh_tesh_in!W13=0,0,SER_hh_tesh_in!W13/SER_summary!W$27)</f>
        <v>20.845986768526231</v>
      </c>
      <c r="DA13" s="157" t="s">
        <v>857</v>
      </c>
    </row>
    <row r="14" spans="1:105" ht="12" customHeight="1" x14ac:dyDescent="0.25">
      <c r="A14" s="60" t="s">
        <v>76</v>
      </c>
      <c r="B14" s="65"/>
      <c r="C14" s="65">
        <f>IF(SER_hh_tesh_in!C14=0,0,SER_hh_tesh_in!C14/SER_summary!C$27)</f>
        <v>101.59879585539761</v>
      </c>
      <c r="D14" s="65">
        <f>IF(SER_hh_tesh_in!D14=0,0,SER_hh_tesh_in!D14/SER_summary!D$27)</f>
        <v>84.695129649141393</v>
      </c>
      <c r="E14" s="65">
        <f>IF(SER_hh_tesh_in!E14=0,0,SER_hh_tesh_in!E14/SER_summary!E$27)</f>
        <v>82.971021779772073</v>
      </c>
      <c r="F14" s="65">
        <f>IF(SER_hh_tesh_in!F14=0,0,SER_hh_tesh_in!F14/SER_summary!F$27)</f>
        <v>55.502014248580359</v>
      </c>
      <c r="G14" s="65">
        <f>IF(SER_hh_tesh_in!G14=0,0,SER_hh_tesh_in!G14/SER_summary!G$27)</f>
        <v>63.314749573825708</v>
      </c>
      <c r="H14" s="65">
        <f>IF(SER_hh_tesh_in!H14=0,0,SER_hh_tesh_in!H14/SER_summary!H$27)</f>
        <v>59.500169269563997</v>
      </c>
      <c r="I14" s="65">
        <f>IF(SER_hh_tesh_in!I14=0,0,SER_hh_tesh_in!I14/SER_summary!I$27)</f>
        <v>49.233696129901688</v>
      </c>
      <c r="J14" s="65">
        <f>IF(SER_hh_tesh_in!J14=0,0,SER_hh_tesh_in!J14/SER_summary!J$27)</f>
        <v>38.703631916520216</v>
      </c>
      <c r="K14" s="65">
        <f>IF(SER_hh_tesh_in!K14=0,0,SER_hh_tesh_in!K14/SER_summary!K$27)</f>
        <v>71.49289878413191</v>
      </c>
      <c r="L14" s="65">
        <f>IF(SER_hh_tesh_in!L14=0,0,SER_hh_tesh_in!L14/SER_summary!L$27)</f>
        <v>103.71730674239068</v>
      </c>
      <c r="M14" s="65">
        <f>IF(SER_hh_tesh_in!M14=0,0,SER_hh_tesh_in!M14/SER_summary!M$27)</f>
        <v>90.626624880729025</v>
      </c>
      <c r="N14" s="65">
        <f>IF(SER_hh_tesh_in!N14=0,0,SER_hh_tesh_in!N14/SER_summary!N$27)</f>
        <v>82.263404592688346</v>
      </c>
      <c r="O14" s="65">
        <f>IF(SER_hh_tesh_in!O14=0,0,SER_hh_tesh_in!O14/SER_summary!O$27)</f>
        <v>67.203464599953136</v>
      </c>
      <c r="P14" s="65">
        <f>IF(SER_hh_tesh_in!P14=0,0,SER_hh_tesh_in!P14/SER_summary!P$27)</f>
        <v>69.627802089678696</v>
      </c>
      <c r="Q14" s="65">
        <f>IF(SER_hh_tesh_in!Q14=0,0,SER_hh_tesh_in!Q14/SER_summary!Q$27)</f>
        <v>55.205564750947666</v>
      </c>
      <c r="R14" s="65">
        <f>IF(SER_hh_tesh_in!R14=0,0,SER_hh_tesh_in!R14/SER_summary!R$27)</f>
        <v>60.697455957721935</v>
      </c>
      <c r="S14" s="65">
        <f>IF(SER_hh_tesh_in!S14=0,0,SER_hh_tesh_in!S14/SER_summary!S$27)</f>
        <v>49.03233032516669</v>
      </c>
      <c r="T14" s="65">
        <f>IF(SER_hh_tesh_in!T14=0,0,SER_hh_tesh_in!T14/SER_summary!T$27)</f>
        <v>54.104056183504746</v>
      </c>
      <c r="U14" s="65">
        <f>IF(SER_hh_tesh_in!U14=0,0,SER_hh_tesh_in!U14/SER_summary!U$27)</f>
        <v>49.251151107465034</v>
      </c>
      <c r="V14" s="65">
        <f>IF(SER_hh_tesh_in!V14=0,0,SER_hh_tesh_in!V14/SER_summary!V$27)</f>
        <v>41.514769632517798</v>
      </c>
      <c r="W14" s="65">
        <f>IF(SER_hh_tesh_in!W14=0,0,SER_hh_tesh_in!W14/SER_summary!W$27)</f>
        <v>42.565477736321732</v>
      </c>
      <c r="DA14" s="109" t="s">
        <v>858</v>
      </c>
    </row>
    <row r="15" spans="1:105" ht="12" customHeight="1" x14ac:dyDescent="0.25">
      <c r="A15" s="134" t="s">
        <v>80</v>
      </c>
      <c r="B15" s="135"/>
      <c r="C15" s="135">
        <f>IF(SER_hh_tesh_in!C15=0,0,SER_hh_tesh_in!C15/SER_summary!C$27)</f>
        <v>0.72715417701075746</v>
      </c>
      <c r="D15" s="135">
        <f>IF(SER_hh_tesh_in!D15=0,0,SER_hh_tesh_in!D15/SER_summary!D$27)</f>
        <v>0.72138764538862821</v>
      </c>
      <c r="E15" s="135">
        <f>IF(SER_hh_tesh_in!E15=0,0,SER_hh_tesh_in!E15/SER_summary!E$27)</f>
        <v>0.6969766144267322</v>
      </c>
      <c r="F15" s="135">
        <f>IF(SER_hh_tesh_in!F15=0,0,SER_hh_tesh_in!F15/SER_summary!F$27)</f>
        <v>0.63314580579526702</v>
      </c>
      <c r="G15" s="135">
        <f>IF(SER_hh_tesh_in!G15=0,0,SER_hh_tesh_in!G15/SER_summary!G$27)</f>
        <v>0.66569364129885222</v>
      </c>
      <c r="H15" s="135">
        <f>IF(SER_hh_tesh_in!H15=0,0,SER_hh_tesh_in!H15/SER_summary!H$27)</f>
        <v>0.9121954216859588</v>
      </c>
      <c r="I15" s="135">
        <f>IF(SER_hh_tesh_in!I15=0,0,SER_hh_tesh_in!I15/SER_summary!I$27)</f>
        <v>0.70754581395209781</v>
      </c>
      <c r="J15" s="135">
        <f>IF(SER_hh_tesh_in!J15=0,0,SER_hh_tesh_in!J15/SER_summary!J$27)</f>
        <v>0.75036029872954779</v>
      </c>
      <c r="K15" s="135">
        <f>IF(SER_hh_tesh_in!K15=0,0,SER_hh_tesh_in!K15/SER_summary!K$27)</f>
        <v>0.86609758928947223</v>
      </c>
      <c r="L15" s="135">
        <f>IF(SER_hh_tesh_in!L15=0,0,SER_hh_tesh_in!L15/SER_summary!L$27)</f>
        <v>0.65224104910674785</v>
      </c>
      <c r="M15" s="135">
        <f>IF(SER_hh_tesh_in!M15=0,0,SER_hh_tesh_in!M15/SER_summary!M$27)</f>
        <v>0.76277256133497584</v>
      </c>
      <c r="N15" s="135">
        <f>IF(SER_hh_tesh_in!N15=0,0,SER_hh_tesh_in!N15/SER_summary!N$27)</f>
        <v>0.61045257879443982</v>
      </c>
      <c r="O15" s="135">
        <f>IF(SER_hh_tesh_in!O15=0,0,SER_hh_tesh_in!O15/SER_summary!O$27)</f>
        <v>0.73333636401257052</v>
      </c>
      <c r="P15" s="135">
        <f>IF(SER_hh_tesh_in!P15=0,0,SER_hh_tesh_in!P15/SER_summary!P$27)</f>
        <v>0.604919167407444</v>
      </c>
      <c r="Q15" s="135">
        <f>IF(SER_hh_tesh_in!Q15=0,0,SER_hh_tesh_in!Q15/SER_summary!Q$27)</f>
        <v>0.52583886740953256</v>
      </c>
      <c r="R15" s="135">
        <f>IF(SER_hh_tesh_in!R15=0,0,SER_hh_tesh_in!R15/SER_summary!R$27)</f>
        <v>0.48074625232522034</v>
      </c>
      <c r="S15" s="135">
        <f>IF(SER_hh_tesh_in!S15=0,0,SER_hh_tesh_in!S15/SER_summary!S$27)</f>
        <v>0.46898533176428825</v>
      </c>
      <c r="T15" s="135">
        <f>IF(SER_hh_tesh_in!T15=0,0,SER_hh_tesh_in!T15/SER_summary!T$27)</f>
        <v>0.44810776460823454</v>
      </c>
      <c r="U15" s="135">
        <f>IF(SER_hh_tesh_in!U15=0,0,SER_hh_tesh_in!U15/SER_summary!U$27)</f>
        <v>0.39911812635061733</v>
      </c>
      <c r="V15" s="135">
        <f>IF(SER_hh_tesh_in!V15=0,0,SER_hh_tesh_in!V15/SER_summary!V$27)</f>
        <v>0.37849796208602765</v>
      </c>
      <c r="W15" s="135">
        <f>IF(SER_hh_tesh_in!W15=0,0,SER_hh_tesh_in!W15/SER_summary!W$27)</f>
        <v>0.33630870994810308</v>
      </c>
      <c r="DA15" s="158" t="s">
        <v>859</v>
      </c>
    </row>
    <row r="16" spans="1:105" ht="12.95" customHeight="1" x14ac:dyDescent="0.25">
      <c r="A16" s="130" t="s">
        <v>74</v>
      </c>
      <c r="B16" s="131"/>
      <c r="C16" s="131">
        <f>IF(SER_hh_tesh_in!C16=0,0,SER_hh_tesh_in!C16/SER_summary!C$27)</f>
        <v>24.947180459735343</v>
      </c>
      <c r="D16" s="131">
        <f>IF(SER_hh_tesh_in!D16=0,0,SER_hh_tesh_in!D16/SER_summary!D$27)</f>
        <v>23.092239640074688</v>
      </c>
      <c r="E16" s="131">
        <f>IF(SER_hh_tesh_in!E16=0,0,SER_hh_tesh_in!E16/SER_summary!E$27)</f>
        <v>33.684407261012481</v>
      </c>
      <c r="F16" s="131">
        <f>IF(SER_hh_tesh_in!F16=0,0,SER_hh_tesh_in!F16/SER_summary!F$27)</f>
        <v>23.548910366491164</v>
      </c>
      <c r="G16" s="131">
        <f>IF(SER_hh_tesh_in!G16=0,0,SER_hh_tesh_in!G16/SER_summary!G$27)</f>
        <v>23.856177870249315</v>
      </c>
      <c r="H16" s="131">
        <f>IF(SER_hh_tesh_in!H16=0,0,SER_hh_tesh_in!H16/SER_summary!H$27)</f>
        <v>27.177969352049381</v>
      </c>
      <c r="I16" s="131">
        <f>IF(SER_hh_tesh_in!I16=0,0,SER_hh_tesh_in!I16/SER_summary!I$27)</f>
        <v>24.174812662786973</v>
      </c>
      <c r="J16" s="131">
        <f>IF(SER_hh_tesh_in!J16=0,0,SER_hh_tesh_in!J16/SER_summary!J$27)</f>
        <v>23.514808221839147</v>
      </c>
      <c r="K16" s="131">
        <f>IF(SER_hh_tesh_in!K16=0,0,SER_hh_tesh_in!K16/SER_summary!K$27)</f>
        <v>26.005792785468259</v>
      </c>
      <c r="L16" s="131">
        <f>IF(SER_hh_tesh_in!L16=0,0,SER_hh_tesh_in!L16/SER_summary!L$27)</f>
        <v>25.317620476251921</v>
      </c>
      <c r="M16" s="131">
        <f>IF(SER_hh_tesh_in!M16=0,0,SER_hh_tesh_in!M16/SER_summary!M$27)</f>
        <v>24.171524249328552</v>
      </c>
      <c r="N16" s="131">
        <f>IF(SER_hh_tesh_in!N16=0,0,SER_hh_tesh_in!N16/SER_summary!N$27)</f>
        <v>25.864954584915303</v>
      </c>
      <c r="O16" s="131">
        <f>IF(SER_hh_tesh_in!O16=0,0,SER_hh_tesh_in!O16/SER_summary!O$27)</f>
        <v>24.629967584326955</v>
      </c>
      <c r="P16" s="131">
        <f>IF(SER_hh_tesh_in!P16=0,0,SER_hh_tesh_in!P16/SER_summary!P$27)</f>
        <v>21.950891291877667</v>
      </c>
      <c r="Q16" s="131">
        <f>IF(SER_hh_tesh_in!Q16=0,0,SER_hh_tesh_in!Q16/SER_summary!Q$27)</f>
        <v>26.087278530078638</v>
      </c>
      <c r="R16" s="131">
        <f>IF(SER_hh_tesh_in!R16=0,0,SER_hh_tesh_in!R16/SER_summary!R$27)</f>
        <v>23.502632917564426</v>
      </c>
      <c r="S16" s="131">
        <f>IF(SER_hh_tesh_in!S16=0,0,SER_hh_tesh_in!S16/SER_summary!S$27)</f>
        <v>24.523002916533642</v>
      </c>
      <c r="T16" s="131">
        <f>IF(SER_hh_tesh_in!T16=0,0,SER_hh_tesh_in!T16/SER_summary!T$27)</f>
        <v>23.568804536650823</v>
      </c>
      <c r="U16" s="131">
        <f>IF(SER_hh_tesh_in!U16=0,0,SER_hh_tesh_in!U16/SER_summary!U$27)</f>
        <v>23.116784509563843</v>
      </c>
      <c r="V16" s="131">
        <f>IF(SER_hh_tesh_in!V16=0,0,SER_hh_tesh_in!V16/SER_summary!V$27)</f>
        <v>21.989910314330626</v>
      </c>
      <c r="W16" s="131">
        <f>IF(SER_hh_tesh_in!W16=0,0,SER_hh_tesh_in!W16/SER_summary!W$27)</f>
        <v>19.167517513300574</v>
      </c>
      <c r="DA16" s="156" t="s">
        <v>860</v>
      </c>
    </row>
    <row r="17" spans="1:105" ht="12.95" customHeight="1" x14ac:dyDescent="0.25">
      <c r="A17" s="132" t="s">
        <v>73</v>
      </c>
      <c r="B17" s="133"/>
      <c r="C17" s="133">
        <f>IF(SER_hh_tesh_in!C17=0,0,SER_hh_tesh_in!C17/SER_summary!C$27)</f>
        <v>26.045123439742262</v>
      </c>
      <c r="D17" s="133">
        <f>IF(SER_hh_tesh_in!D17=0,0,SER_hh_tesh_in!D17/SER_summary!D$27)</f>
        <v>25.119121272177495</v>
      </c>
      <c r="E17" s="133">
        <f>IF(SER_hh_tesh_in!E17=0,0,SER_hh_tesh_in!E17/SER_summary!E$27)</f>
        <v>39.398628968784863</v>
      </c>
      <c r="F17" s="133">
        <f>IF(SER_hh_tesh_in!F17=0,0,SER_hh_tesh_in!F17/SER_summary!F$27)</f>
        <v>25.238589654147422</v>
      </c>
      <c r="G17" s="133">
        <f>IF(SER_hh_tesh_in!G17=0,0,SER_hh_tesh_in!G17/SER_summary!G$27)</f>
        <v>24.9639376776706</v>
      </c>
      <c r="H17" s="133">
        <f>IF(SER_hh_tesh_in!H17=0,0,SER_hh_tesh_in!H17/SER_summary!H$27)</f>
        <v>29.621164120031498</v>
      </c>
      <c r="I17" s="133">
        <f>IF(SER_hh_tesh_in!I17=0,0,SER_hh_tesh_in!I17/SER_summary!I$27)</f>
        <v>24.507417734767959</v>
      </c>
      <c r="J17" s="133">
        <f>IF(SER_hh_tesh_in!J17=0,0,SER_hh_tesh_in!J17/SER_summary!J$27)</f>
        <v>24.696173281759556</v>
      </c>
      <c r="K17" s="133">
        <f>IF(SER_hh_tesh_in!K17=0,0,SER_hh_tesh_in!K17/SER_summary!K$27)</f>
        <v>26.852094175408396</v>
      </c>
      <c r="L17" s="133">
        <f>IF(SER_hh_tesh_in!L17=0,0,SER_hh_tesh_in!L17/SER_summary!L$27)</f>
        <v>25.034998783412238</v>
      </c>
      <c r="M17" s="133">
        <f>IF(SER_hh_tesh_in!M17=0,0,SER_hh_tesh_in!M17/SER_summary!M$27)</f>
        <v>24.561017450953738</v>
      </c>
      <c r="N17" s="133">
        <f>IF(SER_hh_tesh_in!N17=0,0,SER_hh_tesh_in!N17/SER_summary!N$27)</f>
        <v>25.89329824052724</v>
      </c>
      <c r="O17" s="133">
        <f>IF(SER_hh_tesh_in!O17=0,0,SER_hh_tesh_in!O17/SER_summary!O$27)</f>
        <v>24.608176114405424</v>
      </c>
      <c r="P17" s="133">
        <f>IF(SER_hh_tesh_in!P17=0,0,SER_hh_tesh_in!P17/SER_summary!P$27)</f>
        <v>22.761269579320018</v>
      </c>
      <c r="Q17" s="133">
        <f>IF(SER_hh_tesh_in!Q17=0,0,SER_hh_tesh_in!Q17/SER_summary!Q$27)</f>
        <v>26.731470083819367</v>
      </c>
      <c r="R17" s="133">
        <f>IF(SER_hh_tesh_in!R17=0,0,SER_hh_tesh_in!R17/SER_summary!R$27)</f>
        <v>24.247404762035806</v>
      </c>
      <c r="S17" s="133">
        <f>IF(SER_hh_tesh_in!S17=0,0,SER_hh_tesh_in!S17/SER_summary!S$27)</f>
        <v>25.143253506764953</v>
      </c>
      <c r="T17" s="133">
        <f>IF(SER_hh_tesh_in!T17=0,0,SER_hh_tesh_in!T17/SER_summary!T$27)</f>
        <v>24.371105899389558</v>
      </c>
      <c r="U17" s="133">
        <f>IF(SER_hh_tesh_in!U17=0,0,SER_hh_tesh_in!U17/SER_summary!U$27)</f>
        <v>23.508938065732853</v>
      </c>
      <c r="V17" s="133">
        <f>IF(SER_hh_tesh_in!V17=0,0,SER_hh_tesh_in!V17/SER_summary!V$27)</f>
        <v>20.684715803994198</v>
      </c>
      <c r="W17" s="133">
        <f>IF(SER_hh_tesh_in!W17=0,0,SER_hh_tesh_in!W17/SER_summary!W$27)</f>
        <v>17.059562105606737</v>
      </c>
      <c r="DA17" s="157" t="s">
        <v>861</v>
      </c>
    </row>
    <row r="18" spans="1:105" ht="12" customHeight="1" x14ac:dyDescent="0.25">
      <c r="A18" s="132" t="s">
        <v>72</v>
      </c>
      <c r="B18" s="133"/>
      <c r="C18" s="133">
        <f>IF(SER_hh_tesh_in!C18=0,0,SER_hh_tesh_in!C18/SER_summary!C$27)</f>
        <v>24.945430645161608</v>
      </c>
      <c r="D18" s="133">
        <f>IF(SER_hh_tesh_in!D18=0,0,SER_hh_tesh_in!D18/SER_summary!D$27)</f>
        <v>23.08962845129583</v>
      </c>
      <c r="E18" s="133">
        <f>IF(SER_hh_tesh_in!E18=0,0,SER_hh_tesh_in!E18/SER_summary!E$27)</f>
        <v>33.664404913728745</v>
      </c>
      <c r="F18" s="133">
        <f>IF(SER_hh_tesh_in!F18=0,0,SER_hh_tesh_in!F18/SER_summary!F$27)</f>
        <v>23.545669906826763</v>
      </c>
      <c r="G18" s="133">
        <f>IF(SER_hh_tesh_in!G18=0,0,SER_hh_tesh_in!G18/SER_summary!G$27)</f>
        <v>23.854243410322042</v>
      </c>
      <c r="H18" s="133">
        <f>IF(SER_hh_tesh_in!H18=0,0,SER_hh_tesh_in!H18/SER_summary!H$27)</f>
        <v>27.171987265124876</v>
      </c>
      <c r="I18" s="133">
        <f>IF(SER_hh_tesh_in!I18=0,0,SER_hh_tesh_in!I18/SER_summary!I$27)</f>
        <v>24.173870311155838</v>
      </c>
      <c r="J18" s="133">
        <f>IF(SER_hh_tesh_in!J18=0,0,SER_hh_tesh_in!J18/SER_summary!J$27)</f>
        <v>23.511016284419664</v>
      </c>
      <c r="K18" s="133">
        <f>IF(SER_hh_tesh_in!K18=0,0,SER_hh_tesh_in!K18/SER_summary!K$27)</f>
        <v>26.002315760571864</v>
      </c>
      <c r="L18" s="133">
        <f>IF(SER_hh_tesh_in!L18=0,0,SER_hh_tesh_in!L18/SER_summary!L$27)</f>
        <v>25.318802733676147</v>
      </c>
      <c r="M18" s="133">
        <f>IF(SER_hh_tesh_in!M18=0,0,SER_hh_tesh_in!M18/SER_summary!M$27)</f>
        <v>24.168270502667681</v>
      </c>
      <c r="N18" s="133">
        <f>IF(SER_hh_tesh_in!N18=0,0,SER_hh_tesh_in!N18/SER_summary!N$27)</f>
        <v>25.864720467818749</v>
      </c>
      <c r="O18" s="133">
        <f>IF(SER_hh_tesh_in!O18=0,0,SER_hh_tesh_in!O18/SER_summary!O$27)</f>
        <v>24.630177954904266</v>
      </c>
      <c r="P18" s="133">
        <f>IF(SER_hh_tesh_in!P18=0,0,SER_hh_tesh_in!P18/SER_summary!P$27)</f>
        <v>21.943330610514185</v>
      </c>
      <c r="Q18" s="133">
        <f>IF(SER_hh_tesh_in!Q18=0,0,SER_hh_tesh_in!Q18/SER_summary!Q$27)</f>
        <v>26.081097479866088</v>
      </c>
      <c r="R18" s="133">
        <f>IF(SER_hh_tesh_in!R18=0,0,SER_hh_tesh_in!R18/SER_summary!R$27)</f>
        <v>23.493602651641176</v>
      </c>
      <c r="S18" s="133">
        <f>IF(SER_hh_tesh_in!S18=0,0,SER_hh_tesh_in!S18/SER_summary!S$27)</f>
        <v>24.515749875132862</v>
      </c>
      <c r="T18" s="133">
        <f>IF(SER_hh_tesh_in!T18=0,0,SER_hh_tesh_in!T18/SER_summary!T$27)</f>
        <v>23.556209703605507</v>
      </c>
      <c r="U18" s="133">
        <f>IF(SER_hh_tesh_in!U18=0,0,SER_hh_tesh_in!U18/SER_summary!U$27)</f>
        <v>23.111037689778659</v>
      </c>
      <c r="V18" s="133">
        <f>IF(SER_hh_tesh_in!V18=0,0,SER_hh_tesh_in!V18/SER_summary!V$27)</f>
        <v>22.015231656297129</v>
      </c>
      <c r="W18" s="133">
        <f>IF(SER_hh_tesh_in!W18=0,0,SER_hh_tesh_in!W18/SER_summary!W$27)</f>
        <v>19.189709300435279</v>
      </c>
      <c r="DA18" s="157" t="s">
        <v>862</v>
      </c>
    </row>
    <row r="19" spans="1:105" ht="12.95" customHeight="1" x14ac:dyDescent="0.25">
      <c r="A19" s="130" t="s">
        <v>35</v>
      </c>
      <c r="B19" s="131"/>
      <c r="C19" s="131">
        <f>IF(SER_hh_tesh_in!C19=0,0,SER_hh_tesh_in!C19/SER_summary!C$27)</f>
        <v>9.8842390163520264</v>
      </c>
      <c r="D19" s="131">
        <f>IF(SER_hh_tesh_in!D19=0,0,SER_hh_tesh_in!D19/SER_summary!D$27)</f>
        <v>10.03586277601579</v>
      </c>
      <c r="E19" s="131">
        <f>IF(SER_hh_tesh_in!E19=0,0,SER_hh_tesh_in!E19/SER_summary!E$27)</f>
        <v>10.098953875167883</v>
      </c>
      <c r="F19" s="131">
        <f>IF(SER_hh_tesh_in!F19=0,0,SER_hh_tesh_in!F19/SER_summary!F$27)</f>
        <v>9.6463669788393407</v>
      </c>
      <c r="G19" s="131">
        <f>IF(SER_hh_tesh_in!G19=0,0,SER_hh_tesh_in!G19/SER_summary!G$27)</f>
        <v>9.5165752106740715</v>
      </c>
      <c r="H19" s="131">
        <f>IF(SER_hh_tesh_in!H19=0,0,SER_hh_tesh_in!H19/SER_summary!H$27)</f>
        <v>10.05264097042221</v>
      </c>
      <c r="I19" s="131">
        <f>IF(SER_hh_tesh_in!I19=0,0,SER_hh_tesh_in!I19/SER_summary!I$27)</f>
        <v>10.055518277135702</v>
      </c>
      <c r="J19" s="131">
        <f>IF(SER_hh_tesh_in!J19=0,0,SER_hh_tesh_in!J19/SER_summary!J$27)</f>
        <v>9.7726856883887905</v>
      </c>
      <c r="K19" s="131">
        <f>IF(SER_hh_tesh_in!K19=0,0,SER_hh_tesh_in!K19/SER_summary!K$27)</f>
        <v>12.621091198359828</v>
      </c>
      <c r="L19" s="131">
        <f>IF(SER_hh_tesh_in!L19=0,0,SER_hh_tesh_in!L19/SER_summary!L$27)</f>
        <v>9.9874735558050709</v>
      </c>
      <c r="M19" s="131">
        <f>IF(SER_hh_tesh_in!M19=0,0,SER_hh_tesh_in!M19/SER_summary!M$27)</f>
        <v>12.924185687676886</v>
      </c>
      <c r="N19" s="131">
        <f>IF(SER_hh_tesh_in!N19=0,0,SER_hh_tesh_in!N19/SER_summary!N$27)</f>
        <v>10.337098275307532</v>
      </c>
      <c r="O19" s="131">
        <f>IF(SER_hh_tesh_in!O19=0,0,SER_hh_tesh_in!O19/SER_summary!O$27)</f>
        <v>11.95938384201939</v>
      </c>
      <c r="P19" s="131">
        <f>IF(SER_hh_tesh_in!P19=0,0,SER_hh_tesh_in!P19/SER_summary!P$27)</f>
        <v>12.103085882262372</v>
      </c>
      <c r="Q19" s="131">
        <f>IF(SER_hh_tesh_in!Q19=0,0,SER_hh_tesh_in!Q19/SER_summary!Q$27)</f>
        <v>10.137725012277011</v>
      </c>
      <c r="R19" s="131">
        <f>IF(SER_hh_tesh_in!R19=0,0,SER_hh_tesh_in!R19/SER_summary!R$27)</f>
        <v>9.9725276119300013</v>
      </c>
      <c r="S19" s="131">
        <f>IF(SER_hh_tesh_in!S19=0,0,SER_hh_tesh_in!S19/SER_summary!S$27)</f>
        <v>10.574138457070719</v>
      </c>
      <c r="T19" s="131">
        <f>IF(SER_hh_tesh_in!T19=0,0,SER_hh_tesh_in!T19/SER_summary!T$27)</f>
        <v>10.874996587183531</v>
      </c>
      <c r="U19" s="131">
        <f>IF(SER_hh_tesh_in!U19=0,0,SER_hh_tesh_in!U19/SER_summary!U$27)</f>
        <v>10.595334934409323</v>
      </c>
      <c r="V19" s="131">
        <f>IF(SER_hh_tesh_in!V19=0,0,SER_hh_tesh_in!V19/SER_summary!V$27)</f>
        <v>9.8340621430772934</v>
      </c>
      <c r="W19" s="131">
        <f>IF(SER_hh_tesh_in!W19=0,0,SER_hh_tesh_in!W19/SER_summary!W$27)</f>
        <v>10.112411439887675</v>
      </c>
      <c r="DA19" s="156" t="s">
        <v>863</v>
      </c>
    </row>
    <row r="20" spans="1:105" ht="12" customHeight="1" x14ac:dyDescent="0.25">
      <c r="A20" s="132" t="s">
        <v>29</v>
      </c>
      <c r="B20" s="133"/>
      <c r="C20" s="133">
        <f>IF(SER_hh_tesh_in!C20=0,0,SER_hh_tesh_in!C20/SER_summary!C$27)</f>
        <v>10.652608486595481</v>
      </c>
      <c r="D20" s="133">
        <f>IF(SER_hh_tesh_in!D20=0,0,SER_hh_tesh_in!D20/SER_summary!D$27)</f>
        <v>12.824444393046806</v>
      </c>
      <c r="E20" s="133">
        <f>IF(SER_hh_tesh_in!E20=0,0,SER_hh_tesh_in!E20/SER_summary!E$27)</f>
        <v>12.894728512445921</v>
      </c>
      <c r="F20" s="133">
        <f>IF(SER_hh_tesh_in!F20=0,0,SER_hh_tesh_in!F20/SER_summary!F$27)</f>
        <v>13.567564234738713</v>
      </c>
      <c r="G20" s="133">
        <f>IF(SER_hh_tesh_in!G20=0,0,SER_hh_tesh_in!G20/SER_summary!G$27)</f>
        <v>13.796101998476955</v>
      </c>
      <c r="H20" s="133">
        <f>IF(SER_hh_tesh_in!H20=0,0,SER_hh_tesh_in!H20/SER_summary!H$27)</f>
        <v>20.081175845734627</v>
      </c>
      <c r="I20" s="133">
        <f>IF(SER_hh_tesh_in!I20=0,0,SER_hh_tesh_in!I20/SER_summary!I$27)</f>
        <v>20.836569494929705</v>
      </c>
      <c r="J20" s="133">
        <f>IF(SER_hh_tesh_in!J20=0,0,SER_hh_tesh_in!J20/SER_summary!J$27)</f>
        <v>19.686763467671344</v>
      </c>
      <c r="K20" s="133">
        <f>IF(SER_hh_tesh_in!K20=0,0,SER_hh_tesh_in!K20/SER_summary!K$27)</f>
        <v>15.97322662727974</v>
      </c>
      <c r="L20" s="133">
        <f>IF(SER_hh_tesh_in!L20=0,0,SER_hh_tesh_in!L20/SER_summary!L$27)</f>
        <v>19.723745480659954</v>
      </c>
      <c r="M20" s="133">
        <f>IF(SER_hh_tesh_in!M20=0,0,SER_hh_tesh_in!M20/SER_summary!M$27)</f>
        <v>16.415649079948022</v>
      </c>
      <c r="N20" s="133">
        <f>IF(SER_hh_tesh_in!N20=0,0,SER_hh_tesh_in!N20/SER_summary!N$27)</f>
        <v>16.644617247384105</v>
      </c>
      <c r="O20" s="133">
        <f>IF(SER_hh_tesh_in!O20=0,0,SER_hh_tesh_in!O20/SER_summary!O$27)</f>
        <v>17.609728055291143</v>
      </c>
      <c r="P20" s="133">
        <f>IF(SER_hh_tesh_in!P20=0,0,SER_hh_tesh_in!P20/SER_summary!P$27)</f>
        <v>16.047181685870878</v>
      </c>
      <c r="Q20" s="133">
        <f>IF(SER_hh_tesh_in!Q20=0,0,SER_hh_tesh_in!Q20/SER_summary!Q$27)</f>
        <v>16.118291186039293</v>
      </c>
      <c r="R20" s="133">
        <f>IF(SER_hh_tesh_in!R20=0,0,SER_hh_tesh_in!R20/SER_summary!R$27)</f>
        <v>18.236779631594793</v>
      </c>
      <c r="S20" s="133">
        <f>IF(SER_hh_tesh_in!S20=0,0,SER_hh_tesh_in!S20/SER_summary!S$27)</f>
        <v>0</v>
      </c>
      <c r="T20" s="133">
        <f>IF(SER_hh_tesh_in!T20=0,0,SER_hh_tesh_in!T20/SER_summary!T$27)</f>
        <v>27.977785853508124</v>
      </c>
      <c r="U20" s="133">
        <f>IF(SER_hh_tesh_in!U20=0,0,SER_hh_tesh_in!U20/SER_summary!U$27)</f>
        <v>37.886720425891582</v>
      </c>
      <c r="V20" s="133">
        <f>IF(SER_hh_tesh_in!V20=0,0,SER_hh_tesh_in!V20/SER_summary!V$27)</f>
        <v>13.879961779255028</v>
      </c>
      <c r="W20" s="133">
        <f>IF(SER_hh_tesh_in!W20=0,0,SER_hh_tesh_in!W20/SER_summary!W$27)</f>
        <v>18.907068170058487</v>
      </c>
      <c r="DA20" s="157" t="s">
        <v>864</v>
      </c>
    </row>
    <row r="21" spans="1:105" s="2" customFormat="1" ht="12" customHeight="1" x14ac:dyDescent="0.25">
      <c r="A21" s="132" t="s">
        <v>52</v>
      </c>
      <c r="B21" s="133"/>
      <c r="C21" s="133">
        <f>IF(SER_hh_tesh_in!C21=0,0,SER_hh_tesh_in!C21/SER_summary!C$27)</f>
        <v>8.5901610009608778</v>
      </c>
      <c r="D21" s="133">
        <f>IF(SER_hh_tesh_in!D21=0,0,SER_hh_tesh_in!D21/SER_summary!D$27)</f>
        <v>9.5363274503291429</v>
      </c>
      <c r="E21" s="133">
        <f>IF(SER_hh_tesh_in!E21=0,0,SER_hh_tesh_in!E21/SER_summary!E$27)</f>
        <v>10.265552409312187</v>
      </c>
      <c r="F21" s="133">
        <f>IF(SER_hh_tesh_in!F21=0,0,SER_hh_tesh_in!F21/SER_summary!F$27)</f>
        <v>9.3817474099264047</v>
      </c>
      <c r="G21" s="133">
        <f>IF(SER_hh_tesh_in!G21=0,0,SER_hh_tesh_in!G21/SER_summary!G$27)</f>
        <v>8.1255989623250606</v>
      </c>
      <c r="H21" s="133">
        <f>IF(SER_hh_tesh_in!H21=0,0,SER_hh_tesh_in!H21/SER_summary!H$27)</f>
        <v>8.5811306504285643</v>
      </c>
      <c r="I21" s="133">
        <f>IF(SER_hh_tesh_in!I21=0,0,SER_hh_tesh_in!I21/SER_summary!I$27)</f>
        <v>8.0565754948786417</v>
      </c>
      <c r="J21" s="133">
        <f>IF(SER_hh_tesh_in!J21=0,0,SER_hh_tesh_in!J21/SER_summary!J$27)</f>
        <v>7.6843334071358429</v>
      </c>
      <c r="K21" s="133">
        <f>IF(SER_hh_tesh_in!K21=0,0,SER_hh_tesh_in!K21/SER_summary!K$27)</f>
        <v>10.453140445970906</v>
      </c>
      <c r="L21" s="133">
        <f>IF(SER_hh_tesh_in!L21=0,0,SER_hh_tesh_in!L21/SER_summary!L$27)</f>
        <v>7.4956502479494853</v>
      </c>
      <c r="M21" s="133">
        <f>IF(SER_hh_tesh_in!M21=0,0,SER_hh_tesh_in!M21/SER_summary!M$27)</f>
        <v>11.415429687874884</v>
      </c>
      <c r="N21" s="133">
        <f>IF(SER_hh_tesh_in!N21=0,0,SER_hh_tesh_in!N21/SER_summary!N$27)</f>
        <v>10.743245326086155</v>
      </c>
      <c r="O21" s="133">
        <f>IF(SER_hh_tesh_in!O21=0,0,SER_hh_tesh_in!O21/SER_summary!O$27)</f>
        <v>9.6330475188445615</v>
      </c>
      <c r="P21" s="133">
        <f>IF(SER_hh_tesh_in!P21=0,0,SER_hh_tesh_in!P21/SER_summary!P$27)</f>
        <v>8.1124323408589696</v>
      </c>
      <c r="Q21" s="133">
        <f>IF(SER_hh_tesh_in!Q21=0,0,SER_hh_tesh_in!Q21/SER_summary!Q$27)</f>
        <v>6.6186439432810253</v>
      </c>
      <c r="R21" s="133">
        <f>IF(SER_hh_tesh_in!R21=0,0,SER_hh_tesh_in!R21/SER_summary!R$27)</f>
        <v>8.6873227009700944</v>
      </c>
      <c r="S21" s="133">
        <f>IF(SER_hh_tesh_in!S21=0,0,SER_hh_tesh_in!S21/SER_summary!S$27)</f>
        <v>11.450473602642983</v>
      </c>
      <c r="T21" s="133">
        <f>IF(SER_hh_tesh_in!T21=0,0,SER_hh_tesh_in!T21/SER_summary!T$27)</f>
        <v>15.395068880882071</v>
      </c>
      <c r="U21" s="133">
        <f>IF(SER_hh_tesh_in!U21=0,0,SER_hh_tesh_in!U21/SER_summary!U$27)</f>
        <v>15.928687904221826</v>
      </c>
      <c r="V21" s="133">
        <f>IF(SER_hh_tesh_in!V21=0,0,SER_hh_tesh_in!V21/SER_summary!V$27)</f>
        <v>12.876475017210341</v>
      </c>
      <c r="W21" s="133">
        <f>IF(SER_hh_tesh_in!W21=0,0,SER_hh_tesh_in!W21/SER_summary!W$27)</f>
        <v>14.042564687450652</v>
      </c>
      <c r="DA21" s="157" t="s">
        <v>865</v>
      </c>
    </row>
    <row r="22" spans="1:105" ht="12" customHeight="1" x14ac:dyDescent="0.25">
      <c r="A22" s="132" t="s">
        <v>169</v>
      </c>
      <c r="B22" s="133"/>
      <c r="C22" s="133">
        <f>IF(SER_hh_tesh_in!C22=0,0,SER_hh_tesh_in!C22/SER_summary!C$27)</f>
        <v>7.6915577927938221</v>
      </c>
      <c r="D22" s="133">
        <f>IF(SER_hh_tesh_in!D22=0,0,SER_hh_tesh_in!D22/SER_summary!D$27)</f>
        <v>7.9487819092379892</v>
      </c>
      <c r="E22" s="133">
        <f>IF(SER_hh_tesh_in!E22=0,0,SER_hh_tesh_in!E22/SER_summary!E$27)</f>
        <v>6.979671576064117</v>
      </c>
      <c r="F22" s="133">
        <f>IF(SER_hh_tesh_in!F22=0,0,SER_hh_tesh_in!F22/SER_summary!F$27)</f>
        <v>7.6529118772200579</v>
      </c>
      <c r="G22" s="133">
        <f>IF(SER_hh_tesh_in!G22=0,0,SER_hh_tesh_in!G22/SER_summary!G$27)</f>
        <v>7.349708481555056</v>
      </c>
      <c r="H22" s="133">
        <f>IF(SER_hh_tesh_in!H22=0,0,SER_hh_tesh_in!H22/SER_summary!H$27)</f>
        <v>7.9961593323661493</v>
      </c>
      <c r="I22" s="133">
        <f>IF(SER_hh_tesh_in!I22=0,0,SER_hh_tesh_in!I22/SER_summary!I$27)</f>
        <v>8.0589724516245873</v>
      </c>
      <c r="J22" s="133">
        <f>IF(SER_hh_tesh_in!J22=0,0,SER_hh_tesh_in!J22/SER_summary!J$27)</f>
        <v>7.9898797709212532</v>
      </c>
      <c r="K22" s="133">
        <f>IF(SER_hh_tesh_in!K22=0,0,SER_hh_tesh_in!K22/SER_summary!K$27)</f>
        <v>9.0964819074169121</v>
      </c>
      <c r="L22" s="133">
        <f>IF(SER_hh_tesh_in!L22=0,0,SER_hh_tesh_in!L22/SER_summary!L$27)</f>
        <v>7.5789722699356892</v>
      </c>
      <c r="M22" s="133">
        <f>IF(SER_hh_tesh_in!M22=0,0,SER_hh_tesh_in!M22/SER_summary!M$27)</f>
        <v>9.1607994232622723</v>
      </c>
      <c r="N22" s="133">
        <f>IF(SER_hh_tesh_in!N22=0,0,SER_hh_tesh_in!N22/SER_summary!N$27)</f>
        <v>8.2072411589363981</v>
      </c>
      <c r="O22" s="133">
        <f>IF(SER_hh_tesh_in!O22=0,0,SER_hh_tesh_in!O22/SER_summary!O$27)</f>
        <v>10.033305065568618</v>
      </c>
      <c r="P22" s="133">
        <f>IF(SER_hh_tesh_in!P22=0,0,SER_hh_tesh_in!P22/SER_summary!P$27)</f>
        <v>7.8036447201187418</v>
      </c>
      <c r="Q22" s="133">
        <f>IF(SER_hh_tesh_in!Q22=0,0,SER_hh_tesh_in!Q22/SER_summary!Q$27)</f>
        <v>6.6841746773729565</v>
      </c>
      <c r="R22" s="133">
        <f>IF(SER_hh_tesh_in!R22=0,0,SER_hh_tesh_in!R22/SER_summary!R$27)</f>
        <v>6.7768370260433306</v>
      </c>
      <c r="S22" s="133">
        <f>IF(SER_hh_tesh_in!S22=0,0,SER_hh_tesh_in!S22/SER_summary!S$27)</f>
        <v>8.8649154710376923</v>
      </c>
      <c r="T22" s="133">
        <f>IF(SER_hh_tesh_in!T22=0,0,SER_hh_tesh_in!T22/SER_summary!T$27)</f>
        <v>8.8260893011982215</v>
      </c>
      <c r="U22" s="133">
        <f>IF(SER_hh_tesh_in!U22=0,0,SER_hh_tesh_in!U22/SER_summary!U$27)</f>
        <v>8.0891991129881085</v>
      </c>
      <c r="V22" s="133">
        <f>IF(SER_hh_tesh_in!V22=0,0,SER_hh_tesh_in!V22/SER_summary!V$27)</f>
        <v>6.563077188971266</v>
      </c>
      <c r="W22" s="133">
        <f>IF(SER_hh_tesh_in!W22=0,0,SER_hh_tesh_in!W22/SER_summary!W$27)</f>
        <v>7.8406471316163771</v>
      </c>
      <c r="DA22" s="157" t="s">
        <v>866</v>
      </c>
    </row>
    <row r="23" spans="1:105" ht="12" customHeight="1" x14ac:dyDescent="0.25">
      <c r="A23" s="132" t="s">
        <v>154</v>
      </c>
      <c r="B23" s="133"/>
      <c r="C23" s="133">
        <f>IF(SER_hh_tesh_in!C23=0,0,SER_hh_tesh_in!C23/SER_summary!C$27)</f>
        <v>11.8590304563833</v>
      </c>
      <c r="D23" s="133">
        <f>IF(SER_hh_tesh_in!D23=0,0,SER_hh_tesh_in!D23/SER_summary!D$27)</f>
        <v>13.149435041791891</v>
      </c>
      <c r="E23" s="133">
        <f>IF(SER_hh_tesh_in!E23=0,0,SER_hh_tesh_in!E23/SER_summary!E$27)</f>
        <v>14.354550893441314</v>
      </c>
      <c r="F23" s="133">
        <f>IF(SER_hh_tesh_in!F23=0,0,SER_hh_tesh_in!F23/SER_summary!F$27)</f>
        <v>10.537341771458149</v>
      </c>
      <c r="G23" s="133">
        <f>IF(SER_hh_tesh_in!G23=0,0,SER_hh_tesh_in!G23/SER_summary!G$27)</f>
        <v>8.2631570079742946</v>
      </c>
      <c r="H23" s="133">
        <f>IF(SER_hh_tesh_in!H23=0,0,SER_hh_tesh_in!H23/SER_summary!H$27)</f>
        <v>8.5623552618283778</v>
      </c>
      <c r="I23" s="133">
        <f>IF(SER_hh_tesh_in!I23=0,0,SER_hh_tesh_in!I23/SER_summary!I$27)</f>
        <v>8.8726545383669961</v>
      </c>
      <c r="J23" s="133">
        <f>IF(SER_hh_tesh_in!J23=0,0,SER_hh_tesh_in!J23/SER_summary!J$27)</f>
        <v>9.1836178299373064</v>
      </c>
      <c r="K23" s="133">
        <f>IF(SER_hh_tesh_in!K23=0,0,SER_hh_tesh_in!K23/SER_summary!K$27)</f>
        <v>12.270697870856811</v>
      </c>
      <c r="L23" s="133">
        <f>IF(SER_hh_tesh_in!L23=0,0,SER_hh_tesh_in!L23/SER_summary!L$27)</f>
        <v>10.358255563585924</v>
      </c>
      <c r="M23" s="133">
        <f>IF(SER_hh_tesh_in!M23=0,0,SER_hh_tesh_in!M23/SER_summary!M$27)</f>
        <v>12.181233734202987</v>
      </c>
      <c r="N23" s="133">
        <f>IF(SER_hh_tesh_in!N23=0,0,SER_hh_tesh_in!N23/SER_summary!N$27)</f>
        <v>8.8399876990911892</v>
      </c>
      <c r="O23" s="133">
        <f>IF(SER_hh_tesh_in!O23=0,0,SER_hh_tesh_in!O23/SER_summary!O$27)</f>
        <v>10.495864036577284</v>
      </c>
      <c r="P23" s="133">
        <f>IF(SER_hh_tesh_in!P23=0,0,SER_hh_tesh_in!P23/SER_summary!P$27)</f>
        <v>10.267346955547355</v>
      </c>
      <c r="Q23" s="133">
        <f>IF(SER_hh_tesh_in!Q23=0,0,SER_hh_tesh_in!Q23/SER_summary!Q$27)</f>
        <v>10.309599876286301</v>
      </c>
      <c r="R23" s="133">
        <f>IF(SER_hh_tesh_in!R23=0,0,SER_hh_tesh_in!R23/SER_summary!R$27)</f>
        <v>9.0545178883168269</v>
      </c>
      <c r="S23" s="133">
        <f>IF(SER_hh_tesh_in!S23=0,0,SER_hh_tesh_in!S23/SER_summary!S$27)</f>
        <v>9.0083945914154668</v>
      </c>
      <c r="T23" s="133">
        <f>IF(SER_hh_tesh_in!T23=0,0,SER_hh_tesh_in!T23/SER_summary!T$27)</f>
        <v>8.7136428626271627</v>
      </c>
      <c r="U23" s="133">
        <f>IF(SER_hh_tesh_in!U23=0,0,SER_hh_tesh_in!U23/SER_summary!U$27)</f>
        <v>8.3979619854035832</v>
      </c>
      <c r="V23" s="133">
        <f>IF(SER_hh_tesh_in!V23=0,0,SER_hh_tesh_in!V23/SER_summary!V$27)</f>
        <v>6.789509771127225</v>
      </c>
      <c r="W23" s="133">
        <f>IF(SER_hh_tesh_in!W23=0,0,SER_hh_tesh_in!W23/SER_summary!W$27)</f>
        <v>8.1503912727480099</v>
      </c>
      <c r="DA23" s="157" t="s">
        <v>867</v>
      </c>
    </row>
    <row r="24" spans="1:105" ht="12" customHeight="1" x14ac:dyDescent="0.25">
      <c r="A24" s="132" t="s">
        <v>128</v>
      </c>
      <c r="B24" s="133"/>
      <c r="C24" s="133">
        <f>IF(SER_hh_tesh_in!C24=0,0,SER_hh_tesh_in!C24/SER_summary!C$27)</f>
        <v>14.649368970975639</v>
      </c>
      <c r="D24" s="133">
        <f>IF(SER_hh_tesh_in!D24=0,0,SER_hh_tesh_in!D24/SER_summary!D$27)</f>
        <v>15.698233795943226</v>
      </c>
      <c r="E24" s="133">
        <f>IF(SER_hh_tesh_in!E24=0,0,SER_hh_tesh_in!E24/SER_summary!E$27)</f>
        <v>15.700460416247886</v>
      </c>
      <c r="F24" s="133">
        <f>IF(SER_hh_tesh_in!F24=0,0,SER_hh_tesh_in!F24/SER_summary!F$27)</f>
        <v>16.147250195875827</v>
      </c>
      <c r="G24" s="133">
        <f>IF(SER_hh_tesh_in!G24=0,0,SER_hh_tesh_in!G24/SER_summary!G$27)</f>
        <v>15.676971164022488</v>
      </c>
      <c r="H24" s="133">
        <f>IF(SER_hh_tesh_in!H24=0,0,SER_hh_tesh_in!H24/SER_summary!H$27)</f>
        <v>15.521528451960879</v>
      </c>
      <c r="I24" s="133">
        <f>IF(SER_hh_tesh_in!I24=0,0,SER_hh_tesh_in!I24/SER_summary!I$27)</f>
        <v>15.639661837387552</v>
      </c>
      <c r="J24" s="133">
        <f>IF(SER_hh_tesh_in!J24=0,0,SER_hh_tesh_in!J24/SER_summary!J$27)</f>
        <v>15.215890626544537</v>
      </c>
      <c r="K24" s="133">
        <f>IF(SER_hh_tesh_in!K24=0,0,SER_hh_tesh_in!K24/SER_summary!K$27)</f>
        <v>17.691435570054249</v>
      </c>
      <c r="L24" s="133">
        <f>IF(SER_hh_tesh_in!L24=0,0,SER_hh_tesh_in!L24/SER_summary!L$27)</f>
        <v>19.294767039812296</v>
      </c>
      <c r="M24" s="133">
        <f>IF(SER_hh_tesh_in!M24=0,0,SER_hh_tesh_in!M24/SER_summary!M$27)</f>
        <v>20.69506362549113</v>
      </c>
      <c r="N24" s="133">
        <f>IF(SER_hh_tesh_in!N24=0,0,SER_hh_tesh_in!N24/SER_summary!N$27)</f>
        <v>22.544439970363676</v>
      </c>
      <c r="O24" s="133">
        <f>IF(SER_hh_tesh_in!O24=0,0,SER_hh_tesh_in!O24/SER_summary!O$27)</f>
        <v>22.459475682474306</v>
      </c>
      <c r="P24" s="133">
        <f>IF(SER_hh_tesh_in!P24=0,0,SER_hh_tesh_in!P24/SER_summary!P$27)</f>
        <v>17.204731437007027</v>
      </c>
      <c r="Q24" s="133">
        <f>IF(SER_hh_tesh_in!Q24=0,0,SER_hh_tesh_in!Q24/SER_summary!Q$27)</f>
        <v>16.492819472474999</v>
      </c>
      <c r="R24" s="133">
        <f>IF(SER_hh_tesh_in!R24=0,0,SER_hh_tesh_in!R24/SER_summary!R$27)</f>
        <v>16.042599888205995</v>
      </c>
      <c r="S24" s="133">
        <f>IF(SER_hh_tesh_in!S24=0,0,SER_hh_tesh_in!S24/SER_summary!S$27)</f>
        <v>15.365518324691921</v>
      </c>
      <c r="T24" s="133">
        <f>IF(SER_hh_tesh_in!T24=0,0,SER_hh_tesh_in!T24/SER_summary!T$27)</f>
        <v>14.007055099569724</v>
      </c>
      <c r="U24" s="133">
        <f>IF(SER_hh_tesh_in!U24=0,0,SER_hh_tesh_in!U24/SER_summary!U$27)</f>
        <v>14.663790425173282</v>
      </c>
      <c r="V24" s="133">
        <f>IF(SER_hh_tesh_in!V24=0,0,SER_hh_tesh_in!V24/SER_summary!V$27)</f>
        <v>14.101299746001256</v>
      </c>
      <c r="W24" s="133">
        <f>IF(SER_hh_tesh_in!W24=0,0,SER_hh_tesh_in!W24/SER_summary!W$27)</f>
        <v>15.764770249494013</v>
      </c>
      <c r="DA24" s="157" t="s">
        <v>868</v>
      </c>
    </row>
    <row r="25" spans="1:105" ht="12" customHeight="1" x14ac:dyDescent="0.25">
      <c r="A25" s="132" t="s">
        <v>170</v>
      </c>
      <c r="B25" s="133"/>
      <c r="C25" s="133">
        <f>IF(SER_hh_tesh_in!C25=0,0,SER_hh_tesh_in!C25/SER_summary!C$27)</f>
        <v>13.625984174630448</v>
      </c>
      <c r="D25" s="133">
        <f>IF(SER_hh_tesh_in!D25=0,0,SER_hh_tesh_in!D25/SER_summary!D$27)</f>
        <v>13.765411642569262</v>
      </c>
      <c r="E25" s="133">
        <f>IF(SER_hh_tesh_in!E25=0,0,SER_hh_tesh_in!E25/SER_summary!E$27)</f>
        <v>11.27388164580587</v>
      </c>
      <c r="F25" s="133">
        <f>IF(SER_hh_tesh_in!F25=0,0,SER_hh_tesh_in!F25/SER_summary!F$27)</f>
        <v>10.914447517750963</v>
      </c>
      <c r="G25" s="133">
        <f>IF(SER_hh_tesh_in!G25=0,0,SER_hh_tesh_in!G25/SER_summary!G$27)</f>
        <v>11.00344253639881</v>
      </c>
      <c r="H25" s="133">
        <f>IF(SER_hh_tesh_in!H25=0,0,SER_hh_tesh_in!H25/SER_summary!H$27)</f>
        <v>13.707592526111991</v>
      </c>
      <c r="I25" s="133">
        <f>IF(SER_hh_tesh_in!I25=0,0,SER_hh_tesh_in!I25/SER_summary!I$27)</f>
        <v>12.945061293738604</v>
      </c>
      <c r="J25" s="133">
        <f>IF(SER_hh_tesh_in!J25=0,0,SER_hh_tesh_in!J25/SER_summary!J$27)</f>
        <v>13.249220023050754</v>
      </c>
      <c r="K25" s="133">
        <f>IF(SER_hh_tesh_in!K25=0,0,SER_hh_tesh_in!K25/SER_summary!K$27)</f>
        <v>14.335305116692806</v>
      </c>
      <c r="L25" s="133">
        <f>IF(SER_hh_tesh_in!L25=0,0,SER_hh_tesh_in!L25/SER_summary!L$27)</f>
        <v>12.305919398686324</v>
      </c>
      <c r="M25" s="133">
        <f>IF(SER_hh_tesh_in!M25=0,0,SER_hh_tesh_in!M25/SER_summary!M$27)</f>
        <v>13.983881975958599</v>
      </c>
      <c r="N25" s="133">
        <f>IF(SER_hh_tesh_in!N25=0,0,SER_hh_tesh_in!N25/SER_summary!N$27)</f>
        <v>15.126606387266156</v>
      </c>
      <c r="O25" s="133">
        <f>IF(SER_hh_tesh_in!O25=0,0,SER_hh_tesh_in!O25/SER_summary!O$27)</f>
        <v>15.575544764287105</v>
      </c>
      <c r="P25" s="133">
        <f>IF(SER_hh_tesh_in!P25=0,0,SER_hh_tesh_in!P25/SER_summary!P$27)</f>
        <v>14.028606078053768</v>
      </c>
      <c r="Q25" s="133">
        <f>IF(SER_hh_tesh_in!Q25=0,0,SER_hh_tesh_in!Q25/SER_summary!Q$27)</f>
        <v>14.112212758967674</v>
      </c>
      <c r="R25" s="133">
        <f>IF(SER_hh_tesh_in!R25=0,0,SER_hh_tesh_in!R25/SER_summary!R$27)</f>
        <v>14.933458815667416</v>
      </c>
      <c r="S25" s="133">
        <f>IF(SER_hh_tesh_in!S25=0,0,SER_hh_tesh_in!S25/SER_summary!S$27)</f>
        <v>12.0065000927383</v>
      </c>
      <c r="T25" s="133">
        <f>IF(SER_hh_tesh_in!T25=0,0,SER_hh_tesh_in!T25/SER_summary!T$27)</f>
        <v>11.314119958829071</v>
      </c>
      <c r="U25" s="133">
        <f>IF(SER_hh_tesh_in!U25=0,0,SER_hh_tesh_in!U25/SER_summary!U$27)</f>
        <v>10.797475206618346</v>
      </c>
      <c r="V25" s="133">
        <f>IF(SER_hh_tesh_in!V25=0,0,SER_hh_tesh_in!V25/SER_summary!V$27)</f>
        <v>10.503485115669907</v>
      </c>
      <c r="W25" s="133">
        <f>IF(SER_hh_tesh_in!W25=0,0,SER_hh_tesh_in!W25/SER_summary!W$27)</f>
        <v>12.040743970581083</v>
      </c>
      <c r="DA25" s="157" t="s">
        <v>869</v>
      </c>
    </row>
    <row r="26" spans="1:105" ht="12" customHeight="1" x14ac:dyDescent="0.25">
      <c r="A26" s="132" t="s">
        <v>24</v>
      </c>
      <c r="B26" s="65"/>
      <c r="C26" s="65">
        <f>IF(SER_hh_tesh_in!C26=0,0,SER_hh_tesh_in!C26/SER_summary!C$27)</f>
        <v>9.1093300349937625</v>
      </c>
      <c r="D26" s="65">
        <f>IF(SER_hh_tesh_in!D26=0,0,SER_hh_tesh_in!D26/SER_summary!D$27)</f>
        <v>8.4221046747968575</v>
      </c>
      <c r="E26" s="65">
        <f>IF(SER_hh_tesh_in!E26=0,0,SER_hh_tesh_in!E26/SER_summary!E$27)</f>
        <v>8.2059499249464398</v>
      </c>
      <c r="F26" s="65">
        <f>IF(SER_hh_tesh_in!F26=0,0,SER_hh_tesh_in!F26/SER_summary!F$27)</f>
        <v>8.389312134165257</v>
      </c>
      <c r="G26" s="65">
        <f>IF(SER_hh_tesh_in!G26=0,0,SER_hh_tesh_in!G26/SER_summary!G$27)</f>
        <v>9.3523625872108305</v>
      </c>
      <c r="H26" s="65">
        <f>IF(SER_hh_tesh_in!H26=0,0,SER_hh_tesh_in!H26/SER_summary!H$27)</f>
        <v>10.93720894226424</v>
      </c>
      <c r="I26" s="65">
        <f>IF(SER_hh_tesh_in!I26=0,0,SER_hh_tesh_in!I26/SER_summary!I$27)</f>
        <v>9.6737642805759023</v>
      </c>
      <c r="J26" s="65">
        <f>IF(SER_hh_tesh_in!J26=0,0,SER_hh_tesh_in!J26/SER_summary!J$27)</f>
        <v>8.3170816595272878</v>
      </c>
      <c r="K26" s="65">
        <f>IF(SER_hh_tesh_in!K26=0,0,SER_hh_tesh_in!K26/SER_summary!K$27)</f>
        <v>9.2374701733798918</v>
      </c>
      <c r="L26" s="65">
        <f>IF(SER_hh_tesh_in!L26=0,0,SER_hh_tesh_in!L26/SER_summary!L$27)</f>
        <v>6.8180133836265133</v>
      </c>
      <c r="M26" s="65">
        <f>IF(SER_hh_tesh_in!M26=0,0,SER_hh_tesh_in!M26/SER_summary!M$27)</f>
        <v>10.456549794902363</v>
      </c>
      <c r="N26" s="65">
        <f>IF(SER_hh_tesh_in!N26=0,0,SER_hh_tesh_in!N26/SER_summary!N$27)</f>
        <v>7.7901393372748711</v>
      </c>
      <c r="O26" s="65">
        <f>IF(SER_hh_tesh_in!O26=0,0,SER_hh_tesh_in!O26/SER_summary!O$27)</f>
        <v>9.7796734661672815</v>
      </c>
      <c r="P26" s="65">
        <f>IF(SER_hh_tesh_in!P26=0,0,SER_hh_tesh_in!P26/SER_summary!P$27)</f>
        <v>12.43154389396611</v>
      </c>
      <c r="Q26" s="65">
        <f>IF(SER_hh_tesh_in!Q26=0,0,SER_hh_tesh_in!Q26/SER_summary!Q$27)</f>
        <v>8.8548414620953722</v>
      </c>
      <c r="R26" s="65">
        <f>IF(SER_hh_tesh_in!R26=0,0,SER_hh_tesh_in!R26/SER_summary!R$27)</f>
        <v>8.5564110236095363</v>
      </c>
      <c r="S26" s="65">
        <f>IF(SER_hh_tesh_in!S26=0,0,SER_hh_tesh_in!S26/SER_summary!S$27)</f>
        <v>7.8943867160742647</v>
      </c>
      <c r="T26" s="65">
        <f>IF(SER_hh_tesh_in!T26=0,0,SER_hh_tesh_in!T26/SER_summary!T$27)</f>
        <v>10.260207719836316</v>
      </c>
      <c r="U26" s="65">
        <f>IF(SER_hh_tesh_in!U26=0,0,SER_hh_tesh_in!U26/SER_summary!U$27)</f>
        <v>10.179170971152088</v>
      </c>
      <c r="V26" s="65">
        <f>IF(SER_hh_tesh_in!V26=0,0,SER_hh_tesh_in!V26/SER_summary!V$27)</f>
        <v>10.141486748891339</v>
      </c>
      <c r="W26" s="65">
        <f>IF(SER_hh_tesh_in!W26=0,0,SER_hh_tesh_in!W26/SER_summary!W$27)</f>
        <v>10.18865835799107</v>
      </c>
      <c r="DA26" s="109" t="s">
        <v>870</v>
      </c>
    </row>
    <row r="27" spans="1:105" ht="12" customHeight="1" x14ac:dyDescent="0.25">
      <c r="A27" s="145" t="s">
        <v>86</v>
      </c>
      <c r="B27" s="148"/>
      <c r="C27" s="146">
        <f>IF(SER_hh_tesh_in!C27=0,0,SER_hh_tesh_in!C27/SER_summary!C$27)</f>
        <v>0.39591419215789825</v>
      </c>
      <c r="D27" s="146">
        <f>IF(SER_hh_tesh_in!D27=0,0,SER_hh_tesh_in!D27/SER_summary!D$27)</f>
        <v>0.48102260476309905</v>
      </c>
      <c r="E27" s="146">
        <f>IF(SER_hh_tesh_in!E27=0,0,SER_hh_tesh_in!E27/SER_summary!E$27)</f>
        <v>0.61204756504372881</v>
      </c>
      <c r="F27" s="146">
        <f>IF(SER_hh_tesh_in!F27=0,0,SER_hh_tesh_in!F27/SER_summary!F$27)</f>
        <v>0.45944522248193514</v>
      </c>
      <c r="G27" s="146">
        <f>IF(SER_hh_tesh_in!G27=0,0,SER_hh_tesh_in!G27/SER_summary!G$27)</f>
        <v>0.64090389352232302</v>
      </c>
      <c r="H27" s="146">
        <f>IF(SER_hh_tesh_in!H27=0,0,SER_hh_tesh_in!H27/SER_summary!H$27)</f>
        <v>0.46194600720575935</v>
      </c>
      <c r="I27" s="146">
        <f>IF(SER_hh_tesh_in!I27=0,0,SER_hh_tesh_in!I27/SER_summary!I$27)</f>
        <v>0.68445069661432956</v>
      </c>
      <c r="J27" s="146">
        <f>IF(SER_hh_tesh_in!J27=0,0,SER_hh_tesh_in!J27/SER_summary!J$27)</f>
        <v>0.90483344006822908</v>
      </c>
      <c r="K27" s="146">
        <f>IF(SER_hh_tesh_in!K27=0,0,SER_hh_tesh_in!K27/SER_summary!K$27)</f>
        <v>1.7987176772539846</v>
      </c>
      <c r="L27" s="146">
        <f>IF(SER_hh_tesh_in!L27=0,0,SER_hh_tesh_in!L27/SER_summary!L$27)</f>
        <v>1.5308567091723213</v>
      </c>
      <c r="M27" s="146">
        <f>IF(SER_hh_tesh_in!M27=0,0,SER_hh_tesh_in!M27/SER_summary!M$27)</f>
        <v>1.6977332124829123</v>
      </c>
      <c r="N27" s="146">
        <f>IF(SER_hh_tesh_in!N27=0,0,SER_hh_tesh_in!N27/SER_summary!N$27)</f>
        <v>1.4205707451020144</v>
      </c>
      <c r="O27" s="146">
        <f>IF(SER_hh_tesh_in!O27=0,0,SER_hh_tesh_in!O27/SER_summary!O$27)</f>
        <v>1.2013666869579804</v>
      </c>
      <c r="P27" s="146">
        <f>IF(SER_hh_tesh_in!P27=0,0,SER_hh_tesh_in!P27/SER_summary!P$27)</f>
        <v>1.2728562371719927</v>
      </c>
      <c r="Q27" s="146">
        <f>IF(SER_hh_tesh_in!Q27=0,0,SER_hh_tesh_in!Q27/SER_summary!Q$27)</f>
        <v>0.94457976308757563</v>
      </c>
      <c r="R27" s="146">
        <f>IF(SER_hh_tesh_in!R27=0,0,SER_hh_tesh_in!R27/SER_summary!R$27)</f>
        <v>0.9170655115266878</v>
      </c>
      <c r="S27" s="146">
        <f>IF(SER_hh_tesh_in!S27=0,0,SER_hh_tesh_in!S27/SER_summary!S$27)</f>
        <v>1.5800621271221762</v>
      </c>
      <c r="T27" s="146">
        <f>IF(SER_hh_tesh_in!T27=0,0,SER_hh_tesh_in!T27/SER_summary!T$27)</f>
        <v>1.1911636792422331</v>
      </c>
      <c r="U27" s="146">
        <f>IF(SER_hh_tesh_in!U27=0,0,SER_hh_tesh_in!U27/SER_summary!U$27)</f>
        <v>1.1907532337664477</v>
      </c>
      <c r="V27" s="146">
        <f>IF(SER_hh_tesh_in!V27=0,0,SER_hh_tesh_in!V27/SER_summary!V$27)</f>
        <v>1.5591919450708136</v>
      </c>
      <c r="W27" s="146">
        <f>IF(SER_hh_tesh_in!W27=0,0,SER_hh_tesh_in!W27/SER_summary!W$27)</f>
        <v>0.6854559063587492</v>
      </c>
      <c r="DA27" s="159" t="s">
        <v>871</v>
      </c>
    </row>
    <row r="28" spans="1:105" ht="12" customHeight="1" x14ac:dyDescent="0.25">
      <c r="A28" s="78" t="s">
        <v>85</v>
      </c>
      <c r="B28" s="68"/>
      <c r="C28" s="147">
        <f>IF(SER_hh_tesh_in!C28=0,0,SER_hh_tesh_in!C28/SER_summary!C$27)</f>
        <v>4.6368817037642724</v>
      </c>
      <c r="D28" s="147">
        <f>IF(SER_hh_tesh_in!D28=0,0,SER_hh_tesh_in!D28/SER_summary!D$27)</f>
        <v>5.9237228834641815</v>
      </c>
      <c r="E28" s="147">
        <f>IF(SER_hh_tesh_in!E28=0,0,SER_hh_tesh_in!E28/SER_summary!E$27)</f>
        <v>5.5409825634492735</v>
      </c>
      <c r="F28" s="147">
        <f>IF(SER_hh_tesh_in!F28=0,0,SER_hh_tesh_in!F28/SER_summary!F$27)</f>
        <v>6.018606222865297</v>
      </c>
      <c r="G28" s="147">
        <f>IF(SER_hh_tesh_in!G28=0,0,SER_hh_tesh_in!G28/SER_summary!G$27)</f>
        <v>5.9090921181790277</v>
      </c>
      <c r="H28" s="147">
        <f>IF(SER_hh_tesh_in!H28=0,0,SER_hh_tesh_in!H28/SER_summary!H$27)</f>
        <v>5.51976156350689</v>
      </c>
      <c r="I28" s="147">
        <f>IF(SER_hh_tesh_in!I28=0,0,SER_hh_tesh_in!I28/SER_summary!I$27)</f>
        <v>6.30698043766475</v>
      </c>
      <c r="J28" s="147">
        <f>IF(SER_hh_tesh_in!J28=0,0,SER_hh_tesh_in!J28/SER_summary!J$27)</f>
        <v>6.6541077190733349</v>
      </c>
      <c r="K28" s="147">
        <f>IF(SER_hh_tesh_in!K28=0,0,SER_hh_tesh_in!K28/SER_summary!K$27)</f>
        <v>6.472650725588518</v>
      </c>
      <c r="L28" s="147">
        <f>IF(SER_hh_tesh_in!L28=0,0,SER_hh_tesh_in!L28/SER_summary!L$27)</f>
        <v>7.0809292752211439</v>
      </c>
      <c r="M28" s="147">
        <f>IF(SER_hh_tesh_in!M28=0,0,SER_hh_tesh_in!M28/SER_summary!M$27)</f>
        <v>6.7922865982288547</v>
      </c>
      <c r="N28" s="147">
        <f>IF(SER_hh_tesh_in!N28=0,0,SER_hh_tesh_in!N28/SER_summary!N$27)</f>
        <v>7.2958175789468989</v>
      </c>
      <c r="O28" s="147">
        <f>IF(SER_hh_tesh_in!O28=0,0,SER_hh_tesh_in!O28/SER_summary!O$27)</f>
        <v>7.4434101570068147</v>
      </c>
      <c r="P28" s="147">
        <f>IF(SER_hh_tesh_in!P28=0,0,SER_hh_tesh_in!P28/SER_summary!P$27)</f>
        <v>9.2355736977431491</v>
      </c>
      <c r="Q28" s="147">
        <f>IF(SER_hh_tesh_in!Q28=0,0,SER_hh_tesh_in!Q28/SER_summary!Q$27)</f>
        <v>6.0877341217836616</v>
      </c>
      <c r="R28" s="147">
        <f>IF(SER_hh_tesh_in!R28=0,0,SER_hh_tesh_in!R28/SER_summary!R$27)</f>
        <v>6.2827060168477136</v>
      </c>
      <c r="S28" s="147">
        <f>IF(SER_hh_tesh_in!S28=0,0,SER_hh_tesh_in!S28/SER_summary!S$27)</f>
        <v>6.5841617987322101</v>
      </c>
      <c r="T28" s="147">
        <f>IF(SER_hh_tesh_in!T28=0,0,SER_hh_tesh_in!T28/SER_summary!T$27)</f>
        <v>8.2606477221589003</v>
      </c>
      <c r="U28" s="147">
        <f>IF(SER_hh_tesh_in!U28=0,0,SER_hh_tesh_in!U28/SER_summary!U$27)</f>
        <v>7.4199592410660484</v>
      </c>
      <c r="V28" s="147">
        <f>IF(SER_hh_tesh_in!V28=0,0,SER_hh_tesh_in!V28/SER_summary!V$27)</f>
        <v>7.0527065876329438</v>
      </c>
      <c r="W28" s="147">
        <f>IF(SER_hh_tesh_in!W28=0,0,SER_hh_tesh_in!W28/SER_summary!W$27)</f>
        <v>7.4773585825701057</v>
      </c>
      <c r="DA28" s="160"/>
    </row>
    <row r="29" spans="1:105" ht="12.95" customHeight="1" x14ac:dyDescent="0.25">
      <c r="A29" s="130" t="s">
        <v>34</v>
      </c>
      <c r="B29" s="131"/>
      <c r="C29" s="131">
        <f>IF(SER_hh_tesh_in!C29=0,0,SER_hh_tesh_in!C29/SER_summary!C$27)</f>
        <v>10.310237659300324</v>
      </c>
      <c r="D29" s="131">
        <f>IF(SER_hh_tesh_in!D29=0,0,SER_hh_tesh_in!D29/SER_summary!D$27)</f>
        <v>10.429415181732123</v>
      </c>
      <c r="E29" s="131">
        <f>IF(SER_hh_tesh_in!E29=0,0,SER_hh_tesh_in!E29/SER_summary!E$27)</f>
        <v>10.575697968110624</v>
      </c>
      <c r="F29" s="131">
        <f>IF(SER_hh_tesh_in!F29=0,0,SER_hh_tesh_in!F29/SER_summary!F$27)</f>
        <v>10.323246787885841</v>
      </c>
      <c r="G29" s="131">
        <f>IF(SER_hh_tesh_in!G29=0,0,SER_hh_tesh_in!G29/SER_summary!G$27)</f>
        <v>10.553911533216194</v>
      </c>
      <c r="H29" s="131">
        <f>IF(SER_hh_tesh_in!H29=0,0,SER_hh_tesh_in!H29/SER_summary!H$27)</f>
        <v>10.78245991799243</v>
      </c>
      <c r="I29" s="131">
        <f>IF(SER_hh_tesh_in!I29=0,0,SER_hh_tesh_in!I29/SER_summary!I$27)</f>
        <v>10.787426134137638</v>
      </c>
      <c r="J29" s="131">
        <f>IF(SER_hh_tesh_in!J29=0,0,SER_hh_tesh_in!J29/SER_summary!J$27)</f>
        <v>10.729699146887127</v>
      </c>
      <c r="K29" s="131">
        <f>IF(SER_hh_tesh_in!K29=0,0,SER_hh_tesh_in!K29/SER_summary!K$27)</f>
        <v>14.115465154264928</v>
      </c>
      <c r="L29" s="131">
        <f>IF(SER_hh_tesh_in!L29=0,0,SER_hh_tesh_in!L29/SER_summary!L$27)</f>
        <v>10.887384060804798</v>
      </c>
      <c r="M29" s="131">
        <f>IF(SER_hh_tesh_in!M29=0,0,SER_hh_tesh_in!M29/SER_summary!M$27)</f>
        <v>14.301388584660328</v>
      </c>
      <c r="N29" s="131">
        <f>IF(SER_hh_tesh_in!N29=0,0,SER_hh_tesh_in!N29/SER_summary!N$27)</f>
        <v>11.548100402363405</v>
      </c>
      <c r="O29" s="131">
        <f>IF(SER_hh_tesh_in!O29=0,0,SER_hh_tesh_in!O29/SER_summary!O$27)</f>
        <v>13.231581304136023</v>
      </c>
      <c r="P29" s="131">
        <f>IF(SER_hh_tesh_in!P29=0,0,SER_hh_tesh_in!P29/SER_summary!P$27)</f>
        <v>13.902935030956977</v>
      </c>
      <c r="Q29" s="131">
        <f>IF(SER_hh_tesh_in!Q29=0,0,SER_hh_tesh_in!Q29/SER_summary!Q$27)</f>
        <v>11.695789480818624</v>
      </c>
      <c r="R29" s="131">
        <f>IF(SER_hh_tesh_in!R29=0,0,SER_hh_tesh_in!R29/SER_summary!R$27)</f>
        <v>11.346439775146685</v>
      </c>
      <c r="S29" s="131">
        <f>IF(SER_hh_tesh_in!S29=0,0,SER_hh_tesh_in!S29/SER_summary!S$27)</f>
        <v>12.146414863151183</v>
      </c>
      <c r="T29" s="131">
        <f>IF(SER_hh_tesh_in!T29=0,0,SER_hh_tesh_in!T29/SER_summary!T$27)</f>
        <v>12.356299378243104</v>
      </c>
      <c r="U29" s="131">
        <f>IF(SER_hh_tesh_in!U29=0,0,SER_hh_tesh_in!U29/SER_summary!U$27)</f>
        <v>12.385191386692654</v>
      </c>
      <c r="V29" s="131">
        <f>IF(SER_hh_tesh_in!V29=0,0,SER_hh_tesh_in!V29/SER_summary!V$27)</f>
        <v>11.37557377829796</v>
      </c>
      <c r="W29" s="131">
        <f>IF(SER_hh_tesh_in!W29=0,0,SER_hh_tesh_in!W29/SER_summary!W$27)</f>
        <v>12.316801101233041</v>
      </c>
      <c r="DA29" s="156" t="s">
        <v>872</v>
      </c>
    </row>
    <row r="30" spans="1:105" s="2" customFormat="1" ht="12" customHeight="1" x14ac:dyDescent="0.25">
      <c r="A30" s="132" t="s">
        <v>52</v>
      </c>
      <c r="B30" s="133"/>
      <c r="C30" s="133">
        <f>IF(SER_hh_tesh_in!C30=0,0,SER_hh_tesh_in!C30/SER_summary!C$27)</f>
        <v>9.2180181708972615</v>
      </c>
      <c r="D30" s="133">
        <f>IF(SER_hh_tesh_in!D30=0,0,SER_hh_tesh_in!D30/SER_summary!D$27)</f>
        <v>12.170212538398461</v>
      </c>
      <c r="E30" s="133">
        <f>IF(SER_hh_tesh_in!E30=0,0,SER_hh_tesh_in!E30/SER_summary!E$27)</f>
        <v>11.997618383718503</v>
      </c>
      <c r="F30" s="133">
        <f>IF(SER_hh_tesh_in!F30=0,0,SER_hh_tesh_in!F30/SER_summary!F$27)</f>
        <v>12.98129863909573</v>
      </c>
      <c r="G30" s="133">
        <f>IF(SER_hh_tesh_in!G30=0,0,SER_hh_tesh_in!G30/SER_summary!G$27)</f>
        <v>13.393849172125618</v>
      </c>
      <c r="H30" s="133">
        <f>IF(SER_hh_tesh_in!H30=0,0,SER_hh_tesh_in!H30/SER_summary!H$27)</f>
        <v>12.020447651290842</v>
      </c>
      <c r="I30" s="133">
        <f>IF(SER_hh_tesh_in!I30=0,0,SER_hh_tesh_in!I30/SER_summary!I$27)</f>
        <v>13.18958191117544</v>
      </c>
      <c r="J30" s="133">
        <f>IF(SER_hh_tesh_in!J30=0,0,SER_hh_tesh_in!J30/SER_summary!J$27)</f>
        <v>11.056792558376427</v>
      </c>
      <c r="K30" s="133">
        <f>IF(SER_hh_tesh_in!K30=0,0,SER_hh_tesh_in!K30/SER_summary!K$27)</f>
        <v>13.84362382481944</v>
      </c>
      <c r="L30" s="133">
        <f>IF(SER_hh_tesh_in!L30=0,0,SER_hh_tesh_in!L30/SER_summary!L$27)</f>
        <v>12.904531703124107</v>
      </c>
      <c r="M30" s="133">
        <f>IF(SER_hh_tesh_in!M30=0,0,SER_hh_tesh_in!M30/SER_summary!M$27)</f>
        <v>14.929310006057316</v>
      </c>
      <c r="N30" s="133">
        <f>IF(SER_hh_tesh_in!N30=0,0,SER_hh_tesh_in!N30/SER_summary!N$27)</f>
        <v>11.083705760645996</v>
      </c>
      <c r="O30" s="133">
        <f>IF(SER_hh_tesh_in!O30=0,0,SER_hh_tesh_in!O30/SER_summary!O$27)</f>
        <v>13.368221598719547</v>
      </c>
      <c r="P30" s="133">
        <f>IF(SER_hh_tesh_in!P30=0,0,SER_hh_tesh_in!P30/SER_summary!P$27)</f>
        <v>14.580298005678289</v>
      </c>
      <c r="Q30" s="133">
        <f>IF(SER_hh_tesh_in!Q30=0,0,SER_hh_tesh_in!Q30/SER_summary!Q$27)</f>
        <v>11.525268628589968</v>
      </c>
      <c r="R30" s="133">
        <f>IF(SER_hh_tesh_in!R30=0,0,SER_hh_tesh_in!R30/SER_summary!R$27)</f>
        <v>11.560426021764853</v>
      </c>
      <c r="S30" s="133">
        <f>IF(SER_hh_tesh_in!S30=0,0,SER_hh_tesh_in!S30/SER_summary!S$27)</f>
        <v>13.458459619635732</v>
      </c>
      <c r="T30" s="133">
        <f>IF(SER_hh_tesh_in!T30=0,0,SER_hh_tesh_in!T30/SER_summary!T$27)</f>
        <v>16.982776289361034</v>
      </c>
      <c r="U30" s="133">
        <f>IF(SER_hh_tesh_in!U30=0,0,SER_hh_tesh_in!U30/SER_summary!U$27)</f>
        <v>20.82513388522673</v>
      </c>
      <c r="V30" s="133">
        <f>IF(SER_hh_tesh_in!V30=0,0,SER_hh_tesh_in!V30/SER_summary!V$27)</f>
        <v>17.326944479605359</v>
      </c>
      <c r="W30" s="133">
        <f>IF(SER_hh_tesh_in!W30=0,0,SER_hh_tesh_in!W30/SER_summary!W$27)</f>
        <v>18.674897432934536</v>
      </c>
      <c r="DA30" s="157" t="s">
        <v>873</v>
      </c>
    </row>
    <row r="31" spans="1:105" ht="12" customHeight="1" x14ac:dyDescent="0.25">
      <c r="A31" s="132" t="s">
        <v>154</v>
      </c>
      <c r="B31" s="133"/>
      <c r="C31" s="133">
        <f>IF(SER_hh_tesh_in!C31=0,0,SER_hh_tesh_in!C31/SER_summary!C$27)</f>
        <v>10.235946240818809</v>
      </c>
      <c r="D31" s="133">
        <f>IF(SER_hh_tesh_in!D31=0,0,SER_hh_tesh_in!D31/SER_summary!D$27)</f>
        <v>9.8731600024045001</v>
      </c>
      <c r="E31" s="133">
        <f>IF(SER_hh_tesh_in!E31=0,0,SER_hh_tesh_in!E31/SER_summary!E$27)</f>
        <v>9.9978540255888095</v>
      </c>
      <c r="F31" s="133">
        <f>IF(SER_hh_tesh_in!F31=0,0,SER_hh_tesh_in!F31/SER_summary!F$27)</f>
        <v>9.4594036987306076</v>
      </c>
      <c r="G31" s="133">
        <f>IF(SER_hh_tesh_in!G31=0,0,SER_hh_tesh_in!G31/SER_summary!G$27)</f>
        <v>10.411323050667491</v>
      </c>
      <c r="H31" s="133">
        <f>IF(SER_hh_tesh_in!H31=0,0,SER_hh_tesh_in!H31/SER_summary!H$27)</f>
        <v>10.249461959918461</v>
      </c>
      <c r="I31" s="133">
        <f>IF(SER_hh_tesh_in!I31=0,0,SER_hh_tesh_in!I31/SER_summary!I$27)</f>
        <v>10.858226540101578</v>
      </c>
      <c r="J31" s="133">
        <f>IF(SER_hh_tesh_in!J31=0,0,SER_hh_tesh_in!J31/SER_summary!J$27)</f>
        <v>10.440024792506504</v>
      </c>
      <c r="K31" s="133">
        <f>IF(SER_hh_tesh_in!K31=0,0,SER_hh_tesh_in!K31/SER_summary!K$27)</f>
        <v>14.079705765677405</v>
      </c>
      <c r="L31" s="133">
        <f>IF(SER_hh_tesh_in!L31=0,0,SER_hh_tesh_in!L31/SER_summary!L$27)</f>
        <v>10.875385372146807</v>
      </c>
      <c r="M31" s="133">
        <f>IF(SER_hh_tesh_in!M31=0,0,SER_hh_tesh_in!M31/SER_summary!M$27)</f>
        <v>14.210643920015867</v>
      </c>
      <c r="N31" s="133">
        <f>IF(SER_hh_tesh_in!N31=0,0,SER_hh_tesh_in!N31/SER_summary!N$27)</f>
        <v>9.3556531247432257</v>
      </c>
      <c r="O31" s="133">
        <f>IF(SER_hh_tesh_in!O31=0,0,SER_hh_tesh_in!O31/SER_summary!O$27)</f>
        <v>10.465985779663077</v>
      </c>
      <c r="P31" s="133">
        <f>IF(SER_hh_tesh_in!P31=0,0,SER_hh_tesh_in!P31/SER_summary!P$27)</f>
        <v>11.578463692546533</v>
      </c>
      <c r="Q31" s="133">
        <f>IF(SER_hh_tesh_in!Q31=0,0,SER_hh_tesh_in!Q31/SER_summary!Q$27)</f>
        <v>9.6936390799067649</v>
      </c>
      <c r="R31" s="133">
        <f>IF(SER_hh_tesh_in!R31=0,0,SER_hh_tesh_in!R31/SER_summary!R$27)</f>
        <v>9.3346670663248617</v>
      </c>
      <c r="S31" s="133">
        <f>IF(SER_hh_tesh_in!S31=0,0,SER_hh_tesh_in!S31/SER_summary!S$27)</f>
        <v>10.623535251257186</v>
      </c>
      <c r="T31" s="133">
        <f>IF(SER_hh_tesh_in!T31=0,0,SER_hh_tesh_in!T31/SER_summary!T$27)</f>
        <v>11.031872678233864</v>
      </c>
      <c r="U31" s="133">
        <f>IF(SER_hh_tesh_in!U31=0,0,SER_hh_tesh_in!U31/SER_summary!U$27)</f>
        <v>11.254357362961622</v>
      </c>
      <c r="V31" s="133">
        <f>IF(SER_hh_tesh_in!V31=0,0,SER_hh_tesh_in!V31/SER_summary!V$27)</f>
        <v>9.7246267003420499</v>
      </c>
      <c r="W31" s="133">
        <f>IF(SER_hh_tesh_in!W31=0,0,SER_hh_tesh_in!W31/SER_summary!W$27)</f>
        <v>10.696292191127313</v>
      </c>
      <c r="DA31" s="157" t="s">
        <v>874</v>
      </c>
    </row>
    <row r="32" spans="1:105" ht="12" customHeight="1" x14ac:dyDescent="0.25">
      <c r="A32" s="132" t="s">
        <v>128</v>
      </c>
      <c r="B32" s="133"/>
      <c r="C32" s="133">
        <f>IF(SER_hh_tesh_in!C32=0,0,SER_hh_tesh_in!C32/SER_summary!C$27)</f>
        <v>11.914783722974445</v>
      </c>
      <c r="D32" s="133">
        <f>IF(SER_hh_tesh_in!D32=0,0,SER_hh_tesh_in!D32/SER_summary!D$27)</f>
        <v>13.601739638146091</v>
      </c>
      <c r="E32" s="133">
        <f>IF(SER_hh_tesh_in!E32=0,0,SER_hh_tesh_in!E32/SER_summary!E$27)</f>
        <v>11.337121139853348</v>
      </c>
      <c r="F32" s="133">
        <f>IF(SER_hh_tesh_in!F32=0,0,SER_hh_tesh_in!F32/SER_summary!F$27)</f>
        <v>10.137639456363845</v>
      </c>
      <c r="G32" s="133">
        <f>IF(SER_hh_tesh_in!G32=0,0,SER_hh_tesh_in!G32/SER_summary!G$27)</f>
        <v>11.853079771133572</v>
      </c>
      <c r="H32" s="133">
        <f>IF(SER_hh_tesh_in!H32=0,0,SER_hh_tesh_in!H32/SER_summary!H$27)</f>
        <v>10.523903486943539</v>
      </c>
      <c r="I32" s="133">
        <f>IF(SER_hh_tesh_in!I32=0,0,SER_hh_tesh_in!I32/SER_summary!I$27)</f>
        <v>11.187178754399863</v>
      </c>
      <c r="J32" s="133">
        <f>IF(SER_hh_tesh_in!J32=0,0,SER_hh_tesh_in!J32/SER_summary!J$27)</f>
        <v>15.687637544307353</v>
      </c>
      <c r="K32" s="133">
        <f>IF(SER_hh_tesh_in!K32=0,0,SER_hh_tesh_in!K32/SER_summary!K$27)</f>
        <v>14.75357649325279</v>
      </c>
      <c r="L32" s="133">
        <f>IF(SER_hh_tesh_in!L32=0,0,SER_hh_tesh_in!L32/SER_summary!L$27)</f>
        <v>11.432645374182952</v>
      </c>
      <c r="M32" s="133">
        <f>IF(SER_hh_tesh_in!M32=0,0,SER_hh_tesh_in!M32/SER_summary!M$27)</f>
        <v>11.483504162954405</v>
      </c>
      <c r="N32" s="133">
        <f>IF(SER_hh_tesh_in!N32=0,0,SER_hh_tesh_in!N32/SER_summary!N$27)</f>
        <v>16.014523839742786</v>
      </c>
      <c r="O32" s="133">
        <f>IF(SER_hh_tesh_in!O32=0,0,SER_hh_tesh_in!O32/SER_summary!O$27)</f>
        <v>9.7460396696987228</v>
      </c>
      <c r="P32" s="133">
        <f>IF(SER_hh_tesh_in!P32=0,0,SER_hh_tesh_in!P32/SER_summary!P$27)</f>
        <v>9.3645371841690466</v>
      </c>
      <c r="Q32" s="133">
        <f>IF(SER_hh_tesh_in!Q32=0,0,SER_hh_tesh_in!Q32/SER_summary!Q$27)</f>
        <v>10.113320217703</v>
      </c>
      <c r="R32" s="133">
        <f>IF(SER_hh_tesh_in!R32=0,0,SER_hh_tesh_in!R32/SER_summary!R$27)</f>
        <v>10.186120399243412</v>
      </c>
      <c r="S32" s="133">
        <f>IF(SER_hh_tesh_in!S32=0,0,SER_hh_tesh_in!S32/SER_summary!S$27)</f>
        <v>12.162699141786515</v>
      </c>
      <c r="T32" s="133">
        <f>IF(SER_hh_tesh_in!T32=0,0,SER_hh_tesh_in!T32/SER_summary!T$27)</f>
        <v>14.2140823834107</v>
      </c>
      <c r="U32" s="133">
        <f>IF(SER_hh_tesh_in!U32=0,0,SER_hh_tesh_in!U32/SER_summary!U$27)</f>
        <v>14.695776288765703</v>
      </c>
      <c r="V32" s="133">
        <f>IF(SER_hh_tesh_in!V32=0,0,SER_hh_tesh_in!V32/SER_summary!V$27)</f>
        <v>13.075681736826507</v>
      </c>
      <c r="W32" s="133">
        <f>IF(SER_hh_tesh_in!W32=0,0,SER_hh_tesh_in!W32/SER_summary!W$27)</f>
        <v>11.664211625244864</v>
      </c>
      <c r="DA32" s="157" t="s">
        <v>875</v>
      </c>
    </row>
    <row r="33" spans="1:105" ht="12" customHeight="1" x14ac:dyDescent="0.25">
      <c r="A33" s="62" t="s">
        <v>24</v>
      </c>
      <c r="B33" s="68"/>
      <c r="C33" s="68">
        <f>IF(SER_hh_tesh_in!C33=0,0,SER_hh_tesh_in!C33/SER_summary!C$27)</f>
        <v>10.59074582526552</v>
      </c>
      <c r="D33" s="68">
        <f>IF(SER_hh_tesh_in!D33=0,0,SER_hh_tesh_in!D33/SER_summary!D$27)</f>
        <v>10.177972106751646</v>
      </c>
      <c r="E33" s="68">
        <f>IF(SER_hh_tesh_in!E33=0,0,SER_hh_tesh_in!E33/SER_summary!E$27)</f>
        <v>10.434057197929485</v>
      </c>
      <c r="F33" s="68">
        <f>IF(SER_hh_tesh_in!F33=0,0,SER_hh_tesh_in!F33/SER_summary!F$27)</f>
        <v>10.315566359703944</v>
      </c>
      <c r="G33" s="68">
        <f>IF(SER_hh_tesh_in!G33=0,0,SER_hh_tesh_in!G33/SER_summary!G$27)</f>
        <v>10.262774336633134</v>
      </c>
      <c r="H33" s="68">
        <f>IF(SER_hh_tesh_in!H33=0,0,SER_hh_tesh_in!H33/SER_summary!H$27)</f>
        <v>11.002568257840819</v>
      </c>
      <c r="I33" s="68">
        <f>IF(SER_hh_tesh_in!I33=0,0,SER_hh_tesh_in!I33/SER_summary!I$27)</f>
        <v>10.533948080010909</v>
      </c>
      <c r="J33" s="68">
        <f>IF(SER_hh_tesh_in!J33=0,0,SER_hh_tesh_in!J33/SER_summary!J$27)</f>
        <v>10.807495075025356</v>
      </c>
      <c r="K33" s="68">
        <f>IF(SER_hh_tesh_in!K33=0,0,SER_hh_tesh_in!K33/SER_summary!K$27)</f>
        <v>14.160700154258564</v>
      </c>
      <c r="L33" s="68">
        <f>IF(SER_hh_tesh_in!L33=0,0,SER_hh_tesh_in!L33/SER_summary!L$27)</f>
        <v>10.620979415057056</v>
      </c>
      <c r="M33" s="68">
        <f>IF(SER_hh_tesh_in!M33=0,0,SER_hh_tesh_in!M33/SER_summary!M$27)</f>
        <v>14.309211250902138</v>
      </c>
      <c r="N33" s="68">
        <f>IF(SER_hh_tesh_in!N33=0,0,SER_hh_tesh_in!N33/SER_summary!N$27)</f>
        <v>14.145041307508148</v>
      </c>
      <c r="O33" s="68">
        <f>IF(SER_hh_tesh_in!O33=0,0,SER_hh_tesh_in!O33/SER_summary!O$27)</f>
        <v>17.284820665297438</v>
      </c>
      <c r="P33" s="68">
        <f>IF(SER_hh_tesh_in!P33=0,0,SER_hh_tesh_in!P33/SER_summary!P$27)</f>
        <v>18.409323706179308</v>
      </c>
      <c r="Q33" s="68">
        <f>IF(SER_hh_tesh_in!Q33=0,0,SER_hh_tesh_in!Q33/SER_summary!Q$27)</f>
        <v>14.768421995400612</v>
      </c>
      <c r="R33" s="68">
        <f>IF(SER_hh_tesh_in!R33=0,0,SER_hh_tesh_in!R33/SER_summary!R$27)</f>
        <v>13.488932668664637</v>
      </c>
      <c r="S33" s="68">
        <f>IF(SER_hh_tesh_in!S33=0,0,SER_hh_tesh_in!S33/SER_summary!S$27)</f>
        <v>13.268905767307681</v>
      </c>
      <c r="T33" s="68">
        <f>IF(SER_hh_tesh_in!T33=0,0,SER_hh_tesh_in!T33/SER_summary!T$27)</f>
        <v>12.963585912984517</v>
      </c>
      <c r="U33" s="68">
        <f>IF(SER_hh_tesh_in!U33=0,0,SER_hh_tesh_in!U33/SER_summary!U$27)</f>
        <v>12.710167644829115</v>
      </c>
      <c r="V33" s="68">
        <f>IF(SER_hh_tesh_in!V33=0,0,SER_hh_tesh_in!V33/SER_summary!V$27)</f>
        <v>12.41503435765105</v>
      </c>
      <c r="W33" s="68">
        <f>IF(SER_hh_tesh_in!W33=0,0,SER_hh_tesh_in!W33/SER_summary!W$27)</f>
        <v>13.170415490040673</v>
      </c>
      <c r="DA33" s="111" t="s">
        <v>876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25.5" customHeight="1" x14ac:dyDescent="0.25">
      <c r="A1" s="28" t="s">
        <v>877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92</v>
      </c>
      <c r="B3" s="126"/>
      <c r="C3" s="126">
        <f>IF(SER_hh_emih_in!C3=0,0,SER_hh_emih_in!C3/SER_summary!C$27)</f>
        <v>15.068665505319817</v>
      </c>
      <c r="D3" s="126">
        <f>IF(SER_hh_emih_in!D3=0,0,SER_hh_emih_in!D3/SER_summary!D$27)</f>
        <v>15.36160860047727</v>
      </c>
      <c r="E3" s="126">
        <f>IF(SER_hh_emih_in!E3=0,0,SER_hh_emih_in!E3/SER_summary!E$27)</f>
        <v>13.750142738912368</v>
      </c>
      <c r="F3" s="126">
        <f>IF(SER_hh_emih_in!F3=0,0,SER_hh_emih_in!F3/SER_summary!F$27)</f>
        <v>10.53905004651747</v>
      </c>
      <c r="G3" s="126">
        <f>IF(SER_hh_emih_in!G3=0,0,SER_hh_emih_in!G3/SER_summary!G$27)</f>
        <v>11.565894269880605</v>
      </c>
      <c r="H3" s="126">
        <f>IF(SER_hh_emih_in!H3=0,0,SER_hh_emih_in!H3/SER_summary!H$27)</f>
        <v>15.83853173960398</v>
      </c>
      <c r="I3" s="126">
        <f>IF(SER_hh_emih_in!I3=0,0,SER_hh_emih_in!I3/SER_summary!I$27)</f>
        <v>12.498677116888063</v>
      </c>
      <c r="J3" s="126">
        <f>IF(SER_hh_emih_in!J3=0,0,SER_hh_emih_in!J3/SER_summary!J$27)</f>
        <v>12.919257259895192</v>
      </c>
      <c r="K3" s="126">
        <f>IF(SER_hh_emih_in!K3=0,0,SER_hh_emih_in!K3/SER_summary!K$27)</f>
        <v>16.216156309017393</v>
      </c>
      <c r="L3" s="126">
        <f>IF(SER_hh_emih_in!L3=0,0,SER_hh_emih_in!L3/SER_summary!L$27)</f>
        <v>12.998505377181985</v>
      </c>
      <c r="M3" s="126">
        <f>IF(SER_hh_emih_in!M3=0,0,SER_hh_emih_in!M3/SER_summary!M$27)</f>
        <v>14.463902480653216</v>
      </c>
      <c r="N3" s="126">
        <f>IF(SER_hh_emih_in!N3=0,0,SER_hh_emih_in!N3/SER_summary!N$27)</f>
        <v>12.79940391080741</v>
      </c>
      <c r="O3" s="126">
        <f>IF(SER_hh_emih_in!O3=0,0,SER_hh_emih_in!O3/SER_summary!O$27)</f>
        <v>14.692806440252435</v>
      </c>
      <c r="P3" s="126">
        <f>IF(SER_hh_emih_in!P3=0,0,SER_hh_emih_in!P3/SER_summary!P$27)</f>
        <v>11.469172442960156</v>
      </c>
      <c r="Q3" s="126">
        <f>IF(SER_hh_emih_in!Q3=0,0,SER_hh_emih_in!Q3/SER_summary!Q$27)</f>
        <v>9.3728070373033709</v>
      </c>
      <c r="R3" s="126">
        <f>IF(SER_hh_emih_in!R3=0,0,SER_hh_emih_in!R3/SER_summary!R$27)</f>
        <v>8.2062730483939408</v>
      </c>
      <c r="S3" s="126">
        <f>IF(SER_hh_emih_in!S3=0,0,SER_hh_emih_in!S3/SER_summary!S$27)</f>
        <v>8.1889015400040499</v>
      </c>
      <c r="T3" s="126">
        <f>IF(SER_hh_emih_in!T3=0,0,SER_hh_emih_in!T3/SER_summary!T$27)</f>
        <v>7.7307422383419615</v>
      </c>
      <c r="U3" s="126">
        <f>IF(SER_hh_emih_in!U3=0,0,SER_hh_emih_in!U3/SER_summary!U$27)</f>
        <v>7.1024265807324722</v>
      </c>
      <c r="V3" s="126">
        <f>IF(SER_hh_emih_in!V3=0,0,SER_hh_emih_in!V3/SER_summary!V$27)</f>
        <v>6.5604078114953071</v>
      </c>
      <c r="W3" s="126">
        <f>IF(SER_hh_emih_in!W3=0,0,SER_hh_emih_in!W3/SER_summary!W$27)</f>
        <v>6.7539264645053327</v>
      </c>
      <c r="DA3" s="155" t="s">
        <v>878</v>
      </c>
    </row>
    <row r="4" spans="1:105" ht="12.95" customHeight="1" x14ac:dyDescent="0.25">
      <c r="A4" s="130" t="s">
        <v>32</v>
      </c>
      <c r="B4" s="131"/>
      <c r="C4" s="131">
        <f>IF(SER_hh_emih_in!C4=0,0,SER_hh_emih_in!C4/SER_summary!C$27)</f>
        <v>11.784721455058511</v>
      </c>
      <c r="D4" s="131">
        <f>IF(SER_hh_emih_in!D4=0,0,SER_hh_emih_in!D4/SER_summary!D$27)</f>
        <v>11.946157847414629</v>
      </c>
      <c r="E4" s="131">
        <f>IF(SER_hh_emih_in!E4=0,0,SER_hh_emih_in!E4/SER_summary!E$27)</f>
        <v>10.895848086676217</v>
      </c>
      <c r="F4" s="131">
        <f>IF(SER_hh_emih_in!F4=0,0,SER_hh_emih_in!F4/SER_summary!F$27)</f>
        <v>7.3814685118701009</v>
      </c>
      <c r="G4" s="131">
        <f>IF(SER_hh_emih_in!G4=0,0,SER_hh_emih_in!G4/SER_summary!G$27)</f>
        <v>8.6226387086012526</v>
      </c>
      <c r="H4" s="131">
        <f>IF(SER_hh_emih_in!H4=0,0,SER_hh_emih_in!H4/SER_summary!H$27)</f>
        <v>12.580704184586706</v>
      </c>
      <c r="I4" s="131">
        <f>IF(SER_hh_emih_in!I4=0,0,SER_hh_emih_in!I4/SER_summary!I$27)</f>
        <v>9.4491361032669019</v>
      </c>
      <c r="J4" s="131">
        <f>IF(SER_hh_emih_in!J4=0,0,SER_hh_emih_in!J4/SER_summary!J$27)</f>
        <v>10.158373116611958</v>
      </c>
      <c r="K4" s="131">
        <f>IF(SER_hh_emih_in!K4=0,0,SER_hh_emih_in!K4/SER_summary!K$27)</f>
        <v>12.79225508894182</v>
      </c>
      <c r="L4" s="131">
        <f>IF(SER_hh_emih_in!L4=0,0,SER_hh_emih_in!L4/SER_summary!L$27)</f>
        <v>9.8912631811063729</v>
      </c>
      <c r="M4" s="131">
        <f>IF(SER_hh_emih_in!M4=0,0,SER_hh_emih_in!M4/SER_summary!M$27)</f>
        <v>10.968334984744466</v>
      </c>
      <c r="N4" s="131">
        <f>IF(SER_hh_emih_in!N4=0,0,SER_hh_emih_in!N4/SER_summary!N$27)</f>
        <v>9.1790574569146361</v>
      </c>
      <c r="O4" s="131">
        <f>IF(SER_hh_emih_in!O4=0,0,SER_hh_emih_in!O4/SER_summary!O$27)</f>
        <v>10.379051400711671</v>
      </c>
      <c r="P4" s="131">
        <f>IF(SER_hh_emih_in!P4=0,0,SER_hh_emih_in!P4/SER_summary!P$27)</f>
        <v>6.8922672577369095</v>
      </c>
      <c r="Q4" s="131">
        <f>IF(SER_hh_emih_in!Q4=0,0,SER_hh_emih_in!Q4/SER_summary!Q$27)</f>
        <v>5.5778309742560603</v>
      </c>
      <c r="R4" s="131">
        <f>IF(SER_hh_emih_in!R4=0,0,SER_hh_emih_in!R4/SER_summary!R$27)</f>
        <v>4.9679000246271556</v>
      </c>
      <c r="S4" s="131">
        <f>IF(SER_hh_emih_in!S4=0,0,SER_hh_emih_in!S4/SER_summary!S$27)</f>
        <v>5.1288302232133116</v>
      </c>
      <c r="T4" s="131">
        <f>IF(SER_hh_emih_in!T4=0,0,SER_hh_emih_in!T4/SER_summary!T$27)</f>
        <v>4.8877069067523324</v>
      </c>
      <c r="U4" s="131">
        <f>IF(SER_hh_emih_in!U4=0,0,SER_hh_emih_in!U4/SER_summary!U$27)</f>
        <v>4.1820896863817492</v>
      </c>
      <c r="V4" s="131">
        <f>IF(SER_hh_emih_in!V4=0,0,SER_hh_emih_in!V4/SER_summary!V$27)</f>
        <v>3.927326672871311</v>
      </c>
      <c r="W4" s="131">
        <f>IF(SER_hh_emih_in!W4=0,0,SER_hh_emih_in!W4/SER_summary!W$27)</f>
        <v>4.0647458054733532</v>
      </c>
      <c r="DA4" s="156" t="s">
        <v>879</v>
      </c>
    </row>
    <row r="5" spans="1:105" ht="12" customHeight="1" x14ac:dyDescent="0.25">
      <c r="A5" s="132" t="s">
        <v>29</v>
      </c>
      <c r="B5" s="133"/>
      <c r="C5" s="133">
        <f>IF(SER_hh_emih_in!C5=0,0,SER_hh_emih_in!C5/SER_summary!C$27)</f>
        <v>34.89471305135006</v>
      </c>
      <c r="D5" s="133">
        <f>IF(SER_hh_emih_in!D5=0,0,SER_hh_emih_in!D5/SER_summary!D$27)</f>
        <v>53.169340027634064</v>
      </c>
      <c r="E5" s="133">
        <f>IF(SER_hh_emih_in!E5=0,0,SER_hh_emih_in!E5/SER_summary!E$27)</f>
        <v>59.00334119776538</v>
      </c>
      <c r="F5" s="133">
        <f>IF(SER_hh_emih_in!F5=0,0,SER_hh_emih_in!F5/SER_summary!F$27)</f>
        <v>54.818889916264958</v>
      </c>
      <c r="G5" s="133">
        <f>IF(SER_hh_emih_in!G5=0,0,SER_hh_emih_in!G5/SER_summary!G$27)</f>
        <v>48.328798918744155</v>
      </c>
      <c r="H5" s="133">
        <f>IF(SER_hh_emih_in!H5=0,0,SER_hh_emih_in!H5/SER_summary!H$27)</f>
        <v>57.018184304540959</v>
      </c>
      <c r="I5" s="133">
        <f>IF(SER_hh_emih_in!I5=0,0,SER_hh_emih_in!I5/SER_summary!I$27)</f>
        <v>48.5556217858393</v>
      </c>
      <c r="J5" s="133">
        <f>IF(SER_hh_emih_in!J5=0,0,SER_hh_emih_in!J5/SER_summary!J$27)</f>
        <v>72.183481329945479</v>
      </c>
      <c r="K5" s="133">
        <f>IF(SER_hh_emih_in!K5=0,0,SER_hh_emih_in!K5/SER_summary!K$27)</f>
        <v>53.60678552686435</v>
      </c>
      <c r="L5" s="133">
        <f>IF(SER_hh_emih_in!L5=0,0,SER_hh_emih_in!L5/SER_summary!L$27)</f>
        <v>68.224826111424193</v>
      </c>
      <c r="M5" s="133">
        <f>IF(SER_hh_emih_in!M5=0,0,SER_hh_emih_in!M5/SER_summary!M$27)</f>
        <v>42.859698507432284</v>
      </c>
      <c r="N5" s="133">
        <f>IF(SER_hh_emih_in!N5=0,0,SER_hh_emih_in!N5/SER_summary!N$27)</f>
        <v>36.243095483888034</v>
      </c>
      <c r="O5" s="133">
        <f>IF(SER_hh_emih_in!O5=0,0,SER_hh_emih_in!O5/SER_summary!O$27)</f>
        <v>29.530761033433734</v>
      </c>
      <c r="P5" s="133">
        <f>IF(SER_hh_emih_in!P5=0,0,SER_hh_emih_in!P5/SER_summary!P$27)</f>
        <v>32.555809617464895</v>
      </c>
      <c r="Q5" s="133">
        <f>IF(SER_hh_emih_in!Q5=0,0,SER_hh_emih_in!Q5/SER_summary!Q$27)</f>
        <v>26.423917324884034</v>
      </c>
      <c r="R5" s="133">
        <f>IF(SER_hh_emih_in!R5=0,0,SER_hh_emih_in!R5/SER_summary!R$27)</f>
        <v>30.420783177737107</v>
      </c>
      <c r="S5" s="133">
        <f>IF(SER_hh_emih_in!S5=0,0,SER_hh_emih_in!S5/SER_summary!S$27)</f>
        <v>29.449572195774845</v>
      </c>
      <c r="T5" s="133">
        <f>IF(SER_hh_emih_in!T5=0,0,SER_hh_emih_in!T5/SER_summary!T$27)</f>
        <v>28.438655299475013</v>
      </c>
      <c r="U5" s="133">
        <f>IF(SER_hh_emih_in!U5=0,0,SER_hh_emih_in!U5/SER_summary!U$27)</f>
        <v>21.664786274532272</v>
      </c>
      <c r="V5" s="133">
        <f>IF(SER_hh_emih_in!V5=0,0,SER_hh_emih_in!V5/SER_summary!V$27)</f>
        <v>19.601796872121692</v>
      </c>
      <c r="W5" s="133">
        <f>IF(SER_hh_emih_in!W5=0,0,SER_hh_emih_in!W5/SER_summary!W$27)</f>
        <v>21.069291085008281</v>
      </c>
      <c r="DA5" s="157" t="s">
        <v>880</v>
      </c>
    </row>
    <row r="6" spans="1:105" ht="12" customHeight="1" x14ac:dyDescent="0.25">
      <c r="A6" s="132" t="s">
        <v>52</v>
      </c>
      <c r="B6" s="133"/>
      <c r="C6" s="133">
        <f>IF(SER_hh_emih_in!C6=0,0,SER_hh_emih_in!C6/SER_summary!C$27)</f>
        <v>34.205323267426046</v>
      </c>
      <c r="D6" s="133">
        <f>IF(SER_hh_emih_in!D6=0,0,SER_hh_emih_in!D6/SER_summary!D$27)</f>
        <v>32.211744405463676</v>
      </c>
      <c r="E6" s="133">
        <f>IF(SER_hh_emih_in!E6=0,0,SER_hh_emih_in!E6/SER_summary!E$27)</f>
        <v>38.630284046471203</v>
      </c>
      <c r="F6" s="133">
        <f>IF(SER_hh_emih_in!F6=0,0,SER_hh_emih_in!F6/SER_summary!F$27)</f>
        <v>38.950164682453867</v>
      </c>
      <c r="G6" s="133">
        <f>IF(SER_hh_emih_in!G6=0,0,SER_hh_emih_in!G6/SER_summary!G$27)</f>
        <v>43.005674546715596</v>
      </c>
      <c r="H6" s="133">
        <f>IF(SER_hh_emih_in!H6=0,0,SER_hh_emih_in!H6/SER_summary!H$27)</f>
        <v>43.926802317892388</v>
      </c>
      <c r="I6" s="133">
        <f>IF(SER_hh_emih_in!I6=0,0,SER_hh_emih_in!I6/SER_summary!I$27)</f>
        <v>41.079273347269314</v>
      </c>
      <c r="J6" s="133">
        <f>IF(SER_hh_emih_in!J6=0,0,SER_hh_emih_in!J6/SER_summary!J$27)</f>
        <v>46.329654669612033</v>
      </c>
      <c r="K6" s="133">
        <f>IF(SER_hh_emih_in!K6=0,0,SER_hh_emih_in!K6/SER_summary!K$27)</f>
        <v>45.723897504568342</v>
      </c>
      <c r="L6" s="133">
        <f>IF(SER_hh_emih_in!L6=0,0,SER_hh_emih_in!L6/SER_summary!L$27)</f>
        <v>47.472905866449253</v>
      </c>
      <c r="M6" s="133">
        <f>IF(SER_hh_emih_in!M6=0,0,SER_hh_emih_in!M6/SER_summary!M$27)</f>
        <v>40.983098040300106</v>
      </c>
      <c r="N6" s="133">
        <f>IF(SER_hh_emih_in!N6=0,0,SER_hh_emih_in!N6/SER_summary!N$27)</f>
        <v>36.63547496739919</v>
      </c>
      <c r="O6" s="133">
        <f>IF(SER_hh_emih_in!O6=0,0,SER_hh_emih_in!O6/SER_summary!O$27)</f>
        <v>38.765273676862492</v>
      </c>
      <c r="P6" s="133">
        <f>IF(SER_hh_emih_in!P6=0,0,SER_hh_emih_in!P6/SER_summary!P$27)</f>
        <v>25.055535256946843</v>
      </c>
      <c r="Q6" s="133">
        <f>IF(SER_hh_emih_in!Q6=0,0,SER_hh_emih_in!Q6/SER_summary!Q$27)</f>
        <v>28.083679884170483</v>
      </c>
      <c r="R6" s="133">
        <f>IF(SER_hh_emih_in!R6=0,0,SER_hh_emih_in!R6/SER_summary!R$27)</f>
        <v>22.119733361271162</v>
      </c>
      <c r="S6" s="133">
        <f>IF(SER_hh_emih_in!S6=0,0,SER_hh_emih_in!S6/SER_summary!S$27)</f>
        <v>33.228241098386846</v>
      </c>
      <c r="T6" s="133">
        <f>IF(SER_hh_emih_in!T6=0,0,SER_hh_emih_in!T6/SER_summary!T$27)</f>
        <v>30.013364359334826</v>
      </c>
      <c r="U6" s="133">
        <f>IF(SER_hh_emih_in!U6=0,0,SER_hh_emih_in!U6/SER_summary!U$27)</f>
        <v>28.211370571697685</v>
      </c>
      <c r="V6" s="133">
        <f>IF(SER_hh_emih_in!V6=0,0,SER_hh_emih_in!V6/SER_summary!V$27)</f>
        <v>23.664092607682473</v>
      </c>
      <c r="W6" s="133">
        <f>IF(SER_hh_emih_in!W6=0,0,SER_hh_emih_in!W6/SER_summary!W$27)</f>
        <v>22.478584668348677</v>
      </c>
      <c r="DA6" s="157" t="s">
        <v>881</v>
      </c>
    </row>
    <row r="7" spans="1:105" ht="12" customHeight="1" x14ac:dyDescent="0.25">
      <c r="A7" s="132" t="s">
        <v>169</v>
      </c>
      <c r="B7" s="133"/>
      <c r="C7" s="133">
        <f>IF(SER_hh_emih_in!C7=0,0,SER_hh_emih_in!C7/SER_summary!C$27)</f>
        <v>11.698460225004233</v>
      </c>
      <c r="D7" s="133">
        <f>IF(SER_hh_emih_in!D7=0,0,SER_hh_emih_in!D7/SER_summary!D$27)</f>
        <v>11.203528472211671</v>
      </c>
      <c r="E7" s="133">
        <f>IF(SER_hh_emih_in!E7=0,0,SER_hh_emih_in!E7/SER_summary!E$27)</f>
        <v>7.0723832638264774</v>
      </c>
      <c r="F7" s="133">
        <f>IF(SER_hh_emih_in!F7=0,0,SER_hh_emih_in!F7/SER_summary!F$27)</f>
        <v>11.633651585057727</v>
      </c>
      <c r="G7" s="133">
        <f>IF(SER_hh_emih_in!G7=0,0,SER_hh_emih_in!G7/SER_summary!G$27)</f>
        <v>42.064304878613399</v>
      </c>
      <c r="H7" s="133">
        <f>IF(SER_hh_emih_in!H7=0,0,SER_hh_emih_in!H7/SER_summary!H$27)</f>
        <v>27.488077535154581</v>
      </c>
      <c r="I7" s="133">
        <f>IF(SER_hh_emih_in!I7=0,0,SER_hh_emih_in!I7/SER_summary!I$27)</f>
        <v>19.129901207689961</v>
      </c>
      <c r="J7" s="133">
        <f>IF(SER_hh_emih_in!J7=0,0,SER_hh_emih_in!J7/SER_summary!J$27)</f>
        <v>22.403347583600421</v>
      </c>
      <c r="K7" s="133">
        <f>IF(SER_hh_emih_in!K7=0,0,SER_hh_emih_in!K7/SER_summary!K$27)</f>
        <v>23.891606805081572</v>
      </c>
      <c r="L7" s="133">
        <f>IF(SER_hh_emih_in!L7=0,0,SER_hh_emih_in!L7/SER_summary!L$27)</f>
        <v>15.118742365534779</v>
      </c>
      <c r="M7" s="133">
        <f>IF(SER_hh_emih_in!M7=0,0,SER_hh_emih_in!M7/SER_summary!M$27)</f>
        <v>16.571685266618108</v>
      </c>
      <c r="N7" s="133">
        <f>IF(SER_hh_emih_in!N7=0,0,SER_hh_emih_in!N7/SER_summary!N$27)</f>
        <v>10.936619242186843</v>
      </c>
      <c r="O7" s="133">
        <f>IF(SER_hh_emih_in!O7=0,0,SER_hh_emih_in!O7/SER_summary!O$27)</f>
        <v>14.856288185956659</v>
      </c>
      <c r="P7" s="133">
        <f>IF(SER_hh_emih_in!P7=0,0,SER_hh_emih_in!P7/SER_summary!P$27)</f>
        <v>13.647708870183951</v>
      </c>
      <c r="Q7" s="133">
        <f>IF(SER_hh_emih_in!Q7=0,0,SER_hh_emih_in!Q7/SER_summary!Q$27)</f>
        <v>13.182085113809304</v>
      </c>
      <c r="R7" s="133">
        <f>IF(SER_hh_emih_in!R7=0,0,SER_hh_emih_in!R7/SER_summary!R$27)</f>
        <v>9.8788309776426697</v>
      </c>
      <c r="S7" s="133">
        <f>IF(SER_hh_emih_in!S7=0,0,SER_hh_emih_in!S7/SER_summary!S$27)</f>
        <v>10.229367672377268</v>
      </c>
      <c r="T7" s="133">
        <f>IF(SER_hh_emih_in!T7=0,0,SER_hh_emih_in!T7/SER_summary!T$27)</f>
        <v>9.9784869644942358</v>
      </c>
      <c r="U7" s="133">
        <f>IF(SER_hh_emih_in!U7=0,0,SER_hh_emih_in!U7/SER_summary!U$27)</f>
        <v>16.450921320973737</v>
      </c>
      <c r="V7" s="133">
        <f>IF(SER_hh_emih_in!V7=0,0,SER_hh_emih_in!V7/SER_summary!V$27)</f>
        <v>17.494710402339695</v>
      </c>
      <c r="W7" s="133">
        <f>IF(SER_hh_emih_in!W7=0,0,SER_hh_emih_in!W7/SER_summary!W$27)</f>
        <v>10.887371094522715</v>
      </c>
      <c r="DA7" s="157" t="s">
        <v>882</v>
      </c>
    </row>
    <row r="8" spans="1:105" ht="12" customHeight="1" x14ac:dyDescent="0.25">
      <c r="A8" s="132" t="s">
        <v>73</v>
      </c>
      <c r="B8" s="133"/>
      <c r="C8" s="133">
        <f>IF(SER_hh_emih_in!C8=0,0,SER_hh_emih_in!C8/SER_summary!C$27)</f>
        <v>9.5343431043678137</v>
      </c>
      <c r="D8" s="133">
        <f>IF(SER_hh_emih_in!D8=0,0,SER_hh_emih_in!D8/SER_summary!D$27)</f>
        <v>9.8156049751479948</v>
      </c>
      <c r="E8" s="133">
        <f>IF(SER_hh_emih_in!E8=0,0,SER_hh_emih_in!E8/SER_summary!E$27)</f>
        <v>10.689737980548525</v>
      </c>
      <c r="F8" s="133">
        <f>IF(SER_hh_emih_in!F8=0,0,SER_hh_emih_in!F8/SER_summary!F$27)</f>
        <v>8.6082212889621434</v>
      </c>
      <c r="G8" s="133">
        <f>IF(SER_hh_emih_in!G8=0,0,SER_hh_emih_in!G8/SER_summary!G$27)</f>
        <v>9.2456023308858271</v>
      </c>
      <c r="H8" s="133">
        <f>IF(SER_hh_emih_in!H8=0,0,SER_hh_emih_in!H8/SER_summary!H$27)</f>
        <v>8.6542743313506794</v>
      </c>
      <c r="I8" s="133">
        <f>IF(SER_hh_emih_in!I8=0,0,SER_hh_emih_in!I8/SER_summary!I$27)</f>
        <v>6.9078860090760594</v>
      </c>
      <c r="J8" s="133">
        <f>IF(SER_hh_emih_in!J8=0,0,SER_hh_emih_in!J8/SER_summary!J$27)</f>
        <v>6.8506635508658729</v>
      </c>
      <c r="K8" s="133">
        <f>IF(SER_hh_emih_in!K8=0,0,SER_hh_emih_in!K8/SER_summary!K$27)</f>
        <v>6.9905402318136565</v>
      </c>
      <c r="L8" s="133">
        <f>IF(SER_hh_emih_in!L8=0,0,SER_hh_emih_in!L8/SER_summary!L$27)</f>
        <v>4.7803978797523312</v>
      </c>
      <c r="M8" s="133">
        <f>IF(SER_hh_emih_in!M8=0,0,SER_hh_emih_in!M8/SER_summary!M$27)</f>
        <v>6.8869008886796106</v>
      </c>
      <c r="N8" s="133">
        <f>IF(SER_hh_emih_in!N8=0,0,SER_hh_emih_in!N8/SER_summary!N$27)</f>
        <v>3.1803231664773497</v>
      </c>
      <c r="O8" s="133">
        <f>IF(SER_hh_emih_in!O8=0,0,SER_hh_emih_in!O8/SER_summary!O$27)</f>
        <v>4.4673468049471294</v>
      </c>
      <c r="P8" s="133">
        <f>IF(SER_hh_emih_in!P8=0,0,SER_hh_emih_in!P8/SER_summary!P$27)</f>
        <v>3.0949208589056036</v>
      </c>
      <c r="Q8" s="133">
        <f>IF(SER_hh_emih_in!Q8=0,0,SER_hh_emih_in!Q8/SER_summary!Q$27)</f>
        <v>1.6720149203983783</v>
      </c>
      <c r="R8" s="133">
        <f>IF(SER_hh_emih_in!R8=0,0,SER_hh_emih_in!R8/SER_summary!R$27)</f>
        <v>1.6771470655635903</v>
      </c>
      <c r="S8" s="133">
        <f>IF(SER_hh_emih_in!S8=0,0,SER_hh_emih_in!S8/SER_summary!S$27)</f>
        <v>1.6924559055023529</v>
      </c>
      <c r="T8" s="133">
        <f>IF(SER_hh_emih_in!T8=0,0,SER_hh_emih_in!T8/SER_summary!T$27)</f>
        <v>1.6576754082474072</v>
      </c>
      <c r="U8" s="133">
        <f>IF(SER_hh_emih_in!U8=0,0,SER_hh_emih_in!U8/SER_summary!U$27)</f>
        <v>1.6398876694264439</v>
      </c>
      <c r="V8" s="133">
        <f>IF(SER_hh_emih_in!V8=0,0,SER_hh_emih_in!V8/SER_summary!V$27)</f>
        <v>1.4034166275686586</v>
      </c>
      <c r="W8" s="133">
        <f>IF(SER_hh_emih_in!W8=0,0,SER_hh_emih_in!W8/SER_summary!W$27)</f>
        <v>1.7072389892639193</v>
      </c>
      <c r="DA8" s="157" t="s">
        <v>883</v>
      </c>
    </row>
    <row r="9" spans="1:105" ht="12" customHeight="1" x14ac:dyDescent="0.25">
      <c r="A9" s="132" t="s">
        <v>78</v>
      </c>
      <c r="B9" s="133"/>
      <c r="C9" s="133">
        <f>IF(SER_hh_emih_in!C9=0,0,SER_hh_emih_in!C9/SER_summary!C$27)</f>
        <v>17.257590819097498</v>
      </c>
      <c r="D9" s="133">
        <f>IF(SER_hh_emih_in!D9=0,0,SER_hh_emih_in!D9/SER_summary!D$27)</f>
        <v>27.98142320247586</v>
      </c>
      <c r="E9" s="133">
        <f>IF(SER_hh_emih_in!E9=0,0,SER_hh_emih_in!E9/SER_summary!E$27)</f>
        <v>35.35974059052127</v>
      </c>
      <c r="F9" s="133">
        <f>IF(SER_hh_emih_in!F9=0,0,SER_hh_emih_in!F9/SER_summary!F$27)</f>
        <v>20.133843602751401</v>
      </c>
      <c r="G9" s="133">
        <f>IF(SER_hh_emih_in!G9=0,0,SER_hh_emih_in!G9/SER_summary!G$27)</f>
        <v>13.050557310462892</v>
      </c>
      <c r="H9" s="133">
        <f>IF(SER_hh_emih_in!H9=0,0,SER_hh_emih_in!H9/SER_summary!H$27)</f>
        <v>16.314201917087104</v>
      </c>
      <c r="I9" s="133">
        <f>IF(SER_hh_emih_in!I9=0,0,SER_hh_emih_in!I9/SER_summary!I$27)</f>
        <v>13.643922962710196</v>
      </c>
      <c r="J9" s="133">
        <f>IF(SER_hh_emih_in!J9=0,0,SER_hh_emih_in!J9/SER_summary!J$27)</f>
        <v>13.644681941088567</v>
      </c>
      <c r="K9" s="133">
        <f>IF(SER_hh_emih_in!K9=0,0,SER_hh_emih_in!K9/SER_summary!K$27)</f>
        <v>18.618368975458655</v>
      </c>
      <c r="L9" s="133">
        <f>IF(SER_hh_emih_in!L9=0,0,SER_hh_emih_in!L9/SER_summary!L$27)</f>
        <v>13.500669480605055</v>
      </c>
      <c r="M9" s="133">
        <f>IF(SER_hh_emih_in!M9=0,0,SER_hh_emih_in!M9/SER_summary!M$27)</f>
        <v>17.046273526351865</v>
      </c>
      <c r="N9" s="133">
        <f>IF(SER_hh_emih_in!N9=0,0,SER_hh_emih_in!N9/SER_summary!N$27)</f>
        <v>14.106612225673917</v>
      </c>
      <c r="O9" s="133">
        <f>IF(SER_hh_emih_in!O9=0,0,SER_hh_emih_in!O9/SER_summary!O$27)</f>
        <v>15.889661477074052</v>
      </c>
      <c r="P9" s="133">
        <f>IF(SER_hh_emih_in!P9=0,0,SER_hh_emih_in!P9/SER_summary!P$27)</f>
        <v>12.330442327610296</v>
      </c>
      <c r="Q9" s="133">
        <f>IF(SER_hh_emih_in!Q9=0,0,SER_hh_emih_in!Q9/SER_summary!Q$27)</f>
        <v>10.129877152882631</v>
      </c>
      <c r="R9" s="133">
        <f>IF(SER_hh_emih_in!R9=0,0,SER_hh_emih_in!R9/SER_summary!R$27)</f>
        <v>9.3637789903827571</v>
      </c>
      <c r="S9" s="133">
        <f>IF(SER_hh_emih_in!S9=0,0,SER_hh_emih_in!S9/SER_summary!S$27)</f>
        <v>11.145634783315593</v>
      </c>
      <c r="T9" s="133">
        <f>IF(SER_hh_emih_in!T9=0,0,SER_hh_emih_in!T9/SER_summary!T$27)</f>
        <v>10.003672519294028</v>
      </c>
      <c r="U9" s="133">
        <f>IF(SER_hh_emih_in!U9=0,0,SER_hh_emih_in!U9/SER_summary!U$27)</f>
        <v>8.7723680865410252</v>
      </c>
      <c r="V9" s="133">
        <f>IF(SER_hh_emih_in!V9=0,0,SER_hh_emih_in!V9/SER_summary!V$27)</f>
        <v>6.5174166825387285</v>
      </c>
      <c r="W9" s="133">
        <f>IF(SER_hh_emih_in!W9=0,0,SER_hh_emih_in!W9/SER_summary!W$27)</f>
        <v>5.7307457272126943</v>
      </c>
      <c r="DA9" s="157" t="s">
        <v>884</v>
      </c>
    </row>
    <row r="10" spans="1:105" ht="12" customHeight="1" x14ac:dyDescent="0.25">
      <c r="A10" s="132" t="s">
        <v>128</v>
      </c>
      <c r="B10" s="133"/>
      <c r="C10" s="133">
        <f>IF(SER_hh_emih_in!C10=0,0,SER_hh_emih_in!C10/SER_summary!C$27)</f>
        <v>7.9234571685166664</v>
      </c>
      <c r="D10" s="133">
        <f>IF(SER_hh_emih_in!D10=0,0,SER_hh_emih_in!D10/SER_summary!D$27)</f>
        <v>11.674546683003584</v>
      </c>
      <c r="E10" s="133">
        <f>IF(SER_hh_emih_in!E10=0,0,SER_hh_emih_in!E10/SER_summary!E$27)</f>
        <v>4.2680694927511897</v>
      </c>
      <c r="F10" s="133">
        <f>IF(SER_hh_emih_in!F10=0,0,SER_hh_emih_in!F10/SER_summary!F$27)</f>
        <v>1.0678402813541725</v>
      </c>
      <c r="G10" s="133">
        <f>IF(SER_hh_emih_in!G10=0,0,SER_hh_emih_in!G10/SER_summary!G$27)</f>
        <v>2.02325358765551</v>
      </c>
      <c r="H10" s="133">
        <f>IF(SER_hh_emih_in!H10=0,0,SER_hh_emih_in!H10/SER_summary!H$27)</f>
        <v>1.9255287777187984</v>
      </c>
      <c r="I10" s="133">
        <f>IF(SER_hh_emih_in!I10=0,0,SER_hh_emih_in!I10/SER_summary!I$27)</f>
        <v>1.5590786610728877</v>
      </c>
      <c r="J10" s="133">
        <f>IF(SER_hh_emih_in!J10=0,0,SER_hh_emih_in!J10/SER_summary!J$27)</f>
        <v>2.4227446919178903</v>
      </c>
      <c r="K10" s="133">
        <f>IF(SER_hh_emih_in!K10=0,0,SER_hh_emih_in!K10/SER_summary!K$27)</f>
        <v>2.8335901443056253</v>
      </c>
      <c r="L10" s="133">
        <f>IF(SER_hh_emih_in!L10=0,0,SER_hh_emih_in!L10/SER_summary!L$27)</f>
        <v>1.7358748318703838</v>
      </c>
      <c r="M10" s="133">
        <f>IF(SER_hh_emih_in!M10=0,0,SER_hh_emih_in!M10/SER_summary!M$27)</f>
        <v>3.1058304661981406</v>
      </c>
      <c r="N10" s="133">
        <f>IF(SER_hh_emih_in!N10=0,0,SER_hh_emih_in!N10/SER_summary!N$27)</f>
        <v>2.4131535081015039</v>
      </c>
      <c r="O10" s="133">
        <f>IF(SER_hh_emih_in!O10=0,0,SER_hh_emih_in!O10/SER_summary!O$27)</f>
        <v>6.5863014379490936</v>
      </c>
      <c r="P10" s="133">
        <f>IF(SER_hh_emih_in!P10=0,0,SER_hh_emih_in!P10/SER_summary!P$27)</f>
        <v>3.5091889779603718</v>
      </c>
      <c r="Q10" s="133">
        <f>IF(SER_hh_emih_in!Q10=0,0,SER_hh_emih_in!Q10/SER_summary!Q$27)</f>
        <v>1.2535325946956521</v>
      </c>
      <c r="R10" s="133">
        <f>IF(SER_hh_emih_in!R10=0,0,SER_hh_emih_in!R10/SER_summary!R$27)</f>
        <v>0.66678604246424789</v>
      </c>
      <c r="S10" s="133">
        <f>IF(SER_hh_emih_in!S10=0,0,SER_hh_emih_in!S10/SER_summary!S$27)</f>
        <v>0.64952664520609682</v>
      </c>
      <c r="T10" s="133">
        <f>IF(SER_hh_emih_in!T10=0,0,SER_hh_emih_in!T10/SER_summary!T$27)</f>
        <v>0.59238693884398963</v>
      </c>
      <c r="U10" s="133">
        <f>IF(SER_hh_emih_in!U10=0,0,SER_hh_emih_in!U10/SER_summary!U$27)</f>
        <v>0.77667288489584019</v>
      </c>
      <c r="V10" s="133">
        <f>IF(SER_hh_emih_in!V10=0,0,SER_hh_emih_in!V10/SER_summary!V$27)</f>
        <v>0.86761349518885356</v>
      </c>
      <c r="W10" s="133">
        <f>IF(SER_hh_emih_in!W10=0,0,SER_hh_emih_in!W10/SER_summary!W$27)</f>
        <v>2.2709813264615213</v>
      </c>
      <c r="DA10" s="157" t="s">
        <v>885</v>
      </c>
    </row>
    <row r="11" spans="1:105" ht="12" customHeight="1" x14ac:dyDescent="0.25">
      <c r="A11" s="132" t="s">
        <v>25</v>
      </c>
      <c r="B11" s="133"/>
      <c r="C11" s="133">
        <f>IF(SER_hh_emih_in!C11=0,0,SER_hh_emih_in!C11/SER_summary!C$27)</f>
        <v>0</v>
      </c>
      <c r="D11" s="133">
        <f>IF(SER_hh_emih_in!D11=0,0,SER_hh_emih_in!D11/SER_summary!D$27)</f>
        <v>0</v>
      </c>
      <c r="E11" s="133">
        <f>IF(SER_hh_emih_in!E11=0,0,SER_hh_emih_in!E11/SER_summary!E$27)</f>
        <v>0</v>
      </c>
      <c r="F11" s="133">
        <f>IF(SER_hh_emih_in!F11=0,0,SER_hh_emih_in!F11/SER_summary!F$27)</f>
        <v>0</v>
      </c>
      <c r="G11" s="133">
        <f>IF(SER_hh_emih_in!G11=0,0,SER_hh_emih_in!G11/SER_summary!G$27)</f>
        <v>0</v>
      </c>
      <c r="H11" s="133">
        <f>IF(SER_hh_emih_in!H11=0,0,SER_hh_emih_in!H11/SER_summary!H$27)</f>
        <v>0</v>
      </c>
      <c r="I11" s="133">
        <f>IF(SER_hh_emih_in!I11=0,0,SER_hh_emih_in!I11/SER_summary!I$27)</f>
        <v>0</v>
      </c>
      <c r="J11" s="133">
        <f>IF(SER_hh_emih_in!J11=0,0,SER_hh_emih_in!J11/SER_summary!J$27)</f>
        <v>0</v>
      </c>
      <c r="K11" s="133">
        <f>IF(SER_hh_emih_in!K11=0,0,SER_hh_emih_in!K11/SER_summary!K$27)</f>
        <v>0</v>
      </c>
      <c r="L11" s="133">
        <f>IF(SER_hh_emih_in!L11=0,0,SER_hh_emih_in!L11/SER_summary!L$27)</f>
        <v>0</v>
      </c>
      <c r="M11" s="133">
        <f>IF(SER_hh_emih_in!M11=0,0,SER_hh_emih_in!M11/SER_summary!M$27)</f>
        <v>0</v>
      </c>
      <c r="N11" s="133">
        <f>IF(SER_hh_emih_in!N11=0,0,SER_hh_emih_in!N11/SER_summary!N$27)</f>
        <v>0</v>
      </c>
      <c r="O11" s="133">
        <f>IF(SER_hh_emih_in!O11=0,0,SER_hh_emih_in!O11/SER_summary!O$27)</f>
        <v>0</v>
      </c>
      <c r="P11" s="133">
        <f>IF(SER_hh_emih_in!P11=0,0,SER_hh_emih_in!P11/SER_summary!P$27)</f>
        <v>0</v>
      </c>
      <c r="Q11" s="133">
        <f>IF(SER_hh_emih_in!Q11=0,0,SER_hh_emih_in!Q11/SER_summary!Q$27)</f>
        <v>0</v>
      </c>
      <c r="R11" s="133">
        <f>IF(SER_hh_emih_in!R11=0,0,SER_hh_emih_in!R11/SER_summary!R$27)</f>
        <v>0</v>
      </c>
      <c r="S11" s="133">
        <f>IF(SER_hh_emih_in!S11=0,0,SER_hh_emih_in!S11/SER_summary!S$27)</f>
        <v>0</v>
      </c>
      <c r="T11" s="133">
        <f>IF(SER_hh_emih_in!T11=0,0,SER_hh_emih_in!T11/SER_summary!T$27)</f>
        <v>0</v>
      </c>
      <c r="U11" s="133">
        <f>IF(SER_hh_emih_in!U11=0,0,SER_hh_emih_in!U11/SER_summary!U$27)</f>
        <v>0</v>
      </c>
      <c r="V11" s="133">
        <f>IF(SER_hh_emih_in!V11=0,0,SER_hh_emih_in!V11/SER_summary!V$27)</f>
        <v>0</v>
      </c>
      <c r="W11" s="133">
        <f>IF(SER_hh_emih_in!W11=0,0,SER_hh_emih_in!W11/SER_summary!W$27)</f>
        <v>0</v>
      </c>
      <c r="DA11" s="157" t="s">
        <v>886</v>
      </c>
    </row>
    <row r="12" spans="1:105" ht="12" customHeight="1" x14ac:dyDescent="0.25">
      <c r="A12" s="132" t="s">
        <v>170</v>
      </c>
      <c r="B12" s="133"/>
      <c r="C12" s="133">
        <f>IF(SER_hh_emih_in!C12=0,0,SER_hh_emih_in!C12/SER_summary!C$27)</f>
        <v>0</v>
      </c>
      <c r="D12" s="133">
        <f>IF(SER_hh_emih_in!D12=0,0,SER_hh_emih_in!D12/SER_summary!D$27)</f>
        <v>0</v>
      </c>
      <c r="E12" s="133">
        <f>IF(SER_hh_emih_in!E12=0,0,SER_hh_emih_in!E12/SER_summary!E$27)</f>
        <v>0</v>
      </c>
      <c r="F12" s="133">
        <f>IF(SER_hh_emih_in!F12=0,0,SER_hh_emih_in!F12/SER_summary!F$27)</f>
        <v>0</v>
      </c>
      <c r="G12" s="133">
        <f>IF(SER_hh_emih_in!G12=0,0,SER_hh_emih_in!G12/SER_summary!G$27)</f>
        <v>0</v>
      </c>
      <c r="H12" s="133">
        <f>IF(SER_hh_emih_in!H12=0,0,SER_hh_emih_in!H12/SER_summary!H$27)</f>
        <v>0</v>
      </c>
      <c r="I12" s="133">
        <f>IF(SER_hh_emih_in!I12=0,0,SER_hh_emih_in!I12/SER_summary!I$27)</f>
        <v>0</v>
      </c>
      <c r="J12" s="133">
        <f>IF(SER_hh_emih_in!J12=0,0,SER_hh_emih_in!J12/SER_summary!J$27)</f>
        <v>0</v>
      </c>
      <c r="K12" s="133">
        <f>IF(SER_hh_emih_in!K12=0,0,SER_hh_emih_in!K12/SER_summary!K$27)</f>
        <v>0</v>
      </c>
      <c r="L12" s="133">
        <f>IF(SER_hh_emih_in!L12=0,0,SER_hh_emih_in!L12/SER_summary!L$27)</f>
        <v>0</v>
      </c>
      <c r="M12" s="133">
        <f>IF(SER_hh_emih_in!M12=0,0,SER_hh_emih_in!M12/SER_summary!M$27)</f>
        <v>0</v>
      </c>
      <c r="N12" s="133">
        <f>IF(SER_hh_emih_in!N12=0,0,SER_hh_emih_in!N12/SER_summary!N$27)</f>
        <v>0</v>
      </c>
      <c r="O12" s="133">
        <f>IF(SER_hh_emih_in!O12=0,0,SER_hh_emih_in!O12/SER_summary!O$27)</f>
        <v>0</v>
      </c>
      <c r="P12" s="133">
        <f>IF(SER_hh_emih_in!P12=0,0,SER_hh_emih_in!P12/SER_summary!P$27)</f>
        <v>0</v>
      </c>
      <c r="Q12" s="133">
        <f>IF(SER_hh_emih_in!Q12=0,0,SER_hh_emih_in!Q12/SER_summary!Q$27)</f>
        <v>0</v>
      </c>
      <c r="R12" s="133">
        <f>IF(SER_hh_emih_in!R12=0,0,SER_hh_emih_in!R12/SER_summary!R$27)</f>
        <v>0</v>
      </c>
      <c r="S12" s="133">
        <f>IF(SER_hh_emih_in!S12=0,0,SER_hh_emih_in!S12/SER_summary!S$27)</f>
        <v>0</v>
      </c>
      <c r="T12" s="133">
        <f>IF(SER_hh_emih_in!T12=0,0,SER_hh_emih_in!T12/SER_summary!T$27)</f>
        <v>0</v>
      </c>
      <c r="U12" s="133">
        <f>IF(SER_hh_emih_in!U12=0,0,SER_hh_emih_in!U12/SER_summary!U$27)</f>
        <v>0</v>
      </c>
      <c r="V12" s="133">
        <f>IF(SER_hh_emih_in!V12=0,0,SER_hh_emih_in!V12/SER_summary!V$27)</f>
        <v>0</v>
      </c>
      <c r="W12" s="133">
        <f>IF(SER_hh_emih_in!W12=0,0,SER_hh_emih_in!W12/SER_summary!W$27)</f>
        <v>0</v>
      </c>
      <c r="DA12" s="157" t="s">
        <v>887</v>
      </c>
    </row>
    <row r="13" spans="1:105" ht="12" customHeight="1" x14ac:dyDescent="0.25">
      <c r="A13" s="132" t="s">
        <v>77</v>
      </c>
      <c r="B13" s="133"/>
      <c r="C13" s="133">
        <f>IF(SER_hh_emih_in!C13=0,0,SER_hh_emih_in!C13/SER_summary!C$27)</f>
        <v>0</v>
      </c>
      <c r="D13" s="133">
        <f>IF(SER_hh_emih_in!D13=0,0,SER_hh_emih_in!D13/SER_summary!D$27)</f>
        <v>0</v>
      </c>
      <c r="E13" s="133">
        <f>IF(SER_hh_emih_in!E13=0,0,SER_hh_emih_in!E13/SER_summary!E$27)</f>
        <v>0</v>
      </c>
      <c r="F13" s="133">
        <f>IF(SER_hh_emih_in!F13=0,0,SER_hh_emih_in!F13/SER_summary!F$27)</f>
        <v>0</v>
      </c>
      <c r="G13" s="133">
        <f>IF(SER_hh_emih_in!G13=0,0,SER_hh_emih_in!G13/SER_summary!G$27)</f>
        <v>0</v>
      </c>
      <c r="H13" s="133">
        <f>IF(SER_hh_emih_in!H13=0,0,SER_hh_emih_in!H13/SER_summary!H$27)</f>
        <v>0</v>
      </c>
      <c r="I13" s="133">
        <f>IF(SER_hh_emih_in!I13=0,0,SER_hh_emih_in!I13/SER_summary!I$27)</f>
        <v>0</v>
      </c>
      <c r="J13" s="133">
        <f>IF(SER_hh_emih_in!J13=0,0,SER_hh_emih_in!J13/SER_summary!J$27)</f>
        <v>0</v>
      </c>
      <c r="K13" s="133">
        <f>IF(SER_hh_emih_in!K13=0,0,SER_hh_emih_in!K13/SER_summary!K$27)</f>
        <v>0</v>
      </c>
      <c r="L13" s="133">
        <f>IF(SER_hh_emih_in!L13=0,0,SER_hh_emih_in!L13/SER_summary!L$27)</f>
        <v>0</v>
      </c>
      <c r="M13" s="133">
        <f>IF(SER_hh_emih_in!M13=0,0,SER_hh_emih_in!M13/SER_summary!M$27)</f>
        <v>0</v>
      </c>
      <c r="N13" s="133">
        <f>IF(SER_hh_emih_in!N13=0,0,SER_hh_emih_in!N13/SER_summary!N$27)</f>
        <v>0</v>
      </c>
      <c r="O13" s="133">
        <f>IF(SER_hh_emih_in!O13=0,0,SER_hh_emih_in!O13/SER_summary!O$27)</f>
        <v>0</v>
      </c>
      <c r="P13" s="133">
        <f>IF(SER_hh_emih_in!P13=0,0,SER_hh_emih_in!P13/SER_summary!P$27)</f>
        <v>0</v>
      </c>
      <c r="Q13" s="133">
        <f>IF(SER_hh_emih_in!Q13=0,0,SER_hh_emih_in!Q13/SER_summary!Q$27)</f>
        <v>0</v>
      </c>
      <c r="R13" s="133">
        <f>IF(SER_hh_emih_in!R13=0,0,SER_hh_emih_in!R13/SER_summary!R$27)</f>
        <v>0</v>
      </c>
      <c r="S13" s="133">
        <f>IF(SER_hh_emih_in!S13=0,0,SER_hh_emih_in!S13/SER_summary!S$27)</f>
        <v>0</v>
      </c>
      <c r="T13" s="133">
        <f>IF(SER_hh_emih_in!T13=0,0,SER_hh_emih_in!T13/SER_summary!T$27)</f>
        <v>0</v>
      </c>
      <c r="U13" s="133">
        <f>IF(SER_hh_emih_in!U13=0,0,SER_hh_emih_in!U13/SER_summary!U$27)</f>
        <v>0</v>
      </c>
      <c r="V13" s="133">
        <f>IF(SER_hh_emih_in!V13=0,0,SER_hh_emih_in!V13/SER_summary!V$27)</f>
        <v>0</v>
      </c>
      <c r="W13" s="133">
        <f>IF(SER_hh_emih_in!W13=0,0,SER_hh_emih_in!W13/SER_summary!W$27)</f>
        <v>0</v>
      </c>
      <c r="DA13" s="157" t="s">
        <v>888</v>
      </c>
    </row>
    <row r="14" spans="1:105" ht="12" customHeight="1" x14ac:dyDescent="0.25">
      <c r="A14" s="60" t="s">
        <v>76</v>
      </c>
      <c r="B14" s="65"/>
      <c r="C14" s="65">
        <f>IF(SER_hh_emih_in!C14=0,0,SER_hh_emih_in!C14/SER_summary!C$27)</f>
        <v>0</v>
      </c>
      <c r="D14" s="65">
        <f>IF(SER_hh_emih_in!D14=0,0,SER_hh_emih_in!D14/SER_summary!D$27)</f>
        <v>0</v>
      </c>
      <c r="E14" s="65">
        <f>IF(SER_hh_emih_in!E14=0,0,SER_hh_emih_in!E14/SER_summary!E$27)</f>
        <v>0</v>
      </c>
      <c r="F14" s="65">
        <f>IF(SER_hh_emih_in!F14=0,0,SER_hh_emih_in!F14/SER_summary!F$27)</f>
        <v>0</v>
      </c>
      <c r="G14" s="65">
        <f>IF(SER_hh_emih_in!G14=0,0,SER_hh_emih_in!G14/SER_summary!G$27)</f>
        <v>0</v>
      </c>
      <c r="H14" s="65">
        <f>IF(SER_hh_emih_in!H14=0,0,SER_hh_emih_in!H14/SER_summary!H$27)</f>
        <v>0</v>
      </c>
      <c r="I14" s="65">
        <f>IF(SER_hh_emih_in!I14=0,0,SER_hh_emih_in!I14/SER_summary!I$27)</f>
        <v>0</v>
      </c>
      <c r="J14" s="65">
        <f>IF(SER_hh_emih_in!J14=0,0,SER_hh_emih_in!J14/SER_summary!J$27)</f>
        <v>0</v>
      </c>
      <c r="K14" s="65">
        <f>IF(SER_hh_emih_in!K14=0,0,SER_hh_emih_in!K14/SER_summary!K$27)</f>
        <v>0</v>
      </c>
      <c r="L14" s="65">
        <f>IF(SER_hh_emih_in!L14=0,0,SER_hh_emih_in!L14/SER_summary!L$27)</f>
        <v>0</v>
      </c>
      <c r="M14" s="65">
        <f>IF(SER_hh_emih_in!M14=0,0,SER_hh_emih_in!M14/SER_summary!M$27)</f>
        <v>0</v>
      </c>
      <c r="N14" s="65">
        <f>IF(SER_hh_emih_in!N14=0,0,SER_hh_emih_in!N14/SER_summary!N$27)</f>
        <v>0</v>
      </c>
      <c r="O14" s="65">
        <f>IF(SER_hh_emih_in!O14=0,0,SER_hh_emih_in!O14/SER_summary!O$27)</f>
        <v>0</v>
      </c>
      <c r="P14" s="65">
        <f>IF(SER_hh_emih_in!P14=0,0,SER_hh_emih_in!P14/SER_summary!P$27)</f>
        <v>0</v>
      </c>
      <c r="Q14" s="65">
        <f>IF(SER_hh_emih_in!Q14=0,0,SER_hh_emih_in!Q14/SER_summary!Q$27)</f>
        <v>0</v>
      </c>
      <c r="R14" s="65">
        <f>IF(SER_hh_emih_in!R14=0,0,SER_hh_emih_in!R14/SER_summary!R$27)</f>
        <v>0</v>
      </c>
      <c r="S14" s="65">
        <f>IF(SER_hh_emih_in!S14=0,0,SER_hh_emih_in!S14/SER_summary!S$27)</f>
        <v>0</v>
      </c>
      <c r="T14" s="65">
        <f>IF(SER_hh_emih_in!T14=0,0,SER_hh_emih_in!T14/SER_summary!T$27)</f>
        <v>0</v>
      </c>
      <c r="U14" s="65">
        <f>IF(SER_hh_emih_in!U14=0,0,SER_hh_emih_in!U14/SER_summary!U$27)</f>
        <v>0</v>
      </c>
      <c r="V14" s="65">
        <f>IF(SER_hh_emih_in!V14=0,0,SER_hh_emih_in!V14/SER_summary!V$27)</f>
        <v>0</v>
      </c>
      <c r="W14" s="65">
        <f>IF(SER_hh_emih_in!W14=0,0,SER_hh_emih_in!W14/SER_summary!W$27)</f>
        <v>0</v>
      </c>
      <c r="DA14" s="109" t="s">
        <v>889</v>
      </c>
    </row>
    <row r="15" spans="1:105" ht="12" customHeight="1" x14ac:dyDescent="0.25">
      <c r="A15" s="134" t="s">
        <v>80</v>
      </c>
      <c r="B15" s="135"/>
      <c r="C15" s="135">
        <f>IF(SER_hh_emih_in!C15=0,0,SER_hh_emih_in!C15/SER_summary!C$27)</f>
        <v>0</v>
      </c>
      <c r="D15" s="135">
        <f>IF(SER_hh_emih_in!D15=0,0,SER_hh_emih_in!D15/SER_summary!D$27)</f>
        <v>0</v>
      </c>
      <c r="E15" s="135">
        <f>IF(SER_hh_emih_in!E15=0,0,SER_hh_emih_in!E15/SER_summary!E$27)</f>
        <v>0</v>
      </c>
      <c r="F15" s="135">
        <f>IF(SER_hh_emih_in!F15=0,0,SER_hh_emih_in!F15/SER_summary!F$27)</f>
        <v>0</v>
      </c>
      <c r="G15" s="135">
        <f>IF(SER_hh_emih_in!G15=0,0,SER_hh_emih_in!G15/SER_summary!G$27)</f>
        <v>0</v>
      </c>
      <c r="H15" s="135">
        <f>IF(SER_hh_emih_in!H15=0,0,SER_hh_emih_in!H15/SER_summary!H$27)</f>
        <v>0</v>
      </c>
      <c r="I15" s="135">
        <f>IF(SER_hh_emih_in!I15=0,0,SER_hh_emih_in!I15/SER_summary!I$27)</f>
        <v>0</v>
      </c>
      <c r="J15" s="135">
        <f>IF(SER_hh_emih_in!J15=0,0,SER_hh_emih_in!J15/SER_summary!J$27)</f>
        <v>0</v>
      </c>
      <c r="K15" s="135">
        <f>IF(SER_hh_emih_in!K15=0,0,SER_hh_emih_in!K15/SER_summary!K$27)</f>
        <v>0</v>
      </c>
      <c r="L15" s="135">
        <f>IF(SER_hh_emih_in!L15=0,0,SER_hh_emih_in!L15/SER_summary!L$27)</f>
        <v>0</v>
      </c>
      <c r="M15" s="135">
        <f>IF(SER_hh_emih_in!M15=0,0,SER_hh_emih_in!M15/SER_summary!M$27)</f>
        <v>0</v>
      </c>
      <c r="N15" s="135">
        <f>IF(SER_hh_emih_in!N15=0,0,SER_hh_emih_in!N15/SER_summary!N$27)</f>
        <v>0</v>
      </c>
      <c r="O15" s="135">
        <f>IF(SER_hh_emih_in!O15=0,0,SER_hh_emih_in!O15/SER_summary!O$27)</f>
        <v>0</v>
      </c>
      <c r="P15" s="135">
        <f>IF(SER_hh_emih_in!P15=0,0,SER_hh_emih_in!P15/SER_summary!P$27)</f>
        <v>0</v>
      </c>
      <c r="Q15" s="135">
        <f>IF(SER_hh_emih_in!Q15=0,0,SER_hh_emih_in!Q15/SER_summary!Q$27)</f>
        <v>0</v>
      </c>
      <c r="R15" s="135">
        <f>IF(SER_hh_emih_in!R15=0,0,SER_hh_emih_in!R15/SER_summary!R$27)</f>
        <v>0</v>
      </c>
      <c r="S15" s="135">
        <f>IF(SER_hh_emih_in!S15=0,0,SER_hh_emih_in!S15/SER_summary!S$27)</f>
        <v>0</v>
      </c>
      <c r="T15" s="135">
        <f>IF(SER_hh_emih_in!T15=0,0,SER_hh_emih_in!T15/SER_summary!T$27)</f>
        <v>0</v>
      </c>
      <c r="U15" s="135">
        <f>IF(SER_hh_emih_in!U15=0,0,SER_hh_emih_in!U15/SER_summary!U$27)</f>
        <v>0</v>
      </c>
      <c r="V15" s="135">
        <f>IF(SER_hh_emih_in!V15=0,0,SER_hh_emih_in!V15/SER_summary!V$27)</f>
        <v>0</v>
      </c>
      <c r="W15" s="135">
        <f>IF(SER_hh_emih_in!W15=0,0,SER_hh_emih_in!W15/SER_summary!W$27)</f>
        <v>0</v>
      </c>
      <c r="DA15" s="158" t="s">
        <v>890</v>
      </c>
    </row>
    <row r="16" spans="1:105" ht="12.95" customHeight="1" x14ac:dyDescent="0.25">
      <c r="A16" s="130" t="s">
        <v>74</v>
      </c>
      <c r="B16" s="131"/>
      <c r="C16" s="131">
        <f>IF(SER_hh_emih_in!C16=0,0,SER_hh_emih_in!C16/SER_summary!C$27)</f>
        <v>6.4459304891668614E-3</v>
      </c>
      <c r="D16" s="131">
        <f>IF(SER_hh_emih_in!D16=0,0,SER_hh_emih_in!D16/SER_summary!D$27)</f>
        <v>4.9643331827946471E-3</v>
      </c>
      <c r="E16" s="131">
        <f>IF(SER_hh_emih_in!E16=0,0,SER_hh_emih_in!E16/SER_summary!E$27)</f>
        <v>2.1198133544675903E-2</v>
      </c>
      <c r="F16" s="131">
        <f>IF(SER_hh_emih_in!F16=0,0,SER_hh_emih_in!F16/SER_summary!F$27)</f>
        <v>7.3688835391105979E-3</v>
      </c>
      <c r="G16" s="131">
        <f>IF(SER_hh_emih_in!G16=0,0,SER_hh_emih_in!G16/SER_summary!G$27)</f>
        <v>6.6678417647333633E-3</v>
      </c>
      <c r="H16" s="131">
        <f>IF(SER_hh_emih_in!H16=0,0,SER_hh_emih_in!H16/SER_summary!H$27)</f>
        <v>1.1118762287464798E-2</v>
      </c>
      <c r="I16" s="131">
        <f>IF(SER_hh_emih_in!I16=0,0,SER_hh_emih_in!I16/SER_summary!I$27)</f>
        <v>1.0506000617958502E-2</v>
      </c>
      <c r="J16" s="131">
        <f>IF(SER_hh_emih_in!J16=0,0,SER_hh_emih_in!J16/SER_summary!J$27)</f>
        <v>1.2134173300963856E-2</v>
      </c>
      <c r="K16" s="131">
        <f>IF(SER_hh_emih_in!K16=0,0,SER_hh_emih_in!K16/SER_summary!K$27)</f>
        <v>1.6874184961728343E-2</v>
      </c>
      <c r="L16" s="131">
        <f>IF(SER_hh_emih_in!L16=0,0,SER_hh_emih_in!L16/SER_summary!L$27)</f>
        <v>1.5993282053409941E-2</v>
      </c>
      <c r="M16" s="131">
        <f>IF(SER_hh_emih_in!M16=0,0,SER_hh_emih_in!M16/SER_summary!M$27)</f>
        <v>3.1038186777718406E-2</v>
      </c>
      <c r="N16" s="131">
        <f>IF(SER_hh_emih_in!N16=0,0,SER_hh_emih_in!N16/SER_summary!N$27)</f>
        <v>3.2077166150558077E-2</v>
      </c>
      <c r="O16" s="131">
        <f>IF(SER_hh_emih_in!O16=0,0,SER_hh_emih_in!O16/SER_summary!O$27)</f>
        <v>3.4696962121148138E-2</v>
      </c>
      <c r="P16" s="131">
        <f>IF(SER_hh_emih_in!P16=0,0,SER_hh_emih_in!P16/SER_summary!P$27)</f>
        <v>2.9951891907076689E-2</v>
      </c>
      <c r="Q16" s="131">
        <f>IF(SER_hh_emih_in!Q16=0,0,SER_hh_emih_in!Q16/SER_summary!Q$27)</f>
        <v>3.519328195069945E-2</v>
      </c>
      <c r="R16" s="131">
        <f>IF(SER_hh_emih_in!R16=0,0,SER_hh_emih_in!R16/SER_summary!R$27)</f>
        <v>3.9275432947011066E-2</v>
      </c>
      <c r="S16" s="131">
        <f>IF(SER_hh_emih_in!S16=0,0,SER_hh_emih_in!S16/SER_summary!S$27)</f>
        <v>3.8945707390579218E-2</v>
      </c>
      <c r="T16" s="131">
        <f>IF(SER_hh_emih_in!T16=0,0,SER_hh_emih_in!T16/SER_summary!T$27)</f>
        <v>4.8904731455632851E-2</v>
      </c>
      <c r="U16" s="131">
        <f>IF(SER_hh_emih_in!U16=0,0,SER_hh_emih_in!U16/SER_summary!U$27)</f>
        <v>4.3181526357307778E-2</v>
      </c>
      <c r="V16" s="131">
        <f>IF(SER_hh_emih_in!V16=0,0,SER_hh_emih_in!V16/SER_summary!V$27)</f>
        <v>4.9008206531275959E-2</v>
      </c>
      <c r="W16" s="131">
        <f>IF(SER_hh_emih_in!W16=0,0,SER_hh_emih_in!W16/SER_summary!W$27)</f>
        <v>2.184015818488869E-2</v>
      </c>
      <c r="DA16" s="156" t="s">
        <v>891</v>
      </c>
    </row>
    <row r="17" spans="1:105" ht="12.95" customHeight="1" x14ac:dyDescent="0.25">
      <c r="A17" s="132" t="s">
        <v>73</v>
      </c>
      <c r="B17" s="133"/>
      <c r="C17" s="133">
        <f>IF(SER_hh_emih_in!C17=0,0,SER_hh_emih_in!C17/SER_summary!C$27)</f>
        <v>4.0510254170441726</v>
      </c>
      <c r="D17" s="133">
        <f>IF(SER_hh_emih_in!D17=0,0,SER_hh_emih_in!D17/SER_summary!D$27)</f>
        <v>3.8584259539324943</v>
      </c>
      <c r="E17" s="133">
        <f>IF(SER_hh_emih_in!E17=0,0,SER_hh_emih_in!E17/SER_summary!E$27)</f>
        <v>6.0770291391249485</v>
      </c>
      <c r="F17" s="133">
        <f>IF(SER_hh_emih_in!F17=0,0,SER_hh_emih_in!F17/SER_summary!F$27)</f>
        <v>3.8497403921151467</v>
      </c>
      <c r="G17" s="133">
        <f>IF(SER_hh_emih_in!G17=0,0,SER_hh_emih_in!G17/SER_summary!G$27)</f>
        <v>3.8249775441766198</v>
      </c>
      <c r="H17" s="133">
        <f>IF(SER_hh_emih_in!H17=0,0,SER_hh_emih_in!H17/SER_summary!H$27)</f>
        <v>4.5522266047527262</v>
      </c>
      <c r="I17" s="133">
        <f>IF(SER_hh_emih_in!I17=0,0,SER_hh_emih_in!I17/SER_summary!I$27)</f>
        <v>3.718621927119675</v>
      </c>
      <c r="J17" s="133">
        <f>IF(SER_hh_emih_in!J17=0,0,SER_hh_emih_in!J17/SER_summary!J$27)</f>
        <v>3.7924941273226684</v>
      </c>
      <c r="K17" s="133">
        <f>IF(SER_hh_emih_in!K17=0,0,SER_hh_emih_in!K17/SER_summary!K$27)</f>
        <v>4.1240194061580366</v>
      </c>
      <c r="L17" s="133">
        <f>IF(SER_hh_emih_in!L17=0,0,SER_hh_emih_in!L17/SER_summary!L$27)</f>
        <v>3.8392286920215</v>
      </c>
      <c r="M17" s="133">
        <f>IF(SER_hh_emih_in!M17=0,0,SER_hh_emih_in!M17/SER_summary!M$27)</f>
        <v>3.7464973176602498</v>
      </c>
      <c r="N17" s="133">
        <f>IF(SER_hh_emih_in!N17=0,0,SER_hh_emih_in!N17/SER_summary!N$27)</f>
        <v>3.9155361861905167</v>
      </c>
      <c r="O17" s="133">
        <f>IF(SER_hh_emih_in!O17=0,0,SER_hh_emih_in!O17/SER_summary!O$27)</f>
        <v>3.6288203233407033</v>
      </c>
      <c r="P17" s="133">
        <f>IF(SER_hh_emih_in!P17=0,0,SER_hh_emih_in!P17/SER_summary!P$27)</f>
        <v>3.2402925612734372</v>
      </c>
      <c r="Q17" s="133">
        <f>IF(SER_hh_emih_in!Q17=0,0,SER_hh_emih_in!Q17/SER_summary!Q$27)</f>
        <v>3.7030513645540006</v>
      </c>
      <c r="R17" s="133">
        <f>IF(SER_hh_emih_in!R17=0,0,SER_hh_emih_in!R17/SER_summary!R$27)</f>
        <v>3.2785196464602788</v>
      </c>
      <c r="S17" s="133">
        <f>IF(SER_hh_emih_in!S17=0,0,SER_hh_emih_in!S17/SER_summary!S$27)</f>
        <v>3.3694241454967555</v>
      </c>
      <c r="T17" s="133">
        <f>IF(SER_hh_emih_in!T17=0,0,SER_hh_emih_in!T17/SER_summary!T$27)</f>
        <v>3.1641768871124545</v>
      </c>
      <c r="U17" s="133">
        <f>IF(SER_hh_emih_in!U17=0,0,SER_hh_emih_in!U17/SER_summary!U$27)</f>
        <v>2.9898180583547953</v>
      </c>
      <c r="V17" s="133">
        <f>IF(SER_hh_emih_in!V17=0,0,SER_hh_emih_in!V17/SER_summary!V$27)</f>
        <v>2.5751477061942345</v>
      </c>
      <c r="W17" s="133">
        <f>IF(SER_hh_emih_in!W17=0,0,SER_hh_emih_in!W17/SER_summary!W$27)</f>
        <v>2.09639500459163</v>
      </c>
      <c r="DA17" s="157" t="s">
        <v>892</v>
      </c>
    </row>
    <row r="18" spans="1:105" ht="12" customHeight="1" x14ac:dyDescent="0.25">
      <c r="A18" s="132" t="s">
        <v>72</v>
      </c>
      <c r="B18" s="133"/>
      <c r="C18" s="133">
        <f>IF(SER_hh_emih_in!C18=0,0,SER_hh_emih_in!C18/SER_summary!C$27)</f>
        <v>0</v>
      </c>
      <c r="D18" s="133">
        <f>IF(SER_hh_emih_in!D18=0,0,SER_hh_emih_in!D18/SER_summary!D$27)</f>
        <v>0</v>
      </c>
      <c r="E18" s="133">
        <f>IF(SER_hh_emih_in!E18=0,0,SER_hh_emih_in!E18/SER_summary!E$27)</f>
        <v>0</v>
      </c>
      <c r="F18" s="133">
        <f>IF(SER_hh_emih_in!F18=0,0,SER_hh_emih_in!F18/SER_summary!F$27)</f>
        <v>0</v>
      </c>
      <c r="G18" s="133">
        <f>IF(SER_hh_emih_in!G18=0,0,SER_hh_emih_in!G18/SER_summary!G$27)</f>
        <v>0</v>
      </c>
      <c r="H18" s="133">
        <f>IF(SER_hh_emih_in!H18=0,0,SER_hh_emih_in!H18/SER_summary!H$27)</f>
        <v>0</v>
      </c>
      <c r="I18" s="133">
        <f>IF(SER_hh_emih_in!I18=0,0,SER_hh_emih_in!I18/SER_summary!I$27)</f>
        <v>0</v>
      </c>
      <c r="J18" s="133">
        <f>IF(SER_hh_emih_in!J18=0,0,SER_hh_emih_in!J18/SER_summary!J$27)</f>
        <v>0</v>
      </c>
      <c r="K18" s="133">
        <f>IF(SER_hh_emih_in!K18=0,0,SER_hh_emih_in!K18/SER_summary!K$27)</f>
        <v>0</v>
      </c>
      <c r="L18" s="133">
        <f>IF(SER_hh_emih_in!L18=0,0,SER_hh_emih_in!L18/SER_summary!L$27)</f>
        <v>0</v>
      </c>
      <c r="M18" s="133">
        <f>IF(SER_hh_emih_in!M18=0,0,SER_hh_emih_in!M18/SER_summary!M$27)</f>
        <v>0</v>
      </c>
      <c r="N18" s="133">
        <f>IF(SER_hh_emih_in!N18=0,0,SER_hh_emih_in!N18/SER_summary!N$27)</f>
        <v>0</v>
      </c>
      <c r="O18" s="133">
        <f>IF(SER_hh_emih_in!O18=0,0,SER_hh_emih_in!O18/SER_summary!O$27)</f>
        <v>0</v>
      </c>
      <c r="P18" s="133">
        <f>IF(SER_hh_emih_in!P18=0,0,SER_hh_emih_in!P18/SER_summary!P$27)</f>
        <v>0</v>
      </c>
      <c r="Q18" s="133">
        <f>IF(SER_hh_emih_in!Q18=0,0,SER_hh_emih_in!Q18/SER_summary!Q$27)</f>
        <v>0</v>
      </c>
      <c r="R18" s="133">
        <f>IF(SER_hh_emih_in!R18=0,0,SER_hh_emih_in!R18/SER_summary!R$27)</f>
        <v>0</v>
      </c>
      <c r="S18" s="133">
        <f>IF(SER_hh_emih_in!S18=0,0,SER_hh_emih_in!S18/SER_summary!S$27)</f>
        <v>0</v>
      </c>
      <c r="T18" s="133">
        <f>IF(SER_hh_emih_in!T18=0,0,SER_hh_emih_in!T18/SER_summary!T$27)</f>
        <v>0</v>
      </c>
      <c r="U18" s="133">
        <f>IF(SER_hh_emih_in!U18=0,0,SER_hh_emih_in!U18/SER_summary!U$27)</f>
        <v>0</v>
      </c>
      <c r="V18" s="133">
        <f>IF(SER_hh_emih_in!V18=0,0,SER_hh_emih_in!V18/SER_summary!V$27)</f>
        <v>0</v>
      </c>
      <c r="W18" s="133">
        <f>IF(SER_hh_emih_in!W18=0,0,SER_hh_emih_in!W18/SER_summary!W$27)</f>
        <v>0</v>
      </c>
      <c r="DA18" s="157" t="s">
        <v>893</v>
      </c>
    </row>
    <row r="19" spans="1:105" ht="12.95" customHeight="1" x14ac:dyDescent="0.25">
      <c r="A19" s="130" t="s">
        <v>35</v>
      </c>
      <c r="B19" s="131"/>
      <c r="C19" s="131">
        <f>IF(SER_hh_emih_in!C19=0,0,SER_hh_emih_in!C19/SER_summary!C$27)</f>
        <v>1.6383663661746424</v>
      </c>
      <c r="D19" s="131">
        <f>IF(SER_hh_emih_in!D19=0,0,SER_hh_emih_in!D19/SER_summary!D$27)</f>
        <v>1.6524208413063686</v>
      </c>
      <c r="E19" s="131">
        <f>IF(SER_hh_emih_in!E19=0,0,SER_hh_emih_in!E19/SER_summary!E$27)</f>
        <v>1.2071558073342825</v>
      </c>
      <c r="F19" s="131">
        <f>IF(SER_hh_emih_in!F19=0,0,SER_hh_emih_in!F19/SER_summary!F$27)</f>
        <v>1.4849541384742975</v>
      </c>
      <c r="G19" s="131">
        <f>IF(SER_hh_emih_in!G19=0,0,SER_hh_emih_in!G19/SER_summary!G$27)</f>
        <v>1.4731394262431667</v>
      </c>
      <c r="H19" s="131">
        <f>IF(SER_hh_emih_in!H19=0,0,SER_hh_emih_in!H19/SER_summary!H$27)</f>
        <v>1.8193415901945733</v>
      </c>
      <c r="I19" s="131">
        <f>IF(SER_hh_emih_in!I19=0,0,SER_hh_emih_in!I19/SER_summary!I$27)</f>
        <v>1.561558867064142</v>
      </c>
      <c r="J19" s="131">
        <f>IF(SER_hh_emih_in!J19=0,0,SER_hh_emih_in!J19/SER_summary!J$27)</f>
        <v>1.374552358590851</v>
      </c>
      <c r="K19" s="131">
        <f>IF(SER_hh_emih_in!K19=0,0,SER_hh_emih_in!K19/SER_summary!K$27)</f>
        <v>1.62942896265198</v>
      </c>
      <c r="L19" s="131">
        <f>IF(SER_hh_emih_in!L19=0,0,SER_hh_emih_in!L19/SER_summary!L$27)</f>
        <v>1.5377487370751683</v>
      </c>
      <c r="M19" s="131">
        <f>IF(SER_hh_emih_in!M19=0,0,SER_hh_emih_in!M19/SER_summary!M$27)</f>
        <v>1.7447238546462913</v>
      </c>
      <c r="N19" s="131">
        <f>IF(SER_hh_emih_in!N19=0,0,SER_hh_emih_in!N19/SER_summary!N$27)</f>
        <v>1.7648991152588331</v>
      </c>
      <c r="O19" s="131">
        <f>IF(SER_hh_emih_in!O19=0,0,SER_hh_emih_in!O19/SER_summary!O$27)</f>
        <v>1.9736633462844297</v>
      </c>
      <c r="P19" s="131">
        <f>IF(SER_hh_emih_in!P19=0,0,SER_hh_emih_in!P19/SER_summary!P$27)</f>
        <v>1.7272220596813717</v>
      </c>
      <c r="Q19" s="131">
        <f>IF(SER_hh_emih_in!Q19=0,0,SER_hh_emih_in!Q19/SER_summary!Q$27)</f>
        <v>1.5788913303855412</v>
      </c>
      <c r="R19" s="131">
        <f>IF(SER_hh_emih_in!R19=0,0,SER_hh_emih_in!R19/SER_summary!R$27)</f>
        <v>1.3611826707762891</v>
      </c>
      <c r="S19" s="131">
        <f>IF(SER_hh_emih_in!S19=0,0,SER_hh_emih_in!S19/SER_summary!S$27)</f>
        <v>1.2386795957083319</v>
      </c>
      <c r="T19" s="131">
        <f>IF(SER_hh_emih_in!T19=0,0,SER_hh_emih_in!T19/SER_summary!T$27)</f>
        <v>1.1195012924462715</v>
      </c>
      <c r="U19" s="131">
        <f>IF(SER_hh_emih_in!U19=0,0,SER_hh_emih_in!U19/SER_summary!U$27)</f>
        <v>1.0805664426556614</v>
      </c>
      <c r="V19" s="131">
        <f>IF(SER_hh_emih_in!V19=0,0,SER_hh_emih_in!V19/SER_summary!V$27)</f>
        <v>0.99668883934855879</v>
      </c>
      <c r="W19" s="131">
        <f>IF(SER_hh_emih_in!W19=0,0,SER_hh_emih_in!W19/SER_summary!W$27)</f>
        <v>1.0244754126756108</v>
      </c>
      <c r="DA19" s="156" t="s">
        <v>894</v>
      </c>
    </row>
    <row r="20" spans="1:105" ht="12" customHeight="1" x14ac:dyDescent="0.25">
      <c r="A20" s="132" t="s">
        <v>29</v>
      </c>
      <c r="B20" s="133"/>
      <c r="C20" s="133">
        <f>IF(SER_hh_emih_in!C20=0,0,SER_hh_emih_in!C20/SER_summary!C$27)</f>
        <v>5.9000771493482285</v>
      </c>
      <c r="D20" s="133">
        <f>IF(SER_hh_emih_in!D20=0,0,SER_hh_emih_in!D20/SER_summary!D$27)</f>
        <v>7.0746113966655919</v>
      </c>
      <c r="E20" s="133">
        <f>IF(SER_hh_emih_in!E20=0,0,SER_hh_emih_in!E20/SER_summary!E$27)</f>
        <v>7.0400668512905407</v>
      </c>
      <c r="F20" s="133">
        <f>IF(SER_hh_emih_in!F20=0,0,SER_hh_emih_in!F20/SER_summary!F$27)</f>
        <v>7.2574116024524509</v>
      </c>
      <c r="G20" s="133">
        <f>IF(SER_hh_emih_in!G20=0,0,SER_hh_emih_in!G20/SER_summary!G$27)</f>
        <v>7.1863274969981461</v>
      </c>
      <c r="H20" s="133">
        <f>IF(SER_hh_emih_in!H20=0,0,SER_hh_emih_in!H20/SER_summary!H$27)</f>
        <v>11.140862626911906</v>
      </c>
      <c r="I20" s="133">
        <f>IF(SER_hh_emih_in!I20=0,0,SER_hh_emih_in!I20/SER_summary!I$27)</f>
        <v>11.03867370071716</v>
      </c>
      <c r="J20" s="133">
        <f>IF(SER_hh_emih_in!J20=0,0,SER_hh_emih_in!J20/SER_summary!J$27)</f>
        <v>10.151664272334715</v>
      </c>
      <c r="K20" s="133">
        <f>IF(SER_hh_emih_in!K20=0,0,SER_hh_emih_in!K20/SER_summary!K$27)</f>
        <v>8.0082194582812924</v>
      </c>
      <c r="L20" s="133">
        <f>IF(SER_hh_emih_in!L20=0,0,SER_hh_emih_in!L20/SER_summary!L$27)</f>
        <v>10.013817632761844</v>
      </c>
      <c r="M20" s="133">
        <f>IF(SER_hh_emih_in!M20=0,0,SER_hh_emih_in!M20/SER_summary!M$27)</f>
        <v>8.1166413932257662</v>
      </c>
      <c r="N20" s="133">
        <f>IF(SER_hh_emih_in!N20=0,0,SER_hh_emih_in!N20/SER_summary!N$27)</f>
        <v>8.0973124727954975</v>
      </c>
      <c r="O20" s="133">
        <f>IF(SER_hh_emih_in!O20=0,0,SER_hh_emih_in!O20/SER_summary!O$27)</f>
        <v>8.5554762540289726</v>
      </c>
      <c r="P20" s="133">
        <f>IF(SER_hh_emih_in!P20=0,0,SER_hh_emih_in!P20/SER_summary!P$27)</f>
        <v>7.6394014586477121</v>
      </c>
      <c r="Q20" s="133">
        <f>IF(SER_hh_emih_in!Q20=0,0,SER_hh_emih_in!Q20/SER_summary!Q$27)</f>
        <v>7.6114614133964462</v>
      </c>
      <c r="R20" s="133">
        <f>IF(SER_hh_emih_in!R20=0,0,SER_hh_emih_in!R20/SER_summary!R$27)</f>
        <v>8.5100264971665442</v>
      </c>
      <c r="S20" s="133">
        <f>IF(SER_hh_emih_in!S20=0,0,SER_hh_emih_in!S20/SER_summary!S$27)</f>
        <v>0</v>
      </c>
      <c r="T20" s="133">
        <f>IF(SER_hh_emih_in!T20=0,0,SER_hh_emih_in!T20/SER_summary!T$27)</f>
        <v>13.224691041160039</v>
      </c>
      <c r="U20" s="133">
        <f>IF(SER_hh_emih_in!U20=0,0,SER_hh_emih_in!U20/SER_summary!U$27)</f>
        <v>18.007368633516911</v>
      </c>
      <c r="V20" s="133">
        <f>IF(SER_hh_emih_in!V20=0,0,SER_hh_emih_in!V20/SER_summary!V$27)</f>
        <v>6.1266225976727702</v>
      </c>
      <c r="W20" s="133">
        <f>IF(SER_hh_emih_in!W20=0,0,SER_hh_emih_in!W20/SER_summary!W$27)</f>
        <v>8.308072635119812</v>
      </c>
      <c r="DA20" s="157" t="s">
        <v>895</v>
      </c>
    </row>
    <row r="21" spans="1:105" s="2" customFormat="1" ht="12" customHeight="1" x14ac:dyDescent="0.25">
      <c r="A21" s="132" t="s">
        <v>52</v>
      </c>
      <c r="B21" s="133"/>
      <c r="C21" s="133">
        <f>IF(SER_hh_emih_in!C21=0,0,SER_hh_emih_in!C21/SER_summary!C$27)</f>
        <v>3.3017873459580058</v>
      </c>
      <c r="D21" s="133">
        <f>IF(SER_hh_emih_in!D21=0,0,SER_hh_emih_in!D21/SER_summary!D$27)</f>
        <v>3.6366345695931712</v>
      </c>
      <c r="E21" s="133">
        <f>IF(SER_hh_emih_in!E21=0,0,SER_hh_emih_in!E21/SER_summary!E$27)</f>
        <v>4.0554873261837807</v>
      </c>
      <c r="F21" s="133">
        <f>IF(SER_hh_emih_in!F21=0,0,SER_hh_emih_in!F21/SER_summary!F$27)</f>
        <v>3.5384240685700399</v>
      </c>
      <c r="G21" s="133">
        <f>IF(SER_hh_emih_in!G21=0,0,SER_hh_emih_in!G21/SER_summary!G$27)</f>
        <v>3.1028682987295761</v>
      </c>
      <c r="H21" s="133">
        <f>IF(SER_hh_emih_in!H21=0,0,SER_hh_emih_in!H21/SER_summary!H$27)</f>
        <v>3.2547486406308859</v>
      </c>
      <c r="I21" s="133">
        <f>IF(SER_hh_emih_in!I21=0,0,SER_hh_emih_in!I21/SER_summary!I$27)</f>
        <v>3.1076089281324881</v>
      </c>
      <c r="J21" s="133">
        <f>IF(SER_hh_emih_in!J21=0,0,SER_hh_emih_in!J21/SER_summary!J$27)</f>
        <v>3.0123598749391483</v>
      </c>
      <c r="K21" s="133">
        <f>IF(SER_hh_emih_in!K21=0,0,SER_hh_emih_in!K21/SER_summary!K$27)</f>
        <v>4.019071342656769</v>
      </c>
      <c r="L21" s="133">
        <f>IF(SER_hh_emih_in!L21=0,0,SER_hh_emih_in!L21/SER_summary!L$27)</f>
        <v>2.9131455338230565</v>
      </c>
      <c r="M21" s="133">
        <f>IF(SER_hh_emih_in!M21=0,0,SER_hh_emih_in!M21/SER_summary!M$27)</f>
        <v>4.2792918132912519</v>
      </c>
      <c r="N21" s="133">
        <f>IF(SER_hh_emih_in!N21=0,0,SER_hh_emih_in!N21/SER_summary!N$27)</f>
        <v>3.9234619387526481</v>
      </c>
      <c r="O21" s="133">
        <f>IF(SER_hh_emih_in!O21=0,0,SER_hh_emih_in!O21/SER_summary!O$27)</f>
        <v>3.3176991434628436</v>
      </c>
      <c r="P21" s="133">
        <f>IF(SER_hh_emih_in!P21=0,0,SER_hh_emih_in!P21/SER_summary!P$27)</f>
        <v>2.6351032737506022</v>
      </c>
      <c r="Q21" s="133">
        <f>IF(SER_hh_emih_in!Q21=0,0,SER_hh_emih_in!Q21/SER_summary!Q$27)</f>
        <v>2.0696924398347418</v>
      </c>
      <c r="R21" s="133">
        <f>IF(SER_hh_emih_in!R21=0,0,SER_hh_emih_in!R21/SER_summary!R$27)</f>
        <v>2.6186014204743526</v>
      </c>
      <c r="S21" s="133">
        <f>IF(SER_hh_emih_in!S21=0,0,SER_hh_emih_in!S21/SER_summary!S$27)</f>
        <v>3.4190015562310445</v>
      </c>
      <c r="T21" s="133">
        <f>IF(SER_hh_emih_in!T21=0,0,SER_hh_emih_in!T21/SER_summary!T$27)</f>
        <v>4.4458272214572521</v>
      </c>
      <c r="U21" s="133">
        <f>IF(SER_hh_emih_in!U21=0,0,SER_hh_emih_in!U21/SER_summary!U$27)</f>
        <v>4.5139393712312685</v>
      </c>
      <c r="V21" s="133">
        <f>IF(SER_hh_emih_in!V21=0,0,SER_hh_emih_in!V21/SER_summary!V$27)</f>
        <v>3.6229180106503285</v>
      </c>
      <c r="W21" s="133">
        <f>IF(SER_hh_emih_in!W21=0,0,SER_hh_emih_in!W21/SER_summary!W$27)</f>
        <v>3.9231542341924155</v>
      </c>
      <c r="DA21" s="157" t="s">
        <v>896</v>
      </c>
    </row>
    <row r="22" spans="1:105" ht="12" customHeight="1" x14ac:dyDescent="0.25">
      <c r="A22" s="132" t="s">
        <v>169</v>
      </c>
      <c r="B22" s="133"/>
      <c r="C22" s="133">
        <f>IF(SER_hh_emih_in!C22=0,0,SER_hh_emih_in!C22/SER_summary!C$27)</f>
        <v>3.6205538544292857</v>
      </c>
      <c r="D22" s="133">
        <f>IF(SER_hh_emih_in!D22=0,0,SER_hh_emih_in!D22/SER_summary!D$27)</f>
        <v>3.786861270698989</v>
      </c>
      <c r="E22" s="133">
        <f>IF(SER_hh_emih_in!E22=0,0,SER_hh_emih_in!E22/SER_summary!E$27)</f>
        <v>3.5273141544590376</v>
      </c>
      <c r="F22" s="133">
        <f>IF(SER_hh_emih_in!F22=0,0,SER_hh_emih_in!F22/SER_summary!F$27)</f>
        <v>3.6028054333578674</v>
      </c>
      <c r="G22" s="133">
        <f>IF(SER_hh_emih_in!G22=0,0,SER_hh_emih_in!G22/SER_summary!G$27)</f>
        <v>3.4838038958129132</v>
      </c>
      <c r="H22" s="133">
        <f>IF(SER_hh_emih_in!H22=0,0,SER_hh_emih_in!H22/SER_summary!H$27)</f>
        <v>3.6145689003870909</v>
      </c>
      <c r="I22" s="133">
        <f>IF(SER_hh_emih_in!I22=0,0,SER_hh_emih_in!I22/SER_summary!I$27)</f>
        <v>3.5925972306277703</v>
      </c>
      <c r="J22" s="133">
        <f>IF(SER_hh_emih_in!J22=0,0,SER_hh_emih_in!J22/SER_summary!J$27)</f>
        <v>3.6284098935741267</v>
      </c>
      <c r="K22" s="133">
        <f>IF(SER_hh_emih_in!K22=0,0,SER_hh_emih_in!K22/SER_summary!K$27)</f>
        <v>4.1724756657171209</v>
      </c>
      <c r="L22" s="133">
        <f>IF(SER_hh_emih_in!L22=0,0,SER_hh_emih_in!L22/SER_summary!L$27)</f>
        <v>3.3700666895730738</v>
      </c>
      <c r="M22" s="133">
        <f>IF(SER_hh_emih_in!M22=0,0,SER_hh_emih_in!M22/SER_summary!M$27)</f>
        <v>4.1279428383547767</v>
      </c>
      <c r="N22" s="133">
        <f>IF(SER_hh_emih_in!N22=0,0,SER_hh_emih_in!N22/SER_summary!N$27)</f>
        <v>3.5068777685410684</v>
      </c>
      <c r="O22" s="133">
        <f>IF(SER_hh_emih_in!O22=0,0,SER_hh_emih_in!O22/SER_summary!O$27)</f>
        <v>4.061182357212771</v>
      </c>
      <c r="P22" s="133">
        <f>IF(SER_hh_emih_in!P22=0,0,SER_hh_emih_in!P22/SER_summary!P$27)</f>
        <v>3.0309430252511746</v>
      </c>
      <c r="Q22" s="133">
        <f>IF(SER_hh_emih_in!Q22=0,0,SER_hh_emih_in!Q22/SER_summary!Q$27)</f>
        <v>2.4838494104044258</v>
      </c>
      <c r="R22" s="133">
        <f>IF(SER_hh_emih_in!R22=0,0,SER_hh_emih_in!R22/SER_summary!R$27)</f>
        <v>2.496133977472299</v>
      </c>
      <c r="S22" s="133">
        <f>IF(SER_hh_emih_in!S22=0,0,SER_hh_emih_in!S22/SER_summary!S$27)</f>
        <v>3.1878732501846092</v>
      </c>
      <c r="T22" s="133">
        <f>IF(SER_hh_emih_in!T22=0,0,SER_hh_emih_in!T22/SER_summary!T$27)</f>
        <v>3.0853707580644194</v>
      </c>
      <c r="U22" s="133">
        <f>IF(SER_hh_emih_in!U22=0,0,SER_hh_emih_in!U22/SER_summary!U$27)</f>
        <v>2.7718745980201582</v>
      </c>
      <c r="V22" s="133">
        <f>IF(SER_hh_emih_in!V22=0,0,SER_hh_emih_in!V22/SER_summary!V$27)</f>
        <v>2.2344310592927572</v>
      </c>
      <c r="W22" s="133">
        <f>IF(SER_hh_emih_in!W22=0,0,SER_hh_emih_in!W22/SER_summary!W$27)</f>
        <v>2.6087024507732979</v>
      </c>
      <c r="DA22" s="157" t="s">
        <v>897</v>
      </c>
    </row>
    <row r="23" spans="1:105" ht="12" customHeight="1" x14ac:dyDescent="0.25">
      <c r="A23" s="132" t="s">
        <v>154</v>
      </c>
      <c r="B23" s="133"/>
      <c r="C23" s="133">
        <f>IF(SER_hh_emih_in!C23=0,0,SER_hh_emih_in!C23/SER_summary!C$27)</f>
        <v>3.8854646595795095</v>
      </c>
      <c r="D23" s="133">
        <f>IF(SER_hh_emih_in!D23=0,0,SER_hh_emih_in!D23/SER_summary!D$27)</f>
        <v>4.3251914154454081</v>
      </c>
      <c r="E23" s="133">
        <f>IF(SER_hh_emih_in!E23=0,0,SER_hh_emih_in!E23/SER_summary!E$27)</f>
        <v>4.8042119477261469</v>
      </c>
      <c r="F23" s="133">
        <f>IF(SER_hh_emih_in!F23=0,0,SER_hh_emih_in!F23/SER_summary!F$27)</f>
        <v>3.4691096447696532</v>
      </c>
      <c r="G23" s="133">
        <f>IF(SER_hh_emih_in!G23=0,0,SER_hh_emih_in!G23/SER_summary!G$27)</f>
        <v>2.6900207549579744</v>
      </c>
      <c r="H23" s="133">
        <f>IF(SER_hh_emih_in!H23=0,0,SER_hh_emih_in!H23/SER_summary!H$27)</f>
        <v>2.732307919829184</v>
      </c>
      <c r="I23" s="133">
        <f>IF(SER_hh_emih_in!I23=0,0,SER_hh_emih_in!I23/SER_summary!I$27)</f>
        <v>2.7667810586736947</v>
      </c>
      <c r="J23" s="133">
        <f>IF(SER_hh_emih_in!J23=0,0,SER_hh_emih_in!J23/SER_summary!J$27)</f>
        <v>2.8442786484150804</v>
      </c>
      <c r="K23" s="133">
        <f>IF(SER_hh_emih_in!K23=0,0,SER_hh_emih_in!K23/SER_summary!K$27)</f>
        <v>3.7872968543406333</v>
      </c>
      <c r="L23" s="133">
        <f>IF(SER_hh_emih_in!L23=0,0,SER_hh_emih_in!L23/SER_summary!L$27)</f>
        <v>3.0932328496309087</v>
      </c>
      <c r="M23" s="133">
        <f>IF(SER_hh_emih_in!M23=0,0,SER_hh_emih_in!M23/SER_summary!M$27)</f>
        <v>3.6168551318341495</v>
      </c>
      <c r="N23" s="133">
        <f>IF(SER_hh_emih_in!N23=0,0,SER_hh_emih_in!N23/SER_summary!N$27)</f>
        <v>2.5130596645489298</v>
      </c>
      <c r="O23" s="133">
        <f>IF(SER_hh_emih_in!O23=0,0,SER_hh_emih_in!O23/SER_summary!O$27)</f>
        <v>2.8809429184182891</v>
      </c>
      <c r="P23" s="133">
        <f>IF(SER_hh_emih_in!P23=0,0,SER_hh_emih_in!P23/SER_summary!P$27)</f>
        <v>2.7251179977386344</v>
      </c>
      <c r="Q23" s="133">
        <f>IF(SER_hh_emih_in!Q23=0,0,SER_hh_emih_in!Q23/SER_summary!Q$27)</f>
        <v>2.6128915775422188</v>
      </c>
      <c r="R23" s="133">
        <f>IF(SER_hh_emih_in!R23=0,0,SER_hh_emih_in!R23/SER_summary!R$27)</f>
        <v>2.2036660430013297</v>
      </c>
      <c r="S23" s="133">
        <f>IF(SER_hh_emih_in!S23=0,0,SER_hh_emih_in!S23/SER_summary!S$27)</f>
        <v>2.1742844471151836</v>
      </c>
      <c r="T23" s="133">
        <f>IF(SER_hh_emih_in!T23=0,0,SER_hh_emih_in!T23/SER_summary!T$27)</f>
        <v>2.0557428574789589</v>
      </c>
      <c r="U23" s="133">
        <f>IF(SER_hh_emih_in!U23=0,0,SER_hh_emih_in!U23/SER_summary!U$27)</f>
        <v>1.9707487783264337</v>
      </c>
      <c r="V23" s="133">
        <f>IF(SER_hh_emih_in!V23=0,0,SER_hh_emih_in!V23/SER_summary!V$27)</f>
        <v>1.580267380230959</v>
      </c>
      <c r="W23" s="133">
        <f>IF(SER_hh_emih_in!W23=0,0,SER_hh_emih_in!W23/SER_summary!W$27)</f>
        <v>1.9167035033760877</v>
      </c>
      <c r="DA23" s="157" t="s">
        <v>898</v>
      </c>
    </row>
    <row r="24" spans="1:105" ht="12" customHeight="1" x14ac:dyDescent="0.25">
      <c r="A24" s="132" t="s">
        <v>128</v>
      </c>
      <c r="B24" s="133"/>
      <c r="C24" s="133">
        <f>IF(SER_hh_emih_in!C24=0,0,SER_hh_emih_in!C24/SER_summary!C$27)</f>
        <v>1.4562991849086244</v>
      </c>
      <c r="D24" s="133">
        <f>IF(SER_hh_emih_in!D24=0,0,SER_hh_emih_in!D24/SER_summary!D$27)</f>
        <v>2.2971476117285472</v>
      </c>
      <c r="E24" s="133">
        <f>IF(SER_hh_emih_in!E24=0,0,SER_hh_emih_in!E24/SER_summary!E$27)</f>
        <v>1.8465619768674661</v>
      </c>
      <c r="F24" s="133">
        <f>IF(SER_hh_emih_in!F24=0,0,SER_hh_emih_in!F24/SER_summary!F$27)</f>
        <v>1.7634500348318969</v>
      </c>
      <c r="G24" s="133">
        <f>IF(SER_hh_emih_in!G24=0,0,SER_hh_emih_in!G24/SER_summary!G$27)</f>
        <v>1.087959918562611</v>
      </c>
      <c r="H24" s="133">
        <f>IF(SER_hh_emih_in!H24=0,0,SER_hh_emih_in!H24/SER_summary!H$27)</f>
        <v>0.92150029760763985</v>
      </c>
      <c r="I24" s="133">
        <f>IF(SER_hh_emih_in!I24=0,0,SER_hh_emih_in!I24/SER_summary!I$27)</f>
        <v>1.025710007874455</v>
      </c>
      <c r="J24" s="133">
        <f>IF(SER_hh_emih_in!J24=0,0,SER_hh_emih_in!J24/SER_summary!J$27)</f>
        <v>0.97738790667404762</v>
      </c>
      <c r="K24" s="133">
        <f>IF(SER_hh_emih_in!K24=0,0,SER_hh_emih_in!K24/SER_summary!K$27)</f>
        <v>0.79941883940843383</v>
      </c>
      <c r="L24" s="133">
        <f>IF(SER_hh_emih_in!L24=0,0,SER_hh_emih_in!L24/SER_summary!L$27)</f>
        <v>0.45670196659030471</v>
      </c>
      <c r="M24" s="133">
        <f>IF(SER_hh_emih_in!M24=0,0,SER_hh_emih_in!M24/SER_summary!M$27)</f>
        <v>8.6671761043701015E-2</v>
      </c>
      <c r="N24" s="133">
        <f>IF(SER_hh_emih_in!N24=0,0,SER_hh_emih_in!N24/SER_summary!N$27)</f>
        <v>0.63587178718382198</v>
      </c>
      <c r="O24" s="133">
        <f>IF(SER_hh_emih_in!O24=0,0,SER_hh_emih_in!O24/SER_summary!O$27)</f>
        <v>0.62452298787815475</v>
      </c>
      <c r="P24" s="133">
        <f>IF(SER_hh_emih_in!P24=0,0,SER_hh_emih_in!P24/SER_summary!P$27)</f>
        <v>0.57209503910840531</v>
      </c>
      <c r="Q24" s="133">
        <f>IF(SER_hh_emih_in!Q24=0,0,SER_hh_emih_in!Q24/SER_summary!Q$27)</f>
        <v>0.23139972080884857</v>
      </c>
      <c r="R24" s="133">
        <f>IF(SER_hh_emih_in!R24=0,0,SER_hh_emih_in!R24/SER_summary!R$27)</f>
        <v>0.48351341316756741</v>
      </c>
      <c r="S24" s="133">
        <f>IF(SER_hh_emih_in!S24=0,0,SER_hh_emih_in!S24/SER_summary!S$27)</f>
        <v>0.6519575788929578</v>
      </c>
      <c r="T24" s="133">
        <f>IF(SER_hh_emih_in!T24=0,0,SER_hh_emih_in!T24/SER_summary!T$27)</f>
        <v>0.65537587725903967</v>
      </c>
      <c r="U24" s="133">
        <f>IF(SER_hh_emih_in!U24=0,0,SER_hh_emih_in!U24/SER_summary!U$27)</f>
        <v>0.63990439156032564</v>
      </c>
      <c r="V24" s="133">
        <f>IF(SER_hh_emih_in!V24=0,0,SER_hh_emih_in!V24/SER_summary!V$27)</f>
        <v>0.89102201006039694</v>
      </c>
      <c r="W24" s="133">
        <f>IF(SER_hh_emih_in!W24=0,0,SER_hh_emih_in!W24/SER_summary!W$27)</f>
        <v>0.88017944994537023</v>
      </c>
      <c r="DA24" s="157" t="s">
        <v>899</v>
      </c>
    </row>
    <row r="25" spans="1:105" ht="12" customHeight="1" x14ac:dyDescent="0.25">
      <c r="A25" s="132" t="s">
        <v>170</v>
      </c>
      <c r="B25" s="133"/>
      <c r="C25" s="133">
        <f>IF(SER_hh_emih_in!C25=0,0,SER_hh_emih_in!C25/SER_summary!C$27)</f>
        <v>0</v>
      </c>
      <c r="D25" s="133">
        <f>IF(SER_hh_emih_in!D25=0,0,SER_hh_emih_in!D25/SER_summary!D$27)</f>
        <v>0</v>
      </c>
      <c r="E25" s="133">
        <f>IF(SER_hh_emih_in!E25=0,0,SER_hh_emih_in!E25/SER_summary!E$27)</f>
        <v>0</v>
      </c>
      <c r="F25" s="133">
        <f>IF(SER_hh_emih_in!F25=0,0,SER_hh_emih_in!F25/SER_summary!F$27)</f>
        <v>0</v>
      </c>
      <c r="G25" s="133">
        <f>IF(SER_hh_emih_in!G25=0,0,SER_hh_emih_in!G25/SER_summary!G$27)</f>
        <v>0</v>
      </c>
      <c r="H25" s="133">
        <f>IF(SER_hh_emih_in!H25=0,0,SER_hh_emih_in!H25/SER_summary!H$27)</f>
        <v>0</v>
      </c>
      <c r="I25" s="133">
        <f>IF(SER_hh_emih_in!I25=0,0,SER_hh_emih_in!I25/SER_summary!I$27)</f>
        <v>0</v>
      </c>
      <c r="J25" s="133">
        <f>IF(SER_hh_emih_in!J25=0,0,SER_hh_emih_in!J25/SER_summary!J$27)</f>
        <v>0</v>
      </c>
      <c r="K25" s="133">
        <f>IF(SER_hh_emih_in!K25=0,0,SER_hh_emih_in!K25/SER_summary!K$27)</f>
        <v>0</v>
      </c>
      <c r="L25" s="133">
        <f>IF(SER_hh_emih_in!L25=0,0,SER_hh_emih_in!L25/SER_summary!L$27)</f>
        <v>0</v>
      </c>
      <c r="M25" s="133">
        <f>IF(SER_hh_emih_in!M25=0,0,SER_hh_emih_in!M25/SER_summary!M$27)</f>
        <v>0</v>
      </c>
      <c r="N25" s="133">
        <f>IF(SER_hh_emih_in!N25=0,0,SER_hh_emih_in!N25/SER_summary!N$27)</f>
        <v>0</v>
      </c>
      <c r="O25" s="133">
        <f>IF(SER_hh_emih_in!O25=0,0,SER_hh_emih_in!O25/SER_summary!O$27)</f>
        <v>0</v>
      </c>
      <c r="P25" s="133">
        <f>IF(SER_hh_emih_in!P25=0,0,SER_hh_emih_in!P25/SER_summary!P$27)</f>
        <v>0</v>
      </c>
      <c r="Q25" s="133">
        <f>IF(SER_hh_emih_in!Q25=0,0,SER_hh_emih_in!Q25/SER_summary!Q$27)</f>
        <v>0</v>
      </c>
      <c r="R25" s="133">
        <f>IF(SER_hh_emih_in!R25=0,0,SER_hh_emih_in!R25/SER_summary!R$27)</f>
        <v>0</v>
      </c>
      <c r="S25" s="133">
        <f>IF(SER_hh_emih_in!S25=0,0,SER_hh_emih_in!S25/SER_summary!S$27)</f>
        <v>0</v>
      </c>
      <c r="T25" s="133">
        <f>IF(SER_hh_emih_in!T25=0,0,SER_hh_emih_in!T25/SER_summary!T$27)</f>
        <v>0</v>
      </c>
      <c r="U25" s="133">
        <f>IF(SER_hh_emih_in!U25=0,0,SER_hh_emih_in!U25/SER_summary!U$27)</f>
        <v>0</v>
      </c>
      <c r="V25" s="133">
        <f>IF(SER_hh_emih_in!V25=0,0,SER_hh_emih_in!V25/SER_summary!V$27)</f>
        <v>0</v>
      </c>
      <c r="W25" s="133">
        <f>IF(SER_hh_emih_in!W25=0,0,SER_hh_emih_in!W25/SER_summary!W$27)</f>
        <v>0</v>
      </c>
      <c r="DA25" s="157" t="s">
        <v>900</v>
      </c>
    </row>
    <row r="26" spans="1:105" ht="12" customHeight="1" x14ac:dyDescent="0.25">
      <c r="A26" s="132" t="s">
        <v>24</v>
      </c>
      <c r="B26" s="65"/>
      <c r="C26" s="65">
        <f>IF(SER_hh_emih_in!C26=0,0,SER_hh_emih_in!C26/SER_summary!C$27)</f>
        <v>0</v>
      </c>
      <c r="D26" s="65">
        <f>IF(SER_hh_emih_in!D26=0,0,SER_hh_emih_in!D26/SER_summary!D$27)</f>
        <v>0</v>
      </c>
      <c r="E26" s="65">
        <f>IF(SER_hh_emih_in!E26=0,0,SER_hh_emih_in!E26/SER_summary!E$27)</f>
        <v>0</v>
      </c>
      <c r="F26" s="65">
        <f>IF(SER_hh_emih_in!F26=0,0,SER_hh_emih_in!F26/SER_summary!F$27)</f>
        <v>0</v>
      </c>
      <c r="G26" s="65">
        <f>IF(SER_hh_emih_in!G26=0,0,SER_hh_emih_in!G26/SER_summary!G$27)</f>
        <v>0</v>
      </c>
      <c r="H26" s="65">
        <f>IF(SER_hh_emih_in!H26=0,0,SER_hh_emih_in!H26/SER_summary!H$27)</f>
        <v>0</v>
      </c>
      <c r="I26" s="65">
        <f>IF(SER_hh_emih_in!I26=0,0,SER_hh_emih_in!I26/SER_summary!I$27)</f>
        <v>0</v>
      </c>
      <c r="J26" s="65">
        <f>IF(SER_hh_emih_in!J26=0,0,SER_hh_emih_in!J26/SER_summary!J$27)</f>
        <v>0</v>
      </c>
      <c r="K26" s="65">
        <f>IF(SER_hh_emih_in!K26=0,0,SER_hh_emih_in!K26/SER_summary!K$27)</f>
        <v>0</v>
      </c>
      <c r="L26" s="65">
        <f>IF(SER_hh_emih_in!L26=0,0,SER_hh_emih_in!L26/SER_summary!L$27)</f>
        <v>0</v>
      </c>
      <c r="M26" s="65">
        <f>IF(SER_hh_emih_in!M26=0,0,SER_hh_emih_in!M26/SER_summary!M$27)</f>
        <v>0</v>
      </c>
      <c r="N26" s="65">
        <f>IF(SER_hh_emih_in!N26=0,0,SER_hh_emih_in!N26/SER_summary!N$27)</f>
        <v>0</v>
      </c>
      <c r="O26" s="65">
        <f>IF(SER_hh_emih_in!O26=0,0,SER_hh_emih_in!O26/SER_summary!O$27)</f>
        <v>0</v>
      </c>
      <c r="P26" s="65">
        <f>IF(SER_hh_emih_in!P26=0,0,SER_hh_emih_in!P26/SER_summary!P$27)</f>
        <v>0</v>
      </c>
      <c r="Q26" s="65">
        <f>IF(SER_hh_emih_in!Q26=0,0,SER_hh_emih_in!Q26/SER_summary!Q$27)</f>
        <v>0</v>
      </c>
      <c r="R26" s="65">
        <f>IF(SER_hh_emih_in!R26=0,0,SER_hh_emih_in!R26/SER_summary!R$27)</f>
        <v>0</v>
      </c>
      <c r="S26" s="65">
        <f>IF(SER_hh_emih_in!S26=0,0,SER_hh_emih_in!S26/SER_summary!S$27)</f>
        <v>0</v>
      </c>
      <c r="T26" s="65">
        <f>IF(SER_hh_emih_in!T26=0,0,SER_hh_emih_in!T26/SER_summary!T$27)</f>
        <v>0</v>
      </c>
      <c r="U26" s="65">
        <f>IF(SER_hh_emih_in!U26=0,0,SER_hh_emih_in!U26/SER_summary!U$27)</f>
        <v>0</v>
      </c>
      <c r="V26" s="65">
        <f>IF(SER_hh_emih_in!V26=0,0,SER_hh_emih_in!V26/SER_summary!V$27)</f>
        <v>0</v>
      </c>
      <c r="W26" s="65">
        <f>IF(SER_hh_emih_in!W26=0,0,SER_hh_emih_in!W26/SER_summary!W$27)</f>
        <v>0</v>
      </c>
      <c r="DA26" s="109" t="s">
        <v>901</v>
      </c>
    </row>
    <row r="27" spans="1:105" ht="12" customHeight="1" x14ac:dyDescent="0.25">
      <c r="A27" s="145" t="s">
        <v>86</v>
      </c>
      <c r="B27" s="148"/>
      <c r="C27" s="146">
        <f>IF(SER_hh_emih_in!C27=0,0,SER_hh_emih_in!C27/SER_summary!C$27)</f>
        <v>0</v>
      </c>
      <c r="D27" s="146">
        <f>IF(SER_hh_emih_in!D27=0,0,SER_hh_emih_in!D27/SER_summary!D$27)</f>
        <v>0</v>
      </c>
      <c r="E27" s="146">
        <f>IF(SER_hh_emih_in!E27=0,0,SER_hh_emih_in!E27/SER_summary!E$27)</f>
        <v>0</v>
      </c>
      <c r="F27" s="146">
        <f>IF(SER_hh_emih_in!F27=0,0,SER_hh_emih_in!F27/SER_summary!F$27)</f>
        <v>0</v>
      </c>
      <c r="G27" s="146">
        <f>IF(SER_hh_emih_in!G27=0,0,SER_hh_emih_in!G27/SER_summary!G$27)</f>
        <v>0</v>
      </c>
      <c r="H27" s="146">
        <f>IF(SER_hh_emih_in!H27=0,0,SER_hh_emih_in!H27/SER_summary!H$27)</f>
        <v>0</v>
      </c>
      <c r="I27" s="146">
        <f>IF(SER_hh_emih_in!I27=0,0,SER_hh_emih_in!I27/SER_summary!I$27)</f>
        <v>0</v>
      </c>
      <c r="J27" s="146">
        <f>IF(SER_hh_emih_in!J27=0,0,SER_hh_emih_in!J27/SER_summary!J$27)</f>
        <v>0</v>
      </c>
      <c r="K27" s="146">
        <f>IF(SER_hh_emih_in!K27=0,0,SER_hh_emih_in!K27/SER_summary!K$27)</f>
        <v>0</v>
      </c>
      <c r="L27" s="146">
        <f>IF(SER_hh_emih_in!L27=0,0,SER_hh_emih_in!L27/SER_summary!L$27)</f>
        <v>0</v>
      </c>
      <c r="M27" s="146">
        <f>IF(SER_hh_emih_in!M27=0,0,SER_hh_emih_in!M27/SER_summary!M$27)</f>
        <v>0</v>
      </c>
      <c r="N27" s="146">
        <f>IF(SER_hh_emih_in!N27=0,0,SER_hh_emih_in!N27/SER_summary!N$27)</f>
        <v>0</v>
      </c>
      <c r="O27" s="146">
        <f>IF(SER_hh_emih_in!O27=0,0,SER_hh_emih_in!O27/SER_summary!O$27)</f>
        <v>0</v>
      </c>
      <c r="P27" s="146">
        <f>IF(SER_hh_emih_in!P27=0,0,SER_hh_emih_in!P27/SER_summary!P$27)</f>
        <v>0</v>
      </c>
      <c r="Q27" s="146">
        <f>IF(SER_hh_emih_in!Q27=0,0,SER_hh_emih_in!Q27/SER_summary!Q$27)</f>
        <v>0</v>
      </c>
      <c r="R27" s="146">
        <f>IF(SER_hh_emih_in!R27=0,0,SER_hh_emih_in!R27/SER_summary!R$27)</f>
        <v>0</v>
      </c>
      <c r="S27" s="146">
        <f>IF(SER_hh_emih_in!S27=0,0,SER_hh_emih_in!S27/SER_summary!S$27)</f>
        <v>0</v>
      </c>
      <c r="T27" s="146">
        <f>IF(SER_hh_emih_in!T27=0,0,SER_hh_emih_in!T27/SER_summary!T$27)</f>
        <v>0</v>
      </c>
      <c r="U27" s="146">
        <f>IF(SER_hh_emih_in!U27=0,0,SER_hh_emih_in!U27/SER_summary!U$27)</f>
        <v>0</v>
      </c>
      <c r="V27" s="146">
        <f>IF(SER_hh_emih_in!V27=0,0,SER_hh_emih_in!V27/SER_summary!V$27)</f>
        <v>0</v>
      </c>
      <c r="W27" s="146">
        <f>IF(SER_hh_emih_in!W27=0,0,SER_hh_emih_in!W27/SER_summary!W$27)</f>
        <v>0</v>
      </c>
      <c r="DA27" s="159" t="s">
        <v>902</v>
      </c>
    </row>
    <row r="28" spans="1:105" ht="12" customHeight="1" x14ac:dyDescent="0.25">
      <c r="A28" s="78" t="s">
        <v>85</v>
      </c>
      <c r="B28" s="68"/>
      <c r="C28" s="147">
        <f>IF(SER_hh_emih_in!C28=0,0,SER_hh_emih_in!C28/SER_summary!C$27)</f>
        <v>0</v>
      </c>
      <c r="D28" s="147">
        <f>IF(SER_hh_emih_in!D28=0,0,SER_hh_emih_in!D28/SER_summary!D$27)</f>
        <v>0</v>
      </c>
      <c r="E28" s="147">
        <f>IF(SER_hh_emih_in!E28=0,0,SER_hh_emih_in!E28/SER_summary!E$27)</f>
        <v>0</v>
      </c>
      <c r="F28" s="147">
        <f>IF(SER_hh_emih_in!F28=0,0,SER_hh_emih_in!F28/SER_summary!F$27)</f>
        <v>0</v>
      </c>
      <c r="G28" s="147">
        <f>IF(SER_hh_emih_in!G28=0,0,SER_hh_emih_in!G28/SER_summary!G$27)</f>
        <v>0</v>
      </c>
      <c r="H28" s="147">
        <f>IF(SER_hh_emih_in!H28=0,0,SER_hh_emih_in!H28/SER_summary!H$27)</f>
        <v>0</v>
      </c>
      <c r="I28" s="147">
        <f>IF(SER_hh_emih_in!I28=0,0,SER_hh_emih_in!I28/SER_summary!I$27)</f>
        <v>0</v>
      </c>
      <c r="J28" s="147">
        <f>IF(SER_hh_emih_in!J28=0,0,SER_hh_emih_in!J28/SER_summary!J$27)</f>
        <v>0</v>
      </c>
      <c r="K28" s="147">
        <f>IF(SER_hh_emih_in!K28=0,0,SER_hh_emih_in!K28/SER_summary!K$27)</f>
        <v>0</v>
      </c>
      <c r="L28" s="147">
        <f>IF(SER_hh_emih_in!L28=0,0,SER_hh_emih_in!L28/SER_summary!L$27)</f>
        <v>0</v>
      </c>
      <c r="M28" s="147">
        <f>IF(SER_hh_emih_in!M28=0,0,SER_hh_emih_in!M28/SER_summary!M$27)</f>
        <v>0</v>
      </c>
      <c r="N28" s="147">
        <f>IF(SER_hh_emih_in!N28=0,0,SER_hh_emih_in!N28/SER_summary!N$27)</f>
        <v>0</v>
      </c>
      <c r="O28" s="147">
        <f>IF(SER_hh_emih_in!O28=0,0,SER_hh_emih_in!O28/SER_summary!O$27)</f>
        <v>0</v>
      </c>
      <c r="P28" s="147">
        <f>IF(SER_hh_emih_in!P28=0,0,SER_hh_emih_in!P28/SER_summary!P$27)</f>
        <v>0</v>
      </c>
      <c r="Q28" s="147">
        <f>IF(SER_hh_emih_in!Q28=0,0,SER_hh_emih_in!Q28/SER_summary!Q$27)</f>
        <v>0</v>
      </c>
      <c r="R28" s="147">
        <f>IF(SER_hh_emih_in!R28=0,0,SER_hh_emih_in!R28/SER_summary!R$27)</f>
        <v>0</v>
      </c>
      <c r="S28" s="147">
        <f>IF(SER_hh_emih_in!S28=0,0,SER_hh_emih_in!S28/SER_summary!S$27)</f>
        <v>0</v>
      </c>
      <c r="T28" s="147">
        <f>IF(SER_hh_emih_in!T28=0,0,SER_hh_emih_in!T28/SER_summary!T$27)</f>
        <v>0</v>
      </c>
      <c r="U28" s="147">
        <f>IF(SER_hh_emih_in!U28=0,0,SER_hh_emih_in!U28/SER_summary!U$27)</f>
        <v>0</v>
      </c>
      <c r="V28" s="147">
        <f>IF(SER_hh_emih_in!V28=0,0,SER_hh_emih_in!V28/SER_summary!V$27)</f>
        <v>0</v>
      </c>
      <c r="W28" s="147">
        <f>IF(SER_hh_emih_in!W28=0,0,SER_hh_emih_in!W28/SER_summary!W$27)</f>
        <v>0</v>
      </c>
      <c r="DA28" s="160"/>
    </row>
    <row r="29" spans="1:105" ht="12.95" customHeight="1" x14ac:dyDescent="0.25">
      <c r="A29" s="130" t="s">
        <v>34</v>
      </c>
      <c r="B29" s="131"/>
      <c r="C29" s="131">
        <f>IF(SER_hh_emih_in!C29=0,0,SER_hh_emih_in!C29/SER_summary!C$27)</f>
        <v>1.6395064526806371</v>
      </c>
      <c r="D29" s="131">
        <f>IF(SER_hh_emih_in!D29=0,0,SER_hh_emih_in!D29/SER_summary!D$27)</f>
        <v>1.7582692305316361</v>
      </c>
      <c r="E29" s="131">
        <f>IF(SER_hh_emih_in!E29=0,0,SER_hh_emih_in!E29/SER_summary!E$27)</f>
        <v>1.6322347216586106</v>
      </c>
      <c r="F29" s="131">
        <f>IF(SER_hh_emih_in!F29=0,0,SER_hh_emih_in!F29/SER_summary!F$27)</f>
        <v>1.6657316444829366</v>
      </c>
      <c r="G29" s="131">
        <f>IF(SER_hh_emih_in!G29=0,0,SER_hh_emih_in!G29/SER_summary!G$27)</f>
        <v>1.4638873878208047</v>
      </c>
      <c r="H29" s="131">
        <f>IF(SER_hh_emih_in!H29=0,0,SER_hh_emih_in!H29/SER_summary!H$27)</f>
        <v>1.4285233827994279</v>
      </c>
      <c r="I29" s="131">
        <f>IF(SER_hh_emih_in!I29=0,0,SER_hh_emih_in!I29/SER_summary!I$27)</f>
        <v>1.4780847306774196</v>
      </c>
      <c r="J29" s="131">
        <f>IF(SER_hh_emih_in!J29=0,0,SER_hh_emih_in!J29/SER_summary!J$27)</f>
        <v>1.3748067814500884</v>
      </c>
      <c r="K29" s="131">
        <f>IF(SER_hh_emih_in!K29=0,0,SER_hh_emih_in!K29/SER_summary!K$27)</f>
        <v>1.7793692215489469</v>
      </c>
      <c r="L29" s="131">
        <f>IF(SER_hh_emih_in!L29=0,0,SER_hh_emih_in!L29/SER_summary!L$27)</f>
        <v>1.553667270624409</v>
      </c>
      <c r="M29" s="131">
        <f>IF(SER_hh_emih_in!M29=0,0,SER_hh_emih_in!M29/SER_summary!M$27)</f>
        <v>1.7217379940174553</v>
      </c>
      <c r="N29" s="131">
        <f>IF(SER_hh_emih_in!N29=0,0,SER_hh_emih_in!N29/SER_summary!N$27)</f>
        <v>1.8242190946432926</v>
      </c>
      <c r="O29" s="131">
        <f>IF(SER_hh_emih_in!O29=0,0,SER_hh_emih_in!O29/SER_summary!O$27)</f>
        <v>2.3061709407203703</v>
      </c>
      <c r="P29" s="131">
        <f>IF(SER_hh_emih_in!P29=0,0,SER_hh_emih_in!P29/SER_summary!P$27)</f>
        <v>2.8208067458815953</v>
      </c>
      <c r="Q29" s="131">
        <f>IF(SER_hh_emih_in!Q29=0,0,SER_hh_emih_in!Q29/SER_summary!Q$27)</f>
        <v>2.1814929004401016</v>
      </c>
      <c r="R29" s="131">
        <f>IF(SER_hh_emih_in!R29=0,0,SER_hh_emih_in!R29/SER_summary!R$27)</f>
        <v>1.838611030053722</v>
      </c>
      <c r="S29" s="131">
        <f>IF(SER_hh_emih_in!S29=0,0,SER_hh_emih_in!S29/SER_summary!S$27)</f>
        <v>1.7836034159182559</v>
      </c>
      <c r="T29" s="131">
        <f>IF(SER_hh_emih_in!T29=0,0,SER_hh_emih_in!T29/SER_summary!T$27)</f>
        <v>1.6756501626918998</v>
      </c>
      <c r="U29" s="131">
        <f>IF(SER_hh_emih_in!U29=0,0,SER_hh_emih_in!U29/SER_summary!U$27)</f>
        <v>1.7972496659724537</v>
      </c>
      <c r="V29" s="131">
        <f>IF(SER_hh_emih_in!V29=0,0,SER_hh_emih_in!V29/SER_summary!V$27)</f>
        <v>1.588918259089434</v>
      </c>
      <c r="W29" s="131">
        <f>IF(SER_hh_emih_in!W29=0,0,SER_hh_emih_in!W29/SER_summary!W$27)</f>
        <v>1.6428738261960603</v>
      </c>
      <c r="DA29" s="156" t="s">
        <v>903</v>
      </c>
    </row>
    <row r="30" spans="1:105" s="2" customFormat="1" ht="12" customHeight="1" x14ac:dyDescent="0.25">
      <c r="A30" s="132" t="s">
        <v>52</v>
      </c>
      <c r="B30" s="133"/>
      <c r="C30" s="133">
        <f>IF(SER_hh_emih_in!C30=0,0,SER_hh_emih_in!C30/SER_summary!C$27)</f>
        <v>3.5802078916569569</v>
      </c>
      <c r="D30" s="133">
        <f>IF(SER_hh_emih_in!D30=0,0,SER_hh_emih_in!D30/SER_summary!D$27)</f>
        <v>4.7216783873147481</v>
      </c>
      <c r="E30" s="133">
        <f>IF(SER_hh_emih_in!E30=0,0,SER_hh_emih_in!E30/SER_summary!E$27)</f>
        <v>4.675440117287474</v>
      </c>
      <c r="F30" s="133">
        <f>IF(SER_hh_emih_in!F30=0,0,SER_hh_emih_in!F30/SER_summary!F$27)</f>
        <v>5.1156660862224186</v>
      </c>
      <c r="G30" s="133">
        <f>IF(SER_hh_emih_in!G30=0,0,SER_hh_emih_in!G30/SER_summary!G$27)</f>
        <v>5.2425369462167941</v>
      </c>
      <c r="H30" s="133">
        <f>IF(SER_hh_emih_in!H30=0,0,SER_hh_emih_in!H30/SER_summary!H$27)</f>
        <v>4.6301207755622862</v>
      </c>
      <c r="I30" s="133">
        <f>IF(SER_hh_emih_in!I30=0,0,SER_hh_emih_in!I30/SER_summary!I$27)</f>
        <v>5.0563200294240191</v>
      </c>
      <c r="J30" s="133">
        <f>IF(SER_hh_emih_in!J30=0,0,SER_hh_emih_in!J30/SER_summary!J$27)</f>
        <v>4.3124430522113935</v>
      </c>
      <c r="K30" s="133">
        <f>IF(SER_hh_emih_in!K30=0,0,SER_hh_emih_in!K30/SER_summary!K$27)</f>
        <v>5.2886158943070534</v>
      </c>
      <c r="L30" s="133">
        <f>IF(SER_hh_emih_in!L30=0,0,SER_hh_emih_in!L30/SER_summary!L$27)</f>
        <v>4.9180757018959564</v>
      </c>
      <c r="M30" s="133">
        <f>IF(SER_hh_emih_in!M30=0,0,SER_hh_emih_in!M30/SER_summary!M$27)</f>
        <v>5.6945434927421363</v>
      </c>
      <c r="N30" s="133">
        <f>IF(SER_hh_emih_in!N30=0,0,SER_hh_emih_in!N30/SER_summary!N$27)</f>
        <v>4.285419393353239</v>
      </c>
      <c r="O30" s="133">
        <f>IF(SER_hh_emih_in!O30=0,0,SER_hh_emih_in!O30/SER_summary!O$27)</f>
        <v>5.1053186258013961</v>
      </c>
      <c r="P30" s="133">
        <f>IF(SER_hh_emih_in!P30=0,0,SER_hh_emih_in!P30/SER_summary!P$27)</f>
        <v>5.5695304645388974</v>
      </c>
      <c r="Q30" s="133">
        <f>IF(SER_hh_emih_in!Q30=0,0,SER_hh_emih_in!Q30/SER_summary!Q$27)</f>
        <v>4.4682636328782932</v>
      </c>
      <c r="R30" s="133">
        <f>IF(SER_hh_emih_in!R30=0,0,SER_hh_emih_in!R30/SER_summary!R$27)</f>
        <v>4.4987455969330403</v>
      </c>
      <c r="S30" s="133">
        <f>IF(SER_hh_emih_in!S30=0,0,SER_hh_emih_in!S30/SER_summary!S$27)</f>
        <v>5.1477871387816263</v>
      </c>
      <c r="T30" s="133">
        <f>IF(SER_hh_emih_in!T30=0,0,SER_hh_emih_in!T30/SER_summary!T$27)</f>
        <v>6.4198622866785566</v>
      </c>
      <c r="U30" s="133">
        <f>IF(SER_hh_emih_in!U30=0,0,SER_hh_emih_in!U30/SER_summary!U$27)</f>
        <v>7.7670914331043344</v>
      </c>
      <c r="V30" s="133">
        <f>IF(SER_hh_emih_in!V30=0,0,SER_hh_emih_in!V30/SER_summary!V$27)</f>
        <v>6.3868409747764421</v>
      </c>
      <c r="W30" s="133">
        <f>IF(SER_hh_emih_in!W30=0,0,SER_hh_emih_in!W30/SER_summary!W$27)</f>
        <v>6.9250112813595619</v>
      </c>
      <c r="DA30" s="157" t="s">
        <v>904</v>
      </c>
    </row>
    <row r="31" spans="1:105" ht="12" customHeight="1" x14ac:dyDescent="0.25">
      <c r="A31" s="132" t="s">
        <v>154</v>
      </c>
      <c r="B31" s="133"/>
      <c r="C31" s="133">
        <f>IF(SER_hh_emih_in!C31=0,0,SER_hh_emih_in!C31/SER_summary!C$27)</f>
        <v>3.4499910383940899</v>
      </c>
      <c r="D31" s="133">
        <f>IF(SER_hh_emih_in!D31=0,0,SER_hh_emih_in!D31/SER_summary!D$27)</f>
        <v>3.3317235988682183</v>
      </c>
      <c r="E31" s="133">
        <f>IF(SER_hh_emih_in!E31=0,0,SER_hh_emih_in!E31/SER_summary!E$27)</f>
        <v>3.3430039444825144</v>
      </c>
      <c r="F31" s="133">
        <f>IF(SER_hh_emih_in!F31=0,0,SER_hh_emih_in!F31/SER_summary!F$27)</f>
        <v>3.1752641379854594</v>
      </c>
      <c r="G31" s="133">
        <f>IF(SER_hh_emih_in!G31=0,0,SER_hh_emih_in!G31/SER_summary!G$27)</f>
        <v>3.4875218326140089</v>
      </c>
      <c r="H31" s="133">
        <f>IF(SER_hh_emih_in!H31=0,0,SER_hh_emih_in!H31/SER_summary!H$27)</f>
        <v>3.4070735680738133</v>
      </c>
      <c r="I31" s="133">
        <f>IF(SER_hh_emih_in!I31=0,0,SER_hh_emih_in!I31/SER_summary!I$27)</f>
        <v>3.5876317559825655</v>
      </c>
      <c r="J31" s="133">
        <f>IF(SER_hh_emih_in!J31=0,0,SER_hh_emih_in!J31/SER_summary!J$27)</f>
        <v>3.4758324991099907</v>
      </c>
      <c r="K31" s="133">
        <f>IF(SER_hh_emih_in!K31=0,0,SER_hh_emih_in!K31/SER_summary!K$27)</f>
        <v>4.6755231751161297</v>
      </c>
      <c r="L31" s="133">
        <f>IF(SER_hh_emih_in!L31=0,0,SER_hh_emih_in!L31/SER_summary!L$27)</f>
        <v>3.6076284144062605</v>
      </c>
      <c r="M31" s="133">
        <f>IF(SER_hh_emih_in!M31=0,0,SER_hh_emih_in!M31/SER_summary!M$27)</f>
        <v>4.688558228138981</v>
      </c>
      <c r="N31" s="133">
        <f>IF(SER_hh_emih_in!N31=0,0,SER_hh_emih_in!N31/SER_summary!N$27)</f>
        <v>3.1073595070899538</v>
      </c>
      <c r="O31" s="133">
        <f>IF(SER_hh_emih_in!O31=0,0,SER_hh_emih_in!O31/SER_summary!O$27)</f>
        <v>3.4509774272252312</v>
      </c>
      <c r="P31" s="133">
        <f>IF(SER_hh_emih_in!P31=0,0,SER_hh_emih_in!P31/SER_summary!P$27)</f>
        <v>3.810465180526494</v>
      </c>
      <c r="Q31" s="133">
        <f>IF(SER_hh_emih_in!Q31=0,0,SER_hh_emih_in!Q31/SER_summary!Q$27)</f>
        <v>3.2312639934460399</v>
      </c>
      <c r="R31" s="133">
        <f>IF(SER_hh_emih_in!R31=0,0,SER_hh_emih_in!R31/SER_summary!R$27)</f>
        <v>3.0675183680675309</v>
      </c>
      <c r="S31" s="133">
        <f>IF(SER_hh_emih_in!S31=0,0,SER_hh_emih_in!S31/SER_summary!S$27)</f>
        <v>3.4514234115871427</v>
      </c>
      <c r="T31" s="133">
        <f>IF(SER_hh_emih_in!T31=0,0,SER_hh_emih_in!T31/SER_summary!T$27)</f>
        <v>3.5417057409261132</v>
      </c>
      <c r="U31" s="133">
        <f>IF(SER_hh_emih_in!U31=0,0,SER_hh_emih_in!U31/SER_summary!U$27)</f>
        <v>3.6019388995235628</v>
      </c>
      <c r="V31" s="133">
        <f>IF(SER_hh_emih_in!V31=0,0,SER_hh_emih_in!V31/SER_summary!V$27)</f>
        <v>3.1131993511444658</v>
      </c>
      <c r="W31" s="133">
        <f>IF(SER_hh_emih_in!W31=0,0,SER_hh_emih_in!W31/SER_summary!W$27)</f>
        <v>3.4117981469497645</v>
      </c>
      <c r="DA31" s="157" t="s">
        <v>905</v>
      </c>
    </row>
    <row r="32" spans="1:105" ht="12" customHeight="1" x14ac:dyDescent="0.25">
      <c r="A32" s="132" t="s">
        <v>128</v>
      </c>
      <c r="B32" s="133"/>
      <c r="C32" s="133">
        <f>IF(SER_hh_emih_in!C32=0,0,SER_hh_emih_in!C32/SER_summary!C$27)</f>
        <v>0.77663617482734781</v>
      </c>
      <c r="D32" s="133">
        <f>IF(SER_hh_emih_in!D32=0,0,SER_hh_emih_in!D32/SER_summary!D$27)</f>
        <v>0.86170128784512989</v>
      </c>
      <c r="E32" s="133">
        <f>IF(SER_hh_emih_in!E32=0,0,SER_hh_emih_in!E32/SER_summary!E$27)</f>
        <v>0.21343637985174316</v>
      </c>
      <c r="F32" s="133">
        <f>IF(SER_hh_emih_in!F32=0,0,SER_hh_emih_in!F32/SER_summary!F$27)</f>
        <v>0.26555477470524869</v>
      </c>
      <c r="G32" s="133">
        <f>IF(SER_hh_emih_in!G32=0,0,SER_hh_emih_in!G32/SER_summary!G$27)</f>
        <v>0.38617983716665799</v>
      </c>
      <c r="H32" s="133">
        <f>IF(SER_hh_emih_in!H32=0,0,SER_hh_emih_in!H32/SER_summary!H$27)</f>
        <v>0.50806145850673523</v>
      </c>
      <c r="I32" s="133">
        <f>IF(SER_hh_emih_in!I32=0,0,SER_hh_emih_in!I32/SER_summary!I$27)</f>
        <v>0.15116101840084725</v>
      </c>
      <c r="J32" s="133">
        <f>IF(SER_hh_emih_in!J32=0,0,SER_hh_emih_in!J32/SER_summary!J$27)</f>
        <v>1.2301465246941425E-2</v>
      </c>
      <c r="K32" s="133">
        <f>IF(SER_hh_emih_in!K32=0,0,SER_hh_emih_in!K32/SER_summary!K$27)</f>
        <v>2.1944415326806837E-2</v>
      </c>
      <c r="L32" s="133">
        <f>IF(SER_hh_emih_in!L32=0,0,SER_hh_emih_in!L32/SER_summary!L$27)</f>
        <v>4.6784478412580363E-2</v>
      </c>
      <c r="M32" s="133">
        <f>IF(SER_hh_emih_in!M32=0,0,SER_hh_emih_in!M32/SER_summary!M$27)</f>
        <v>2.9814949714788264E-2</v>
      </c>
      <c r="N32" s="133">
        <f>IF(SER_hh_emih_in!N32=0,0,SER_hh_emih_in!N32/SER_summary!N$27)</f>
        <v>0</v>
      </c>
      <c r="O32" s="133">
        <f>IF(SER_hh_emih_in!O32=0,0,SER_hh_emih_in!O32/SER_summary!O$27)</f>
        <v>0.29420705504277844</v>
      </c>
      <c r="P32" s="133">
        <f>IF(SER_hh_emih_in!P32=0,0,SER_hh_emih_in!P32/SER_summary!P$27)</f>
        <v>0.45986569296745328</v>
      </c>
      <c r="Q32" s="133">
        <f>IF(SER_hh_emih_in!Q32=0,0,SER_hh_emih_in!Q32/SER_summary!Q$27)</f>
        <v>0.28479756839130116</v>
      </c>
      <c r="R32" s="133">
        <f>IF(SER_hh_emih_in!R32=0,0,SER_hh_emih_in!R32/SER_summary!R$27)</f>
        <v>0.25455092132401697</v>
      </c>
      <c r="S32" s="133">
        <f>IF(SER_hh_emih_in!S32=0,0,SER_hh_emih_in!S32/SER_summary!S$27)</f>
        <v>0.14030575002740026</v>
      </c>
      <c r="T32" s="133">
        <f>IF(SER_hh_emih_in!T32=0,0,SER_hh_emih_in!T32/SER_summary!T$27)</f>
        <v>2.8767196729473175E-2</v>
      </c>
      <c r="U32" s="133">
        <f>IF(SER_hh_emih_in!U32=0,0,SER_hh_emih_in!U32/SER_summary!U$27)</f>
        <v>0</v>
      </c>
      <c r="V32" s="133">
        <f>IF(SER_hh_emih_in!V32=0,0,SER_hh_emih_in!V32/SER_summary!V$27)</f>
        <v>0</v>
      </c>
      <c r="W32" s="133">
        <f>IF(SER_hh_emih_in!W32=0,0,SER_hh_emih_in!W32/SER_summary!W$27)</f>
        <v>0</v>
      </c>
      <c r="DA32" s="157" t="s">
        <v>906</v>
      </c>
    </row>
    <row r="33" spans="1:105" ht="12" customHeight="1" x14ac:dyDescent="0.25">
      <c r="A33" s="62" t="s">
        <v>24</v>
      </c>
      <c r="B33" s="68"/>
      <c r="C33" s="68">
        <f>IF(SER_hh_emih_in!C33=0,0,SER_hh_emih_in!C33/SER_summary!C$27)</f>
        <v>0</v>
      </c>
      <c r="D33" s="68">
        <f>IF(SER_hh_emih_in!D33=0,0,SER_hh_emih_in!D33/SER_summary!D$27)</f>
        <v>0</v>
      </c>
      <c r="E33" s="68">
        <f>IF(SER_hh_emih_in!E33=0,0,SER_hh_emih_in!E33/SER_summary!E$27)</f>
        <v>0</v>
      </c>
      <c r="F33" s="68">
        <f>IF(SER_hh_emih_in!F33=0,0,SER_hh_emih_in!F33/SER_summary!F$27)</f>
        <v>0</v>
      </c>
      <c r="G33" s="68">
        <f>IF(SER_hh_emih_in!G33=0,0,SER_hh_emih_in!G33/SER_summary!G$27)</f>
        <v>0</v>
      </c>
      <c r="H33" s="68">
        <f>IF(SER_hh_emih_in!H33=0,0,SER_hh_emih_in!H33/SER_summary!H$27)</f>
        <v>0</v>
      </c>
      <c r="I33" s="68">
        <f>IF(SER_hh_emih_in!I33=0,0,SER_hh_emih_in!I33/SER_summary!I$27)</f>
        <v>0</v>
      </c>
      <c r="J33" s="68">
        <f>IF(SER_hh_emih_in!J33=0,0,SER_hh_emih_in!J33/SER_summary!J$27)</f>
        <v>0</v>
      </c>
      <c r="K33" s="68">
        <f>IF(SER_hh_emih_in!K33=0,0,SER_hh_emih_in!K33/SER_summary!K$27)</f>
        <v>0</v>
      </c>
      <c r="L33" s="68">
        <f>IF(SER_hh_emih_in!L33=0,0,SER_hh_emih_in!L33/SER_summary!L$27)</f>
        <v>0</v>
      </c>
      <c r="M33" s="68">
        <f>IF(SER_hh_emih_in!M33=0,0,SER_hh_emih_in!M33/SER_summary!M$27)</f>
        <v>0</v>
      </c>
      <c r="N33" s="68">
        <f>IF(SER_hh_emih_in!N33=0,0,SER_hh_emih_in!N33/SER_summary!N$27)</f>
        <v>0</v>
      </c>
      <c r="O33" s="68">
        <f>IF(SER_hh_emih_in!O33=0,0,SER_hh_emih_in!O33/SER_summary!O$27)</f>
        <v>0</v>
      </c>
      <c r="P33" s="68">
        <f>IF(SER_hh_emih_in!P33=0,0,SER_hh_emih_in!P33/SER_summary!P$27)</f>
        <v>0</v>
      </c>
      <c r="Q33" s="68">
        <f>IF(SER_hh_emih_in!Q33=0,0,SER_hh_emih_in!Q33/SER_summary!Q$27)</f>
        <v>0</v>
      </c>
      <c r="R33" s="68">
        <f>IF(SER_hh_emih_in!R33=0,0,SER_hh_emih_in!R33/SER_summary!R$27)</f>
        <v>0</v>
      </c>
      <c r="S33" s="68">
        <f>IF(SER_hh_emih_in!S33=0,0,SER_hh_emih_in!S33/SER_summary!S$27)</f>
        <v>0</v>
      </c>
      <c r="T33" s="68">
        <f>IF(SER_hh_emih_in!T33=0,0,SER_hh_emih_in!T33/SER_summary!T$27)</f>
        <v>0</v>
      </c>
      <c r="U33" s="68">
        <f>IF(SER_hh_emih_in!U33=0,0,SER_hh_emih_in!U33/SER_summary!U$27)</f>
        <v>0</v>
      </c>
      <c r="V33" s="68">
        <f>IF(SER_hh_emih_in!V33=0,0,SER_hh_emih_in!V33/SER_summary!V$27)</f>
        <v>0</v>
      </c>
      <c r="W33" s="68">
        <f>IF(SER_hh_emih_in!W33=0,0,SER_hh_emih_in!W33/SER_summary!W$27)</f>
        <v>0</v>
      </c>
      <c r="DA33" s="111" t="s">
        <v>907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DA7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61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964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79" t="s">
        <v>81</v>
      </c>
      <c r="B3" s="180">
        <f t="shared" ref="B3" si="0">SUM(B4:B9)</f>
        <v>25138.259626826006</v>
      </c>
      <c r="C3" s="180">
        <f t="shared" ref="C3:W3" si="1">SUM(C4:C9)</f>
        <v>26194.16622327374</v>
      </c>
      <c r="D3" s="180">
        <f t="shared" si="1"/>
        <v>27206.771761495929</v>
      </c>
      <c r="E3" s="180">
        <f t="shared" si="1"/>
        <v>28255.719760644595</v>
      </c>
      <c r="F3" s="180">
        <f t="shared" si="1"/>
        <v>29418.423985434147</v>
      </c>
      <c r="G3" s="180">
        <f t="shared" si="1"/>
        <v>30497.995234105416</v>
      </c>
      <c r="H3" s="180">
        <f t="shared" si="1"/>
        <v>31610.779991510015</v>
      </c>
      <c r="I3" s="180">
        <f t="shared" si="1"/>
        <v>32673.260139599479</v>
      </c>
      <c r="J3" s="180">
        <f t="shared" si="1"/>
        <v>33516.469899565112</v>
      </c>
      <c r="K3" s="180">
        <f t="shared" si="1"/>
        <v>33963.250043396962</v>
      </c>
      <c r="L3" s="180">
        <f t="shared" si="1"/>
        <v>34557.717605407568</v>
      </c>
      <c r="M3" s="180">
        <f t="shared" si="1"/>
        <v>34879.025347791772</v>
      </c>
      <c r="N3" s="180">
        <f t="shared" si="1"/>
        <v>35283.011940877943</v>
      </c>
      <c r="O3" s="180">
        <f t="shared" si="1"/>
        <v>35666.41311472057</v>
      </c>
      <c r="P3" s="180">
        <f t="shared" si="1"/>
        <v>36349.178014247504</v>
      </c>
      <c r="Q3" s="180">
        <f t="shared" si="1"/>
        <v>37146.873657172604</v>
      </c>
      <c r="R3" s="180">
        <f t="shared" si="1"/>
        <v>37373.561381242718</v>
      </c>
      <c r="S3" s="180">
        <f t="shared" si="1"/>
        <v>37660.752612177785</v>
      </c>
      <c r="T3" s="180">
        <f t="shared" si="1"/>
        <v>37515.16830921339</v>
      </c>
      <c r="U3" s="180">
        <f t="shared" si="1"/>
        <v>37067.084110623429</v>
      </c>
      <c r="V3" s="180">
        <f t="shared" si="1"/>
        <v>35314.470733747854</v>
      </c>
      <c r="W3" s="180">
        <f t="shared" si="1"/>
        <v>35593.613457797379</v>
      </c>
      <c r="DA3" s="189" t="s">
        <v>217</v>
      </c>
    </row>
    <row r="4" spans="1:105" ht="12" customHeight="1" x14ac:dyDescent="0.25">
      <c r="A4" s="132" t="s">
        <v>7</v>
      </c>
      <c r="B4" s="181">
        <f t="shared" ref="B4:B9" si="2">B12*B44/11630</f>
        <v>2014.8530015275901</v>
      </c>
      <c r="C4" s="181">
        <f t="shared" ref="C4:R9" si="3">C12*C44/11630</f>
        <v>2067.2536562591708</v>
      </c>
      <c r="D4" s="181">
        <f t="shared" si="3"/>
        <v>2109.2391691874241</v>
      </c>
      <c r="E4" s="181">
        <f t="shared" si="3"/>
        <v>2151.2813176011523</v>
      </c>
      <c r="F4" s="181">
        <f t="shared" si="3"/>
        <v>2200.9051535455519</v>
      </c>
      <c r="G4" s="181">
        <f t="shared" si="3"/>
        <v>2248.60075273552</v>
      </c>
      <c r="H4" s="181">
        <f t="shared" si="3"/>
        <v>2317.1272093806883</v>
      </c>
      <c r="I4" s="181">
        <f t="shared" si="3"/>
        <v>2387.0375399374107</v>
      </c>
      <c r="J4" s="181">
        <f t="shared" si="3"/>
        <v>2436.6801543512083</v>
      </c>
      <c r="K4" s="181">
        <f t="shared" si="3"/>
        <v>2453.0795815635529</v>
      </c>
      <c r="L4" s="181">
        <f t="shared" si="3"/>
        <v>2493.3627075177278</v>
      </c>
      <c r="M4" s="181">
        <f t="shared" si="3"/>
        <v>2517.119111836605</v>
      </c>
      <c r="N4" s="181">
        <f t="shared" si="3"/>
        <v>2543.5126906775263</v>
      </c>
      <c r="O4" s="181">
        <f t="shared" si="3"/>
        <v>2561.8972115955148</v>
      </c>
      <c r="P4" s="181">
        <f t="shared" si="3"/>
        <v>2588.5346944753933</v>
      </c>
      <c r="Q4" s="181">
        <f t="shared" si="3"/>
        <v>2612.279505291328</v>
      </c>
      <c r="R4" s="181">
        <f t="shared" si="3"/>
        <v>2627.7389459253291</v>
      </c>
      <c r="S4" s="181">
        <f t="shared" ref="D4:W9" si="4">S12*S44/11630</f>
        <v>2640.2984785236426</v>
      </c>
      <c r="T4" s="181">
        <f t="shared" si="4"/>
        <v>2648.96583571974</v>
      </c>
      <c r="U4" s="181">
        <f t="shared" si="4"/>
        <v>2664.7353367714195</v>
      </c>
      <c r="V4" s="181">
        <f t="shared" si="4"/>
        <v>2678.6186367503888</v>
      </c>
      <c r="W4" s="181">
        <f t="shared" si="4"/>
        <v>2688.522339972933</v>
      </c>
      <c r="DA4" s="190" t="s">
        <v>908</v>
      </c>
    </row>
    <row r="5" spans="1:105" ht="12" customHeight="1" x14ac:dyDescent="0.25">
      <c r="A5" s="132" t="s">
        <v>6</v>
      </c>
      <c r="B5" s="181">
        <f t="shared" si="2"/>
        <v>2955.4336958882463</v>
      </c>
      <c r="C5" s="181">
        <f t="shared" si="3"/>
        <v>3001.7400329658858</v>
      </c>
      <c r="D5" s="181">
        <f t="shared" si="4"/>
        <v>3059.7363759259224</v>
      </c>
      <c r="E5" s="181">
        <f t="shared" si="4"/>
        <v>3118.7201861912213</v>
      </c>
      <c r="F5" s="181">
        <f t="shared" si="4"/>
        <v>3171.6088327585935</v>
      </c>
      <c r="G5" s="181">
        <f t="shared" si="4"/>
        <v>3220.5839853359703</v>
      </c>
      <c r="H5" s="181">
        <f t="shared" si="4"/>
        <v>3264.1997579582444</v>
      </c>
      <c r="I5" s="181">
        <f t="shared" si="4"/>
        <v>3290.9050013218211</v>
      </c>
      <c r="J5" s="181">
        <f t="shared" si="4"/>
        <v>3336.1585523363328</v>
      </c>
      <c r="K5" s="181">
        <f t="shared" si="4"/>
        <v>3385.7733615265538</v>
      </c>
      <c r="L5" s="181">
        <f t="shared" si="4"/>
        <v>3436.0349359047145</v>
      </c>
      <c r="M5" s="181">
        <f t="shared" si="4"/>
        <v>3474.6365152636749</v>
      </c>
      <c r="N5" s="181">
        <f t="shared" si="4"/>
        <v>3517.2983945970436</v>
      </c>
      <c r="O5" s="181">
        <f t="shared" si="4"/>
        <v>3563.5956687451921</v>
      </c>
      <c r="P5" s="181">
        <f t="shared" si="4"/>
        <v>3621.3228602729387</v>
      </c>
      <c r="Q5" s="181">
        <f t="shared" si="4"/>
        <v>3684.0339962759917</v>
      </c>
      <c r="R5" s="181">
        <f t="shared" si="4"/>
        <v>3682.2183798547653</v>
      </c>
      <c r="S5" s="181">
        <f t="shared" si="4"/>
        <v>3663.8749685136895</v>
      </c>
      <c r="T5" s="181">
        <f t="shared" si="4"/>
        <v>3589.0934052349135</v>
      </c>
      <c r="U5" s="181">
        <f t="shared" si="4"/>
        <v>3489.4677631471413</v>
      </c>
      <c r="V5" s="181">
        <f t="shared" si="4"/>
        <v>3374.972021137803</v>
      </c>
      <c r="W5" s="181">
        <f t="shared" si="4"/>
        <v>3272.4195598584333</v>
      </c>
      <c r="DA5" s="190" t="s">
        <v>909</v>
      </c>
    </row>
    <row r="6" spans="1:105" ht="12" customHeight="1" x14ac:dyDescent="0.25">
      <c r="A6" s="132" t="s">
        <v>5</v>
      </c>
      <c r="B6" s="181">
        <f t="shared" si="2"/>
        <v>10368.856646695118</v>
      </c>
      <c r="C6" s="181">
        <f t="shared" si="3"/>
        <v>10626.577580118734</v>
      </c>
      <c r="D6" s="181">
        <f t="shared" si="4"/>
        <v>10811.98024887772</v>
      </c>
      <c r="E6" s="181">
        <f t="shared" si="4"/>
        <v>10960.784276576933</v>
      </c>
      <c r="F6" s="181">
        <f t="shared" si="4"/>
        <v>11157.94812597762</v>
      </c>
      <c r="G6" s="181">
        <f t="shared" si="4"/>
        <v>11294.717810239326</v>
      </c>
      <c r="H6" s="181">
        <f t="shared" si="4"/>
        <v>11514.476773295424</v>
      </c>
      <c r="I6" s="181">
        <f t="shared" si="4"/>
        <v>11785.237702091754</v>
      </c>
      <c r="J6" s="181">
        <f t="shared" si="4"/>
        <v>11965.11848965637</v>
      </c>
      <c r="K6" s="181">
        <f t="shared" si="4"/>
        <v>11955.789246007031</v>
      </c>
      <c r="L6" s="181">
        <f t="shared" si="4"/>
        <v>12113.701014286356</v>
      </c>
      <c r="M6" s="181">
        <f t="shared" si="4"/>
        <v>12207.193997460274</v>
      </c>
      <c r="N6" s="181">
        <f t="shared" si="4"/>
        <v>12260.758062312445</v>
      </c>
      <c r="O6" s="181">
        <f t="shared" si="4"/>
        <v>12206.243864127258</v>
      </c>
      <c r="P6" s="181">
        <f t="shared" si="4"/>
        <v>12287.216765236901</v>
      </c>
      <c r="Q6" s="181">
        <f t="shared" si="4"/>
        <v>12374.16633030469</v>
      </c>
      <c r="R6" s="181">
        <f t="shared" si="4"/>
        <v>12114.656937004214</v>
      </c>
      <c r="S6" s="181">
        <f t="shared" si="4"/>
        <v>11883.887616748818</v>
      </c>
      <c r="T6" s="181">
        <f t="shared" si="4"/>
        <v>11344.020735131598</v>
      </c>
      <c r="U6" s="181">
        <f t="shared" si="4"/>
        <v>10730.566636064001</v>
      </c>
      <c r="V6" s="181">
        <f t="shared" si="4"/>
        <v>9510.9964013376757</v>
      </c>
      <c r="W6" s="181">
        <f t="shared" si="4"/>
        <v>9263.9212460536855</v>
      </c>
      <c r="DA6" s="190" t="s">
        <v>910</v>
      </c>
    </row>
    <row r="7" spans="1:105" ht="12" customHeight="1" x14ac:dyDescent="0.25">
      <c r="A7" s="132" t="s">
        <v>180</v>
      </c>
      <c r="B7" s="181">
        <f t="shared" si="2"/>
        <v>4191.956851237419</v>
      </c>
      <c r="C7" s="181">
        <f t="shared" si="3"/>
        <v>4306.6863863770595</v>
      </c>
      <c r="D7" s="181">
        <f t="shared" si="4"/>
        <v>4430.2780876121033</v>
      </c>
      <c r="E7" s="181">
        <f t="shared" si="4"/>
        <v>4583.1626764120729</v>
      </c>
      <c r="F7" s="181">
        <f t="shared" si="4"/>
        <v>4742.0011210571456</v>
      </c>
      <c r="G7" s="181">
        <f t="shared" si="4"/>
        <v>4895.6206940623351</v>
      </c>
      <c r="H7" s="181">
        <f t="shared" si="4"/>
        <v>5037.4990996030165</v>
      </c>
      <c r="I7" s="181">
        <f t="shared" si="4"/>
        <v>5147.1581754975687</v>
      </c>
      <c r="J7" s="181">
        <f t="shared" si="4"/>
        <v>5240.0526083958348</v>
      </c>
      <c r="K7" s="181">
        <f t="shared" si="4"/>
        <v>5290.0251506469767</v>
      </c>
      <c r="L7" s="181">
        <f t="shared" si="4"/>
        <v>5311.6725489461787</v>
      </c>
      <c r="M7" s="181">
        <f t="shared" si="4"/>
        <v>5296.0067702387496</v>
      </c>
      <c r="N7" s="181">
        <f t="shared" si="4"/>
        <v>5304.9763534763924</v>
      </c>
      <c r="O7" s="181">
        <f t="shared" si="4"/>
        <v>5328.9569451129655</v>
      </c>
      <c r="P7" s="181">
        <f t="shared" si="4"/>
        <v>5376.3192451053937</v>
      </c>
      <c r="Q7" s="181">
        <f t="shared" si="4"/>
        <v>5418.039020819966</v>
      </c>
      <c r="R7" s="181">
        <f t="shared" si="4"/>
        <v>5426.849236661189</v>
      </c>
      <c r="S7" s="181">
        <f t="shared" si="4"/>
        <v>5435.7925552047673</v>
      </c>
      <c r="T7" s="181">
        <f t="shared" si="4"/>
        <v>5442.2968678108882</v>
      </c>
      <c r="U7" s="181">
        <f t="shared" si="4"/>
        <v>5450.7945684224505</v>
      </c>
      <c r="V7" s="181">
        <f t="shared" si="4"/>
        <v>5457.8247588141967</v>
      </c>
      <c r="W7" s="181">
        <f t="shared" si="4"/>
        <v>5450.4655068976863</v>
      </c>
      <c r="DA7" s="190" t="s">
        <v>911</v>
      </c>
    </row>
    <row r="8" spans="1:105" ht="12" customHeight="1" x14ac:dyDescent="0.25">
      <c r="A8" s="60" t="s">
        <v>4</v>
      </c>
      <c r="B8" s="55">
        <f t="shared" si="2"/>
        <v>1952.7458448565419</v>
      </c>
      <c r="C8" s="55">
        <f t="shared" si="3"/>
        <v>2113.8793718767997</v>
      </c>
      <c r="D8" s="55">
        <f t="shared" si="4"/>
        <v>2280.2974748016395</v>
      </c>
      <c r="E8" s="55">
        <f t="shared" si="4"/>
        <v>2468.0026631890637</v>
      </c>
      <c r="F8" s="55">
        <f t="shared" si="4"/>
        <v>2677.8928688813216</v>
      </c>
      <c r="G8" s="55">
        <f t="shared" si="4"/>
        <v>2899.3111066946112</v>
      </c>
      <c r="H8" s="55">
        <f t="shared" si="4"/>
        <v>3141.9022483236781</v>
      </c>
      <c r="I8" s="55">
        <f t="shared" si="4"/>
        <v>3372.7843326589368</v>
      </c>
      <c r="J8" s="55">
        <f t="shared" si="4"/>
        <v>3558.1851351585619</v>
      </c>
      <c r="K8" s="55">
        <f t="shared" si="4"/>
        <v>3667.4115700985985</v>
      </c>
      <c r="L8" s="55">
        <f t="shared" si="4"/>
        <v>3792.8650189871628</v>
      </c>
      <c r="M8" s="55">
        <f t="shared" si="4"/>
        <v>3875.005619578576</v>
      </c>
      <c r="N8" s="55">
        <f t="shared" si="4"/>
        <v>3947.5629960532324</v>
      </c>
      <c r="O8" s="55">
        <f t="shared" si="4"/>
        <v>3992.7122817807303</v>
      </c>
      <c r="P8" s="55">
        <f t="shared" si="4"/>
        <v>4040.8654164023542</v>
      </c>
      <c r="Q8" s="55">
        <f t="shared" si="4"/>
        <v>4067.8102324915967</v>
      </c>
      <c r="R8" s="55">
        <f t="shared" si="4"/>
        <v>4201.0056687095584</v>
      </c>
      <c r="S8" s="55">
        <f t="shared" si="4"/>
        <v>4330.9409964560637</v>
      </c>
      <c r="T8" s="55">
        <f t="shared" si="4"/>
        <v>4418.0851186168129</v>
      </c>
      <c r="U8" s="55">
        <f t="shared" si="4"/>
        <v>4477.92160306184</v>
      </c>
      <c r="V8" s="55">
        <f t="shared" si="4"/>
        <v>4249.4899607075995</v>
      </c>
      <c r="W8" s="55">
        <f t="shared" si="4"/>
        <v>4450.5246149741124</v>
      </c>
      <c r="DA8" s="101" t="s">
        <v>912</v>
      </c>
    </row>
    <row r="9" spans="1:105" ht="12" customHeight="1" x14ac:dyDescent="0.25">
      <c r="A9" s="62" t="s">
        <v>3</v>
      </c>
      <c r="B9" s="63">
        <f t="shared" si="2"/>
        <v>3654.4135866210941</v>
      </c>
      <c r="C9" s="63">
        <f t="shared" si="3"/>
        <v>4078.0291956760893</v>
      </c>
      <c r="D9" s="63">
        <f t="shared" si="4"/>
        <v>4515.24040509112</v>
      </c>
      <c r="E9" s="63">
        <f t="shared" si="4"/>
        <v>4973.7686406741514</v>
      </c>
      <c r="F9" s="63">
        <f t="shared" si="4"/>
        <v>5468.067883213912</v>
      </c>
      <c r="G9" s="63">
        <f t="shared" si="4"/>
        <v>5939.1608850376533</v>
      </c>
      <c r="H9" s="63">
        <f t="shared" si="4"/>
        <v>6335.5749029489625</v>
      </c>
      <c r="I9" s="63">
        <f t="shared" si="4"/>
        <v>6690.1373880919837</v>
      </c>
      <c r="J9" s="63">
        <f t="shared" si="4"/>
        <v>6980.2749596668036</v>
      </c>
      <c r="K9" s="63">
        <f t="shared" si="4"/>
        <v>7211.1711335542495</v>
      </c>
      <c r="L9" s="63">
        <f t="shared" si="4"/>
        <v>7410.0813797654337</v>
      </c>
      <c r="M9" s="63">
        <f t="shared" si="4"/>
        <v>7509.0633334138893</v>
      </c>
      <c r="N9" s="63">
        <f t="shared" si="4"/>
        <v>7708.9034437613045</v>
      </c>
      <c r="O9" s="63">
        <f t="shared" si="4"/>
        <v>8013.0071433589092</v>
      </c>
      <c r="P9" s="63">
        <f t="shared" si="4"/>
        <v>8434.9190327545257</v>
      </c>
      <c r="Q9" s="63">
        <f t="shared" si="4"/>
        <v>8990.544571989034</v>
      </c>
      <c r="R9" s="63">
        <f t="shared" si="4"/>
        <v>9321.0922130876679</v>
      </c>
      <c r="S9" s="63">
        <f t="shared" si="4"/>
        <v>9705.9579967308018</v>
      </c>
      <c r="T9" s="63">
        <f t="shared" si="4"/>
        <v>10072.706346699439</v>
      </c>
      <c r="U9" s="63">
        <f t="shared" si="4"/>
        <v>10253.598203156573</v>
      </c>
      <c r="V9" s="63">
        <f t="shared" si="4"/>
        <v>10042.56895500019</v>
      </c>
      <c r="W9" s="63">
        <f t="shared" si="4"/>
        <v>10467.76019004053</v>
      </c>
      <c r="DA9" s="105" t="s">
        <v>913</v>
      </c>
    </row>
    <row r="10" spans="1:105" s="2" customFormat="1" ht="12" customHeight="1" x14ac:dyDescent="0.25">
      <c r="DA10" s="7"/>
    </row>
    <row r="11" spans="1:105" ht="12.95" customHeight="1" x14ac:dyDescent="0.25">
      <c r="A11" s="179" t="s">
        <v>108</v>
      </c>
      <c r="B11" s="180">
        <f t="shared" ref="B11" si="5">SUM(B12:B17)</f>
        <v>122785.21265384703</v>
      </c>
      <c r="C11" s="180">
        <f t="shared" ref="C11:W11" si="6">SUM(C12:C17)</f>
        <v>128948.53849156306</v>
      </c>
      <c r="D11" s="180">
        <f t="shared" si="6"/>
        <v>134716.66931579402</v>
      </c>
      <c r="E11" s="180">
        <f t="shared" si="6"/>
        <v>140781.64456013162</v>
      </c>
      <c r="F11" s="180">
        <f t="shared" si="6"/>
        <v>147443.8740814901</v>
      </c>
      <c r="G11" s="180">
        <f t="shared" si="6"/>
        <v>153817.47357052859</v>
      </c>
      <c r="H11" s="180">
        <f t="shared" si="6"/>
        <v>160282.36243122348</v>
      </c>
      <c r="I11" s="180">
        <f t="shared" si="6"/>
        <v>166479.20556869794</v>
      </c>
      <c r="J11" s="180">
        <f t="shared" si="6"/>
        <v>171336.83461599925</v>
      </c>
      <c r="K11" s="180">
        <f t="shared" si="6"/>
        <v>173835.22942223333</v>
      </c>
      <c r="L11" s="180">
        <f t="shared" si="6"/>
        <v>177008.27758120978</v>
      </c>
      <c r="M11" s="180">
        <f t="shared" si="6"/>
        <v>178544.11478805705</v>
      </c>
      <c r="N11" s="180">
        <f t="shared" si="6"/>
        <v>180597.88594795374</v>
      </c>
      <c r="O11" s="180">
        <f t="shared" si="6"/>
        <v>182416.37357782782</v>
      </c>
      <c r="P11" s="180">
        <f t="shared" si="6"/>
        <v>185558.11298514798</v>
      </c>
      <c r="Q11" s="180">
        <f t="shared" si="6"/>
        <v>189188.99339634521</v>
      </c>
      <c r="R11" s="180">
        <f t="shared" si="6"/>
        <v>190398.56723988501</v>
      </c>
      <c r="S11" s="180">
        <f t="shared" si="6"/>
        <v>191616.53729082056</v>
      </c>
      <c r="T11" s="180">
        <f t="shared" si="6"/>
        <v>192445.44265150098</v>
      </c>
      <c r="U11" s="180">
        <f t="shared" si="6"/>
        <v>191803.71637241769</v>
      </c>
      <c r="V11" s="180">
        <f t="shared" si="6"/>
        <v>190293.30360065063</v>
      </c>
      <c r="W11" s="180">
        <f t="shared" si="6"/>
        <v>188423.21543811099</v>
      </c>
      <c r="DA11" s="189" t="s">
        <v>914</v>
      </c>
    </row>
    <row r="12" spans="1:105" ht="12" customHeight="1" x14ac:dyDescent="0.25">
      <c r="A12" s="132" t="s">
        <v>7</v>
      </c>
      <c r="B12" s="181">
        <f>B20*B52</f>
        <v>2674.9703661833187</v>
      </c>
      <c r="C12" s="181">
        <f t="shared" ref="C12:W12" si="7">C20*C52</f>
        <v>2744.5388153303829</v>
      </c>
      <c r="D12" s="181">
        <f t="shared" si="7"/>
        <v>2800.2798558960894</v>
      </c>
      <c r="E12" s="181">
        <f t="shared" si="7"/>
        <v>2856.0960871805273</v>
      </c>
      <c r="F12" s="181">
        <f t="shared" si="7"/>
        <v>2921.9779607003165</v>
      </c>
      <c r="G12" s="181">
        <f t="shared" si="7"/>
        <v>2985.2998577984131</v>
      </c>
      <c r="H12" s="181">
        <f t="shared" si="7"/>
        <v>3076.2773339152295</v>
      </c>
      <c r="I12" s="181">
        <f t="shared" si="7"/>
        <v>3169.0920764237549</v>
      </c>
      <c r="J12" s="181">
        <f t="shared" si="7"/>
        <v>3234.9988807196978</v>
      </c>
      <c r="K12" s="181">
        <f t="shared" si="7"/>
        <v>3256.7711796328904</v>
      </c>
      <c r="L12" s="181">
        <f t="shared" si="7"/>
        <v>3310.2520877204524</v>
      </c>
      <c r="M12" s="181">
        <f t="shared" si="7"/>
        <v>3341.791697563895</v>
      </c>
      <c r="N12" s="181">
        <f t="shared" si="7"/>
        <v>3376.8324877374002</v>
      </c>
      <c r="O12" s="181">
        <f t="shared" si="7"/>
        <v>3401.2402478145932</v>
      </c>
      <c r="P12" s="181">
        <f t="shared" si="7"/>
        <v>3436.6048512270354</v>
      </c>
      <c r="Q12" s="181">
        <f t="shared" si="7"/>
        <v>3468.129069239516</v>
      </c>
      <c r="R12" s="181">
        <f t="shared" si="7"/>
        <v>3488.653417935112</v>
      </c>
      <c r="S12" s="181">
        <f t="shared" si="7"/>
        <v>3505.3277745696319</v>
      </c>
      <c r="T12" s="181">
        <f t="shared" si="7"/>
        <v>3516.834779614223</v>
      </c>
      <c r="U12" s="181">
        <f t="shared" si="7"/>
        <v>3537.7707724488137</v>
      </c>
      <c r="V12" s="181">
        <f t="shared" si="7"/>
        <v>3556.2025965076505</v>
      </c>
      <c r="W12" s="181">
        <f t="shared" si="7"/>
        <v>3569.351006151282</v>
      </c>
      <c r="DA12" s="190" t="s">
        <v>915</v>
      </c>
    </row>
    <row r="13" spans="1:105" ht="12" customHeight="1" x14ac:dyDescent="0.25">
      <c r="A13" s="132" t="s">
        <v>6</v>
      </c>
      <c r="B13" s="181">
        <f>B21*B53/1000</f>
        <v>8799.3092697928641</v>
      </c>
      <c r="C13" s="181">
        <f t="shared" ref="C13:W13" si="8">C21*C53/1000</f>
        <v>8947.6205064420847</v>
      </c>
      <c r="D13" s="181">
        <f t="shared" si="8"/>
        <v>9133.7520735498783</v>
      </c>
      <c r="E13" s="181">
        <f t="shared" si="8"/>
        <v>9326.5663436261839</v>
      </c>
      <c r="F13" s="181">
        <f t="shared" si="8"/>
        <v>9494.4673391745528</v>
      </c>
      <c r="G13" s="181">
        <f t="shared" si="8"/>
        <v>9654.23186821733</v>
      </c>
      <c r="H13" s="181">
        <f t="shared" si="8"/>
        <v>9796.7835650391589</v>
      </c>
      <c r="I13" s="181">
        <f t="shared" si="8"/>
        <v>9894.7853637094704</v>
      </c>
      <c r="J13" s="181">
        <f t="shared" si="8"/>
        <v>10051.320467936452</v>
      </c>
      <c r="K13" s="181">
        <f t="shared" si="8"/>
        <v>10216.385416225232</v>
      </c>
      <c r="L13" s="181">
        <f t="shared" si="8"/>
        <v>10383.933919071955</v>
      </c>
      <c r="M13" s="181">
        <f t="shared" si="8"/>
        <v>10532.797804537075</v>
      </c>
      <c r="N13" s="181">
        <f t="shared" si="8"/>
        <v>10705.438824324601</v>
      </c>
      <c r="O13" s="181">
        <f t="shared" si="8"/>
        <v>10898.680127842923</v>
      </c>
      <c r="P13" s="181">
        <f t="shared" si="8"/>
        <v>11139.628102930796</v>
      </c>
      <c r="Q13" s="181">
        <f t="shared" si="8"/>
        <v>11400.2085792375</v>
      </c>
      <c r="R13" s="181">
        <f t="shared" si="8"/>
        <v>11353.75223321279</v>
      </c>
      <c r="S13" s="181">
        <f t="shared" si="8"/>
        <v>11247.550782859003</v>
      </c>
      <c r="T13" s="181">
        <f t="shared" si="8"/>
        <v>11090.36466007307</v>
      </c>
      <c r="U13" s="181">
        <f t="shared" si="8"/>
        <v>10862.464526558668</v>
      </c>
      <c r="V13" s="181">
        <f t="shared" si="8"/>
        <v>10558.498924770898</v>
      </c>
      <c r="W13" s="181">
        <f t="shared" si="8"/>
        <v>10229.006362077336</v>
      </c>
      <c r="DA13" s="190" t="s">
        <v>916</v>
      </c>
    </row>
    <row r="14" spans="1:105" ht="12" customHeight="1" x14ac:dyDescent="0.25">
      <c r="A14" s="132" t="s">
        <v>5</v>
      </c>
      <c r="B14" s="181">
        <f>B22*B54</f>
        <v>51747.376259031735</v>
      </c>
      <c r="C14" s="181">
        <f t="shared" ref="C14:W14" si="9">C22*C54</f>
        <v>52674.064522246605</v>
      </c>
      <c r="D14" s="181">
        <f t="shared" si="9"/>
        <v>53295.232519260644</v>
      </c>
      <c r="E14" s="181">
        <f t="shared" si="9"/>
        <v>53777.372105838811</v>
      </c>
      <c r="F14" s="181">
        <f t="shared" si="9"/>
        <v>54409.352468149787</v>
      </c>
      <c r="G14" s="181">
        <f t="shared" si="9"/>
        <v>54804.085536171471</v>
      </c>
      <c r="H14" s="181">
        <f t="shared" si="9"/>
        <v>55532.599465119238</v>
      </c>
      <c r="I14" s="181">
        <f t="shared" si="9"/>
        <v>56529.446390713165</v>
      </c>
      <c r="J14" s="181">
        <f t="shared" si="9"/>
        <v>57167.712428368228</v>
      </c>
      <c r="K14" s="181">
        <f t="shared" si="9"/>
        <v>56980.695090178335</v>
      </c>
      <c r="L14" s="181">
        <f t="shared" si="9"/>
        <v>57571.933157550273</v>
      </c>
      <c r="M14" s="181">
        <f t="shared" si="9"/>
        <v>57811.582064118236</v>
      </c>
      <c r="N14" s="181">
        <f t="shared" si="9"/>
        <v>57888.15254478834</v>
      </c>
      <c r="O14" s="181">
        <f t="shared" si="9"/>
        <v>57473.234268175285</v>
      </c>
      <c r="P14" s="181">
        <f t="shared" si="9"/>
        <v>57634.162126614712</v>
      </c>
      <c r="Q14" s="181">
        <f t="shared" si="9"/>
        <v>57830.772125734649</v>
      </c>
      <c r="R14" s="181">
        <f t="shared" si="9"/>
        <v>56340.564773632541</v>
      </c>
      <c r="S14" s="181">
        <f t="shared" si="9"/>
        <v>54812.27052365672</v>
      </c>
      <c r="T14" s="181">
        <f t="shared" si="9"/>
        <v>52648.131222049065</v>
      </c>
      <c r="U14" s="181">
        <f t="shared" si="9"/>
        <v>50231.04490112621</v>
      </c>
      <c r="V14" s="181">
        <f t="shared" si="9"/>
        <v>47457.155774451174</v>
      </c>
      <c r="W14" s="181">
        <f t="shared" si="9"/>
        <v>44559.762650378179</v>
      </c>
      <c r="DA14" s="190" t="s">
        <v>917</v>
      </c>
    </row>
    <row r="15" spans="1:105" ht="12" customHeight="1" x14ac:dyDescent="0.25">
      <c r="A15" s="132" t="s">
        <v>180</v>
      </c>
      <c r="B15" s="181">
        <f>B23*B55/1000</f>
        <v>5565.3491072935121</v>
      </c>
      <c r="C15" s="181">
        <f t="shared" ref="C15:W15" si="10">C23*C55/1000</f>
        <v>5717.6669718681724</v>
      </c>
      <c r="D15" s="181">
        <f t="shared" si="10"/>
        <v>5881.7504747635567</v>
      </c>
      <c r="E15" s="181">
        <f t="shared" si="10"/>
        <v>6084.7239642320073</v>
      </c>
      <c r="F15" s="181">
        <f t="shared" si="10"/>
        <v>6295.6019449651367</v>
      </c>
      <c r="G15" s="181">
        <f t="shared" si="10"/>
        <v>6499.5512182585589</v>
      </c>
      <c r="H15" s="181">
        <f t="shared" si="10"/>
        <v>6687.9126173953291</v>
      </c>
      <c r="I15" s="181">
        <f t="shared" si="10"/>
        <v>6833.4988106206265</v>
      </c>
      <c r="J15" s="181">
        <f t="shared" si="10"/>
        <v>6956.8278351191275</v>
      </c>
      <c r="K15" s="181">
        <f t="shared" si="10"/>
        <v>7023.1726600484408</v>
      </c>
      <c r="L15" s="181">
        <f t="shared" si="10"/>
        <v>7051.9122995712396</v>
      </c>
      <c r="M15" s="181">
        <f t="shared" si="10"/>
        <v>7031.1140111731347</v>
      </c>
      <c r="N15" s="181">
        <f t="shared" si="10"/>
        <v>7043.0222592386326</v>
      </c>
      <c r="O15" s="181">
        <f t="shared" si="10"/>
        <v>7074.8595058976953</v>
      </c>
      <c r="P15" s="181">
        <f t="shared" si="10"/>
        <v>7137.7389064584177</v>
      </c>
      <c r="Q15" s="181">
        <f t="shared" si="10"/>
        <v>7193.1271475041358</v>
      </c>
      <c r="R15" s="181">
        <f t="shared" si="10"/>
        <v>7204.8238153389984</v>
      </c>
      <c r="S15" s="181">
        <f t="shared" si="10"/>
        <v>7216.697193725051</v>
      </c>
      <c r="T15" s="181">
        <f t="shared" si="10"/>
        <v>7225.3324854612592</v>
      </c>
      <c r="U15" s="181">
        <f t="shared" si="10"/>
        <v>7236.6142500859696</v>
      </c>
      <c r="V15" s="181">
        <f t="shared" si="10"/>
        <v>7245.9477106174782</v>
      </c>
      <c r="W15" s="181">
        <f t="shared" si="10"/>
        <v>7236.177379591335</v>
      </c>
      <c r="DA15" s="190" t="s">
        <v>918</v>
      </c>
    </row>
    <row r="16" spans="1:105" ht="12" customHeight="1" x14ac:dyDescent="0.25">
      <c r="A16" s="60" t="s">
        <v>4</v>
      </c>
      <c r="B16" s="55">
        <f>B24*B56</f>
        <v>28277.163407590047</v>
      </c>
      <c r="C16" s="55">
        <f t="shared" ref="C16:W16" si="11">C24*C56</f>
        <v>30475.729421200394</v>
      </c>
      <c r="D16" s="55">
        <f t="shared" si="11"/>
        <v>32745.280937482061</v>
      </c>
      <c r="E16" s="55">
        <f t="shared" si="11"/>
        <v>35315.519264327158</v>
      </c>
      <c r="F16" s="55">
        <f t="shared" si="11"/>
        <v>38195.065182806837</v>
      </c>
      <c r="G16" s="55">
        <f t="shared" si="11"/>
        <v>41235.389366666568</v>
      </c>
      <c r="H16" s="55">
        <f t="shared" si="11"/>
        <v>44575.490915708629</v>
      </c>
      <c r="I16" s="55">
        <f t="shared" si="11"/>
        <v>47722.666589401175</v>
      </c>
      <c r="J16" s="55">
        <f t="shared" si="11"/>
        <v>50220.216471235137</v>
      </c>
      <c r="K16" s="55">
        <f t="shared" si="11"/>
        <v>51624.422511696102</v>
      </c>
      <c r="L16" s="55">
        <f t="shared" si="11"/>
        <v>53279.776036348681</v>
      </c>
      <c r="M16" s="55">
        <f t="shared" si="11"/>
        <v>54348.671468058317</v>
      </c>
      <c r="N16" s="55">
        <f t="shared" si="11"/>
        <v>55315.463144151305</v>
      </c>
      <c r="O16" s="55">
        <f t="shared" si="11"/>
        <v>55912.310726654439</v>
      </c>
      <c r="P16" s="55">
        <f t="shared" si="11"/>
        <v>56548.725470439211</v>
      </c>
      <c r="Q16" s="55">
        <f t="shared" si="11"/>
        <v>56911.160700449211</v>
      </c>
      <c r="R16" s="55">
        <f t="shared" si="11"/>
        <v>58456.618419712475</v>
      </c>
      <c r="S16" s="55">
        <f t="shared" si="11"/>
        <v>59933.296783918166</v>
      </c>
      <c r="T16" s="55">
        <f t="shared" si="11"/>
        <v>61279.09208259204</v>
      </c>
      <c r="U16" s="55">
        <f t="shared" si="11"/>
        <v>62444.869464936492</v>
      </c>
      <c r="V16" s="55">
        <f t="shared" si="11"/>
        <v>63353.900444010891</v>
      </c>
      <c r="W16" s="55">
        <f t="shared" si="11"/>
        <v>63970.829776394239</v>
      </c>
      <c r="DA16" s="101" t="s">
        <v>919</v>
      </c>
    </row>
    <row r="17" spans="1:105" ht="12" customHeight="1" x14ac:dyDescent="0.25">
      <c r="A17" s="62" t="s">
        <v>3</v>
      </c>
      <c r="B17" s="63">
        <f>B25*B57/1000</f>
        <v>25721.044243955555</v>
      </c>
      <c r="C17" s="63">
        <f t="shared" ref="C17:W17" si="12">C25*C57/1000</f>
        <v>28388.918254475422</v>
      </c>
      <c r="D17" s="63">
        <f t="shared" si="12"/>
        <v>30860.373454841781</v>
      </c>
      <c r="E17" s="63">
        <f t="shared" si="12"/>
        <v>33421.366794926937</v>
      </c>
      <c r="F17" s="63">
        <f t="shared" si="12"/>
        <v>36127.409185693476</v>
      </c>
      <c r="G17" s="63">
        <f t="shared" si="12"/>
        <v>38638.915723416241</v>
      </c>
      <c r="H17" s="63">
        <f t="shared" si="12"/>
        <v>40613.298534045898</v>
      </c>
      <c r="I17" s="63">
        <f t="shared" si="12"/>
        <v>42329.716337829756</v>
      </c>
      <c r="J17" s="63">
        <f t="shared" si="12"/>
        <v>43705.758532620617</v>
      </c>
      <c r="K17" s="63">
        <f t="shared" si="12"/>
        <v>44733.782564452325</v>
      </c>
      <c r="L17" s="63">
        <f t="shared" si="12"/>
        <v>45410.470080947176</v>
      </c>
      <c r="M17" s="63">
        <f t="shared" si="12"/>
        <v>45478.157742606403</v>
      </c>
      <c r="N17" s="63">
        <f t="shared" si="12"/>
        <v>46268.976687713483</v>
      </c>
      <c r="O17" s="63">
        <f t="shared" si="12"/>
        <v>47656.048701442887</v>
      </c>
      <c r="P17" s="63">
        <f t="shared" si="12"/>
        <v>49661.253527477777</v>
      </c>
      <c r="Q17" s="63">
        <f t="shared" si="12"/>
        <v>52385.595774180169</v>
      </c>
      <c r="R17" s="63">
        <f t="shared" si="12"/>
        <v>53554.15458005308</v>
      </c>
      <c r="S17" s="63">
        <f t="shared" si="12"/>
        <v>54901.394232091989</v>
      </c>
      <c r="T17" s="63">
        <f t="shared" si="12"/>
        <v>56685.687421711336</v>
      </c>
      <c r="U17" s="63">
        <f t="shared" si="12"/>
        <v>57490.952457261556</v>
      </c>
      <c r="V17" s="63">
        <f t="shared" si="12"/>
        <v>58121.598150292521</v>
      </c>
      <c r="W17" s="63">
        <f t="shared" si="12"/>
        <v>58858.088263518599</v>
      </c>
      <c r="DA17" s="105" t="s">
        <v>920</v>
      </c>
    </row>
    <row r="18" spans="1:105" s="2" customFormat="1" ht="12" customHeight="1" x14ac:dyDescent="0.25">
      <c r="DA18" s="7"/>
    </row>
    <row r="19" spans="1:105" ht="12.95" customHeight="1" x14ac:dyDescent="0.25">
      <c r="A19" s="179" t="s">
        <v>107</v>
      </c>
      <c r="B19" s="180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DA19" s="189"/>
    </row>
    <row r="20" spans="1:105" ht="12" customHeight="1" x14ac:dyDescent="0.25">
      <c r="A20" s="132" t="s">
        <v>166</v>
      </c>
      <c r="B20" s="182">
        <v>3978.5111360226756</v>
      </c>
      <c r="C20" s="182">
        <v>4113.6448211618235</v>
      </c>
      <c r="D20" s="182">
        <v>4229.3452339925998</v>
      </c>
      <c r="E20" s="182">
        <v>4348.1264197405726</v>
      </c>
      <c r="F20" s="182">
        <v>4488.8739232327389</v>
      </c>
      <c r="G20" s="182">
        <v>4630.2408933772695</v>
      </c>
      <c r="H20" s="182">
        <v>4825.4768061459254</v>
      </c>
      <c r="I20" s="182">
        <v>5029.5521171385071</v>
      </c>
      <c r="J20" s="182">
        <v>5191.6277708104926</v>
      </c>
      <c r="K20" s="182">
        <v>5279.0481447448265</v>
      </c>
      <c r="L20" s="182">
        <v>5433.3811196217939</v>
      </c>
      <c r="M20" s="182">
        <v>5551.9621676946535</v>
      </c>
      <c r="N20" s="182">
        <v>5686.5058194937274</v>
      </c>
      <c r="O20" s="182">
        <v>5810.4715863151105</v>
      </c>
      <c r="P20" s="182">
        <v>5966.6967500034161</v>
      </c>
      <c r="Q20" s="182">
        <v>6127.7271441768607</v>
      </c>
      <c r="R20" s="182">
        <v>6272.1113571961914</v>
      </c>
      <c r="S20" s="182">
        <v>6415.0704591297799</v>
      </c>
      <c r="T20" s="182">
        <v>6554.2926597487403</v>
      </c>
      <c r="U20" s="182">
        <v>6685.0431784490365</v>
      </c>
      <c r="V20" s="182">
        <v>6805.9348753654222</v>
      </c>
      <c r="W20" s="182">
        <v>6915.6989879676757</v>
      </c>
      <c r="DA20" s="191" t="s">
        <v>921</v>
      </c>
    </row>
    <row r="21" spans="1:105" ht="12" customHeight="1" x14ac:dyDescent="0.25">
      <c r="A21" s="132" t="s">
        <v>164</v>
      </c>
      <c r="B21" s="182">
        <v>46620.710533778481</v>
      </c>
      <c r="C21" s="182">
        <v>47871.319917000445</v>
      </c>
      <c r="D21" s="182">
        <v>49444.596278647041</v>
      </c>
      <c r="E21" s="182">
        <v>51180.179817357137</v>
      </c>
      <c r="F21" s="182">
        <v>52914.115775926075</v>
      </c>
      <c r="G21" s="182">
        <v>54767.834569314204</v>
      </c>
      <c r="H21" s="182">
        <v>56704.426402558936</v>
      </c>
      <c r="I21" s="182">
        <v>58560.232645613833</v>
      </c>
      <c r="J21" s="182">
        <v>60301.384388323677</v>
      </c>
      <c r="K21" s="182">
        <v>62243.144611683485</v>
      </c>
      <c r="L21" s="182">
        <v>64366.011586319641</v>
      </c>
      <c r="M21" s="182">
        <v>66538.108795834021</v>
      </c>
      <c r="N21" s="182">
        <v>69179.755510825649</v>
      </c>
      <c r="O21" s="182">
        <v>72329.744653461967</v>
      </c>
      <c r="P21" s="182">
        <v>76370.256256258799</v>
      </c>
      <c r="Q21" s="182">
        <v>81038.688458840566</v>
      </c>
      <c r="R21" s="182">
        <v>83880.780815375721</v>
      </c>
      <c r="S21" s="182">
        <v>86705.887322268725</v>
      </c>
      <c r="T21" s="182">
        <v>89466.280943835038</v>
      </c>
      <c r="U21" s="182">
        <v>92058.752786858546</v>
      </c>
      <c r="V21" s="182">
        <v>94373.107144581663</v>
      </c>
      <c r="W21" s="182">
        <v>96288.141293096531</v>
      </c>
      <c r="DA21" s="191" t="s">
        <v>922</v>
      </c>
    </row>
    <row r="22" spans="1:105" ht="12" customHeight="1" x14ac:dyDescent="0.25">
      <c r="A22" s="132" t="s">
        <v>168</v>
      </c>
      <c r="B22" s="182">
        <v>1289.1641667483239</v>
      </c>
      <c r="C22" s="182">
        <v>1325.7872495914055</v>
      </c>
      <c r="D22" s="182">
        <v>1361.4455000840876</v>
      </c>
      <c r="E22" s="182">
        <v>1399.323324641307</v>
      </c>
      <c r="F22" s="182">
        <v>1447.7611525326479</v>
      </c>
      <c r="G22" s="182">
        <v>1495.6910046507446</v>
      </c>
      <c r="H22" s="182">
        <v>1560.7973708923291</v>
      </c>
      <c r="I22" s="182">
        <v>1627.9359282807181</v>
      </c>
      <c r="J22" s="182">
        <v>1684.676575241223</v>
      </c>
      <c r="K22" s="182">
        <v>1719.5860346601407</v>
      </c>
      <c r="L22" s="182">
        <v>1786.7244173740617</v>
      </c>
      <c r="M22" s="182">
        <v>1849.1083874789042</v>
      </c>
      <c r="N22" s="182">
        <v>1919.9461661478524</v>
      </c>
      <c r="O22" s="182">
        <v>1984.5626803368364</v>
      </c>
      <c r="P22" s="182">
        <v>2083.0960224901778</v>
      </c>
      <c r="Q22" s="182">
        <v>2193.1882499327248</v>
      </c>
      <c r="R22" s="182">
        <v>2266.9973209995114</v>
      </c>
      <c r="S22" s="182">
        <v>2342.5432195934927</v>
      </c>
      <c r="T22" s="182">
        <v>2415.5112420786295</v>
      </c>
      <c r="U22" s="182">
        <v>2482.4831004501007</v>
      </c>
      <c r="V22" s="182">
        <v>2539.8330795381412</v>
      </c>
      <c r="W22" s="182">
        <v>2582.4253437233824</v>
      </c>
      <c r="DA22" s="191" t="s">
        <v>923</v>
      </c>
    </row>
    <row r="23" spans="1:105" ht="12" customHeight="1" x14ac:dyDescent="0.25">
      <c r="A23" s="132" t="s">
        <v>181</v>
      </c>
      <c r="B23" s="182">
        <v>8518.4027068865325</v>
      </c>
      <c r="C23" s="182">
        <v>8848.1677993012145</v>
      </c>
      <c r="D23" s="182">
        <v>9228.4997496357046</v>
      </c>
      <c r="E23" s="182">
        <v>9695.1396580174078</v>
      </c>
      <c r="F23" s="182">
        <v>10192.807449882557</v>
      </c>
      <c r="G23" s="182">
        <v>10696.537468604483</v>
      </c>
      <c r="H23" s="182">
        <v>11195.373825556657</v>
      </c>
      <c r="I23" s="182">
        <v>11641.054559706019</v>
      </c>
      <c r="J23" s="182">
        <v>12075.023956374043</v>
      </c>
      <c r="K23" s="182">
        <v>12435.465315959136</v>
      </c>
      <c r="L23" s="182">
        <v>12758.210950645012</v>
      </c>
      <c r="M23" s="182">
        <v>12947.219120979507</v>
      </c>
      <c r="N23" s="182">
        <v>13205.899462964622</v>
      </c>
      <c r="O23" s="182">
        <v>13541.570247178328</v>
      </c>
      <c r="P23" s="182">
        <v>13983.425130652162</v>
      </c>
      <c r="Q23" s="182">
        <v>14417.086819778042</v>
      </c>
      <c r="R23" s="182">
        <v>14757.522285848878</v>
      </c>
      <c r="S23" s="182">
        <v>15095.682465763057</v>
      </c>
      <c r="T23" s="182">
        <v>15428.604582650065</v>
      </c>
      <c r="U23" s="182">
        <v>15748.323290218967</v>
      </c>
      <c r="V23" s="182">
        <v>16050.251298098245</v>
      </c>
      <c r="W23" s="182">
        <v>16300.654170017686</v>
      </c>
      <c r="DA23" s="191" t="s">
        <v>924</v>
      </c>
    </row>
    <row r="24" spans="1:105" ht="12" customHeight="1" x14ac:dyDescent="0.25">
      <c r="A24" s="60" t="s">
        <v>167</v>
      </c>
      <c r="B24" s="36">
        <v>615.07500424075874</v>
      </c>
      <c r="C24" s="36">
        <v>666.01175413863234</v>
      </c>
      <c r="D24" s="36">
        <v>719.2885421680229</v>
      </c>
      <c r="E24" s="36">
        <v>780.1141189639111</v>
      </c>
      <c r="F24" s="36">
        <v>849.04931960278577</v>
      </c>
      <c r="G24" s="36">
        <v>922.95057195495622</v>
      </c>
      <c r="H24" s="36">
        <v>1005.1572441612861</v>
      </c>
      <c r="I24" s="36">
        <v>1084.2612567151507</v>
      </c>
      <c r="J24" s="36">
        <v>1149.4355775513186</v>
      </c>
      <c r="K24" s="36">
        <v>1189.462977686281</v>
      </c>
      <c r="L24" s="36">
        <v>1237.9702137420138</v>
      </c>
      <c r="M24" s="36">
        <v>1274.2400620165588</v>
      </c>
      <c r="N24" s="36">
        <v>1311.4212060830414</v>
      </c>
      <c r="O24" s="36">
        <v>1342.7176242108928</v>
      </c>
      <c r="P24" s="36">
        <v>1379.6353070792863</v>
      </c>
      <c r="Q24" s="36">
        <v>1414.5547816985784</v>
      </c>
      <c r="R24" s="36">
        <v>1477.9759234871028</v>
      </c>
      <c r="S24" s="36">
        <v>1541.8113433981773</v>
      </c>
      <c r="T24" s="36">
        <v>1605.9778211455455</v>
      </c>
      <c r="U24" s="36">
        <v>1669.0373535269373</v>
      </c>
      <c r="V24" s="36">
        <v>1727.6873141781421</v>
      </c>
      <c r="W24" s="36">
        <v>1780.5001747725187</v>
      </c>
      <c r="DA24" s="89" t="s">
        <v>925</v>
      </c>
    </row>
    <row r="25" spans="1:105" ht="12" customHeight="1" x14ac:dyDescent="0.25">
      <c r="A25" s="62" t="s">
        <v>165</v>
      </c>
      <c r="B25" s="38">
        <v>71102.336702031855</v>
      </c>
      <c r="C25" s="38">
        <v>80482.607302643592</v>
      </c>
      <c r="D25" s="38">
        <v>90235.129077074569</v>
      </c>
      <c r="E25" s="38">
        <v>101257.21258580776</v>
      </c>
      <c r="F25" s="38">
        <v>113976.79889462993</v>
      </c>
      <c r="G25" s="38">
        <v>127222.48360836531</v>
      </c>
      <c r="H25" s="38">
        <v>140862.28893366305</v>
      </c>
      <c r="I25" s="38">
        <v>154639.16289532959</v>
      </c>
      <c r="J25" s="38">
        <v>168886.65775570969</v>
      </c>
      <c r="K25" s="38">
        <v>183807.27913326994</v>
      </c>
      <c r="L25" s="38">
        <v>199618.91469513002</v>
      </c>
      <c r="M25" s="38">
        <v>216949.24717048314</v>
      </c>
      <c r="N25" s="38">
        <v>238253.7821162258</v>
      </c>
      <c r="O25" s="38">
        <v>262552.57146642712</v>
      </c>
      <c r="P25" s="38">
        <v>288600.72025356471</v>
      </c>
      <c r="Q25" s="38">
        <v>315617.21429856529</v>
      </c>
      <c r="R25" s="38">
        <v>332328.15277677408</v>
      </c>
      <c r="S25" s="38">
        <v>349924.02756339638</v>
      </c>
      <c r="T25" s="38">
        <v>369822.92519807909</v>
      </c>
      <c r="U25" s="38">
        <v>384261.09335796547</v>
      </c>
      <c r="V25" s="38">
        <v>398970.26551967498</v>
      </c>
      <c r="W25" s="38">
        <v>413978.40324183827</v>
      </c>
      <c r="DA25" s="90" t="s">
        <v>926</v>
      </c>
    </row>
    <row r="26" spans="1:105" s="2" customFormat="1" ht="12" customHeight="1" x14ac:dyDescent="0.25">
      <c r="DA26" s="7"/>
    </row>
    <row r="27" spans="1:105" ht="12.95" customHeight="1" x14ac:dyDescent="0.25">
      <c r="A27" s="179" t="s">
        <v>106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DA27" s="189"/>
    </row>
    <row r="28" spans="1:105" ht="12" customHeight="1" x14ac:dyDescent="0.25">
      <c r="A28" s="132" t="s">
        <v>166</v>
      </c>
      <c r="B28" s="183"/>
      <c r="C28" s="183">
        <v>307.69495019684075</v>
      </c>
      <c r="D28" s="183">
        <v>293.14267582341887</v>
      </c>
      <c r="E28" s="183">
        <v>301.24250860292869</v>
      </c>
      <c r="F28" s="183">
        <v>328.36985330045201</v>
      </c>
      <c r="G28" s="183">
        <v>334.29632962071094</v>
      </c>
      <c r="H28" s="183">
        <v>393.62239383513059</v>
      </c>
      <c r="I28" s="183">
        <v>408.07327157668658</v>
      </c>
      <c r="J28" s="183">
        <v>371.84381780677018</v>
      </c>
      <c r="K28" s="183">
        <v>303.12195525644967</v>
      </c>
      <c r="L28" s="183">
        <v>376.13580361777292</v>
      </c>
      <c r="M28" s="183">
        <v>346.65770164155265</v>
      </c>
      <c r="N28" s="183">
        <v>369.07158905943072</v>
      </c>
      <c r="O28" s="183">
        <v>365.12746616660883</v>
      </c>
      <c r="P28" s="183">
        <v>404.20826502139801</v>
      </c>
      <c r="Q28" s="183">
        <v>416.0278449035772</v>
      </c>
      <c r="R28" s="183">
        <v>406.59441818781335</v>
      </c>
      <c r="S28" s="183">
        <v>412.58607858623083</v>
      </c>
      <c r="T28" s="183">
        <v>416.47573654496586</v>
      </c>
      <c r="U28" s="183">
        <v>438.4454688971407</v>
      </c>
      <c r="V28" s="183">
        <v>414.03437273980336</v>
      </c>
      <c r="W28" s="183">
        <v>411.00662120518103</v>
      </c>
      <c r="DA28" s="192" t="s">
        <v>927</v>
      </c>
    </row>
    <row r="29" spans="1:105" ht="12" customHeight="1" x14ac:dyDescent="0.25">
      <c r="A29" s="132" t="s">
        <v>164</v>
      </c>
      <c r="B29" s="183"/>
      <c r="C29" s="183">
        <v>7098.9178217224326</v>
      </c>
      <c r="D29" s="183">
        <v>7673.3245439199454</v>
      </c>
      <c r="E29" s="183">
        <v>8098.2075721985311</v>
      </c>
      <c r="F29" s="183">
        <v>8370.4383896756062</v>
      </c>
      <c r="G29" s="183">
        <v>8775.8886852868072</v>
      </c>
      <c r="H29" s="183">
        <v>9156.7257079366791</v>
      </c>
      <c r="I29" s="183">
        <v>9386.7299248738273</v>
      </c>
      <c r="J29" s="183">
        <v>8840.0695644322877</v>
      </c>
      <c r="K29" s="183">
        <v>9615.0847672797427</v>
      </c>
      <c r="L29" s="183">
        <v>10221.074546834689</v>
      </c>
      <c r="M29" s="183">
        <v>10542.535599190005</v>
      </c>
      <c r="N29" s="183">
        <v>11417.535400278433</v>
      </c>
      <c r="O29" s="183">
        <v>12306.714850572982</v>
      </c>
      <c r="P29" s="183">
        <v>13427.241527670656</v>
      </c>
      <c r="Q29" s="183">
        <v>13508.501767014071</v>
      </c>
      <c r="R29" s="183">
        <v>12457.177123814869</v>
      </c>
      <c r="S29" s="183">
        <v>13046.181053727698</v>
      </c>
      <c r="T29" s="183">
        <v>13302.929220756325</v>
      </c>
      <c r="U29" s="183">
        <v>14010.007243301954</v>
      </c>
      <c r="V29" s="183">
        <v>14621.069208296089</v>
      </c>
      <c r="W29" s="183">
        <v>15342.275676185536</v>
      </c>
      <c r="DA29" s="192" t="s">
        <v>928</v>
      </c>
    </row>
    <row r="30" spans="1:105" ht="12" customHeight="1" x14ac:dyDescent="0.25">
      <c r="A30" s="132" t="s">
        <v>168</v>
      </c>
      <c r="B30" s="183"/>
      <c r="C30" s="183">
        <v>237.94681946721605</v>
      </c>
      <c r="D30" s="183">
        <v>242.21204602993654</v>
      </c>
      <c r="E30" s="183">
        <v>249.79754731946582</v>
      </c>
      <c r="F30" s="183">
        <v>265.86287582529314</v>
      </c>
      <c r="G30" s="183">
        <v>271.00324449940894</v>
      </c>
      <c r="H30" s="183">
        <v>293.97483775100886</v>
      </c>
      <c r="I30" s="183">
        <v>305.08537685560475</v>
      </c>
      <c r="J30" s="183">
        <v>298.95269299044145</v>
      </c>
      <c r="K30" s="183">
        <v>284.70700673838354</v>
      </c>
      <c r="L30" s="183">
        <v>333.00125853921446</v>
      </c>
      <c r="M30" s="183">
        <v>333.3872146042508</v>
      </c>
      <c r="N30" s="183">
        <v>364.81261641995729</v>
      </c>
      <c r="O30" s="183">
        <v>369.70189104458825</v>
      </c>
      <c r="P30" s="183">
        <v>397.48603514378391</v>
      </c>
      <c r="Q30" s="183">
        <v>394.79923418093051</v>
      </c>
      <c r="R30" s="183">
        <v>406.81032960600118</v>
      </c>
      <c r="S30" s="183">
        <v>408.93311319823187</v>
      </c>
      <c r="T30" s="183">
        <v>437.78063890509424</v>
      </c>
      <c r="U30" s="183">
        <v>436.67374941605965</v>
      </c>
      <c r="V30" s="183">
        <v>454.83601423182438</v>
      </c>
      <c r="W30" s="183">
        <v>437.39149836617173</v>
      </c>
      <c r="DA30" s="192" t="s">
        <v>929</v>
      </c>
    </row>
    <row r="31" spans="1:105" ht="12" customHeight="1" x14ac:dyDescent="0.25">
      <c r="A31" s="132" t="s">
        <v>181</v>
      </c>
      <c r="B31" s="183"/>
      <c r="C31" s="183">
        <v>1103.9439577450883</v>
      </c>
      <c r="D31" s="183">
        <v>1170.8182626573025</v>
      </c>
      <c r="E31" s="183">
        <v>1273.7771707804077</v>
      </c>
      <c r="F31" s="183">
        <v>1321.8067430357953</v>
      </c>
      <c r="G31" s="183">
        <v>1345.2287853854116</v>
      </c>
      <c r="H31" s="183">
        <v>1358.0606094769678</v>
      </c>
      <c r="I31" s="183">
        <v>1323.0038454523026</v>
      </c>
      <c r="J31" s="183">
        <v>1329.7726044622048</v>
      </c>
      <c r="K31" s="183">
        <v>1275.1139320454024</v>
      </c>
      <c r="L31" s="183">
        <v>1256.6850396041291</v>
      </c>
      <c r="M31" s="183">
        <v>1292.9521280795798</v>
      </c>
      <c r="N31" s="183">
        <v>1429.4986046424247</v>
      </c>
      <c r="O31" s="183">
        <v>1609.4479549941107</v>
      </c>
      <c r="P31" s="183">
        <v>1763.6616265096275</v>
      </c>
      <c r="Q31" s="183">
        <v>1778.890474511295</v>
      </c>
      <c r="R31" s="183">
        <v>1698.496075547805</v>
      </c>
      <c r="S31" s="183">
        <v>1661.16402536648</v>
      </c>
      <c r="T31" s="183">
        <v>1662.6947213492138</v>
      </c>
      <c r="U31" s="183">
        <v>1594.8326396143075</v>
      </c>
      <c r="V31" s="183">
        <v>1558.6130474834026</v>
      </c>
      <c r="W31" s="183">
        <v>1543.3549999990189</v>
      </c>
      <c r="DA31" s="192" t="s">
        <v>930</v>
      </c>
    </row>
    <row r="32" spans="1:105" ht="12" customHeight="1" x14ac:dyDescent="0.25">
      <c r="A32" s="60" t="s">
        <v>167</v>
      </c>
      <c r="B32" s="41"/>
      <c r="C32" s="41">
        <v>68.455595747931881</v>
      </c>
      <c r="D32" s="41">
        <v>72.767055462462579</v>
      </c>
      <c r="E32" s="41">
        <v>82.509112792719151</v>
      </c>
      <c r="F32" s="41">
        <v>93.058816948420429</v>
      </c>
      <c r="G32" s="41">
        <v>100.73953481381453</v>
      </c>
      <c r="H32" s="41">
        <v>112.06510620927729</v>
      </c>
      <c r="I32" s="41">
        <v>112.32246020909304</v>
      </c>
      <c r="J32" s="41">
        <v>102.13088943967361</v>
      </c>
      <c r="K32" s="41">
        <v>81.142745954880951</v>
      </c>
      <c r="L32" s="41">
        <v>94.24935243098453</v>
      </c>
      <c r="M32" s="41">
        <v>87.159392525281106</v>
      </c>
      <c r="N32" s="41">
        <v>93.797363849631651</v>
      </c>
      <c r="O32" s="41">
        <v>94.283744694201459</v>
      </c>
      <c r="P32" s="41">
        <v>106.99306626862698</v>
      </c>
      <c r="Q32" s="41">
        <v>112.88054435157883</v>
      </c>
      <c r="R32" s="41">
        <v>131.87673753645686</v>
      </c>
      <c r="S32" s="41">
        <v>136.60247537353735</v>
      </c>
      <c r="T32" s="41">
        <v>146.67559054008697</v>
      </c>
      <c r="U32" s="41">
        <v>156.11834932981228</v>
      </c>
      <c r="V32" s="41">
        <v>159.38949546501991</v>
      </c>
      <c r="W32" s="41">
        <v>164.87796680365338</v>
      </c>
      <c r="DA32" s="92" t="s">
        <v>931</v>
      </c>
    </row>
    <row r="33" spans="1:105" ht="12" customHeight="1" x14ac:dyDescent="0.25">
      <c r="A33" s="62" t="s">
        <v>165</v>
      </c>
      <c r="B33" s="42"/>
      <c r="C33" s="42">
        <v>23600.737941018135</v>
      </c>
      <c r="D33" s="42">
        <v>23972.989114837343</v>
      </c>
      <c r="E33" s="42">
        <v>25242.550849139589</v>
      </c>
      <c r="F33" s="42">
        <v>26940.053649228477</v>
      </c>
      <c r="G33" s="42">
        <v>27466.152054141756</v>
      </c>
      <c r="H33" s="42">
        <v>37240.543266315857</v>
      </c>
      <c r="I33" s="42">
        <v>37749.863076503949</v>
      </c>
      <c r="J33" s="42">
        <v>39490.045709519633</v>
      </c>
      <c r="K33" s="42">
        <v>41860.675026788733</v>
      </c>
      <c r="L33" s="42">
        <v>43277.787616001835</v>
      </c>
      <c r="M33" s="42">
        <v>54570.87574166894</v>
      </c>
      <c r="N33" s="42">
        <v>59054.398022246649</v>
      </c>
      <c r="O33" s="42">
        <v>63788.835059720979</v>
      </c>
      <c r="P33" s="42">
        <v>67908.823813926268</v>
      </c>
      <c r="Q33" s="42">
        <v>70294.281661002562</v>
      </c>
      <c r="R33" s="42">
        <v>71281.814219877677</v>
      </c>
      <c r="S33" s="42">
        <v>76650.272808868773</v>
      </c>
      <c r="T33" s="42">
        <v>83687.732694403792</v>
      </c>
      <c r="U33" s="42">
        <v>82346.991973812605</v>
      </c>
      <c r="V33" s="42">
        <v>85003.453822712123</v>
      </c>
      <c r="W33" s="42">
        <v>86289.951942040992</v>
      </c>
      <c r="DA33" s="93" t="s">
        <v>932</v>
      </c>
    </row>
    <row r="34" spans="1:105" s="2" customFormat="1" ht="12" customHeight="1" x14ac:dyDescent="0.25">
      <c r="DA34" s="7"/>
    </row>
    <row r="35" spans="1:105" ht="12.95" customHeight="1" x14ac:dyDescent="0.25">
      <c r="A35" s="179" t="s">
        <v>105</v>
      </c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DA35" s="189"/>
    </row>
    <row r="36" spans="1:105" ht="12" customHeight="1" x14ac:dyDescent="0.25">
      <c r="A36" s="132" t="s">
        <v>166</v>
      </c>
      <c r="B36" s="183"/>
      <c r="C36" s="183">
        <v>172.5612650576922</v>
      </c>
      <c r="D36" s="183">
        <v>177.44226299264466</v>
      </c>
      <c r="E36" s="183">
        <v>182.46132285495409</v>
      </c>
      <c r="F36" s="183">
        <v>187.62234980828552</v>
      </c>
      <c r="G36" s="183">
        <v>192.92935947617957</v>
      </c>
      <c r="H36" s="183">
        <v>198.38648106647446</v>
      </c>
      <c r="I36" s="183">
        <v>203.99796058410644</v>
      </c>
      <c r="J36" s="183">
        <v>209.76816413478559</v>
      </c>
      <c r="K36" s="183">
        <v>215.70158132211526</v>
      </c>
      <c r="L36" s="183">
        <v>221.80282874080561</v>
      </c>
      <c r="M36" s="183">
        <v>228.07665356869256</v>
      </c>
      <c r="N36" s="183">
        <v>234.52793726035696</v>
      </c>
      <c r="O36" s="183">
        <v>241.16169934522404</v>
      </c>
      <c r="P36" s="183">
        <v>247.98310133309295</v>
      </c>
      <c r="Q36" s="183">
        <v>254.99745073013293</v>
      </c>
      <c r="R36" s="183">
        <v>262.21020516848182</v>
      </c>
      <c r="S36" s="183">
        <v>269.62697665264375</v>
      </c>
      <c r="T36" s="183">
        <v>277.25353592600709</v>
      </c>
      <c r="U36" s="183">
        <v>307.69495019684103</v>
      </c>
      <c r="V36" s="183">
        <v>293.14267582341876</v>
      </c>
      <c r="W36" s="183">
        <v>301.24250860292869</v>
      </c>
      <c r="DA36" s="192" t="s">
        <v>933</v>
      </c>
    </row>
    <row r="37" spans="1:105" ht="12" customHeight="1" x14ac:dyDescent="0.25">
      <c r="A37" s="132" t="s">
        <v>164</v>
      </c>
      <c r="B37" s="183"/>
      <c r="C37" s="183">
        <v>5848.3084385004677</v>
      </c>
      <c r="D37" s="183">
        <v>6100.0481822733482</v>
      </c>
      <c r="E37" s="183">
        <v>6362.6240334884533</v>
      </c>
      <c r="F37" s="183">
        <v>6636.5024311066636</v>
      </c>
      <c r="G37" s="183">
        <v>6922.1698918986804</v>
      </c>
      <c r="H37" s="183">
        <v>7220.1338746919237</v>
      </c>
      <c r="I37" s="183">
        <v>7530.9236818189456</v>
      </c>
      <c r="J37" s="183">
        <v>7098.9178217224307</v>
      </c>
      <c r="K37" s="183">
        <v>7673.3245439199454</v>
      </c>
      <c r="L37" s="183">
        <v>8098.2075721985329</v>
      </c>
      <c r="M37" s="183">
        <v>8370.4383896756044</v>
      </c>
      <c r="N37" s="183">
        <v>8775.8886852868036</v>
      </c>
      <c r="O37" s="183">
        <v>9156.7257079366791</v>
      </c>
      <c r="P37" s="183">
        <v>9386.7299248738273</v>
      </c>
      <c r="Q37" s="183">
        <v>8840.0695644322914</v>
      </c>
      <c r="R37" s="183">
        <v>9615.084767279739</v>
      </c>
      <c r="S37" s="183">
        <v>10221.074546834687</v>
      </c>
      <c r="T37" s="183">
        <v>10542.535599190007</v>
      </c>
      <c r="U37" s="183">
        <v>11417.535400278432</v>
      </c>
      <c r="V37" s="183">
        <v>12306.714850572984</v>
      </c>
      <c r="W37" s="183">
        <v>13427.24152767066</v>
      </c>
      <c r="DA37" s="192" t="s">
        <v>934</v>
      </c>
    </row>
    <row r="38" spans="1:105" ht="12" customHeight="1" x14ac:dyDescent="0.25">
      <c r="A38" s="132" t="s">
        <v>168</v>
      </c>
      <c r="B38" s="183"/>
      <c r="C38" s="183">
        <v>201.32373662413426</v>
      </c>
      <c r="D38" s="183">
        <v>206.55379553725484</v>
      </c>
      <c r="E38" s="183">
        <v>211.91972276224658</v>
      </c>
      <c r="F38" s="183">
        <v>217.42504793395253</v>
      </c>
      <c r="G38" s="183">
        <v>223.0733923813122</v>
      </c>
      <c r="H38" s="183">
        <v>228.86847150942373</v>
      </c>
      <c r="I38" s="183">
        <v>237.94681946721599</v>
      </c>
      <c r="J38" s="183">
        <v>242.21204602993654</v>
      </c>
      <c r="K38" s="183">
        <v>249.79754731946576</v>
      </c>
      <c r="L38" s="183">
        <v>265.86287582529309</v>
      </c>
      <c r="M38" s="183">
        <v>271.00324449940899</v>
      </c>
      <c r="N38" s="183">
        <v>293.97483775100886</v>
      </c>
      <c r="O38" s="183">
        <v>305.08537685560486</v>
      </c>
      <c r="P38" s="183">
        <v>298.95269299044139</v>
      </c>
      <c r="Q38" s="183">
        <v>284.70700673838371</v>
      </c>
      <c r="R38" s="183">
        <v>333.00125853921435</v>
      </c>
      <c r="S38" s="183">
        <v>333.3872146042508</v>
      </c>
      <c r="T38" s="183">
        <v>364.81261641995741</v>
      </c>
      <c r="U38" s="183">
        <v>369.70189104458825</v>
      </c>
      <c r="V38" s="183">
        <v>397.48603514378391</v>
      </c>
      <c r="W38" s="183">
        <v>394.79923418093051</v>
      </c>
      <c r="DA38" s="192" t="s">
        <v>935</v>
      </c>
    </row>
    <row r="39" spans="1:105" ht="12" customHeight="1" x14ac:dyDescent="0.25">
      <c r="A39" s="132" t="s">
        <v>181</v>
      </c>
      <c r="B39" s="183"/>
      <c r="C39" s="183">
        <v>774.17886533040632</v>
      </c>
      <c r="D39" s="183">
        <v>790.48631232281275</v>
      </c>
      <c r="E39" s="183">
        <v>807.13726239870334</v>
      </c>
      <c r="F39" s="183">
        <v>824.13895117064476</v>
      </c>
      <c r="G39" s="183">
        <v>841.4987666634853</v>
      </c>
      <c r="H39" s="183">
        <v>859.22425252479582</v>
      </c>
      <c r="I39" s="183">
        <v>877.32311130293897</v>
      </c>
      <c r="J39" s="183">
        <v>895.80320779417923</v>
      </c>
      <c r="K39" s="183">
        <v>914.67257246031011</v>
      </c>
      <c r="L39" s="183">
        <v>933.93940491825549</v>
      </c>
      <c r="M39" s="183">
        <v>1103.943957745088</v>
      </c>
      <c r="N39" s="183">
        <v>1170.818262657303</v>
      </c>
      <c r="O39" s="183">
        <v>1273.7771707804077</v>
      </c>
      <c r="P39" s="183">
        <v>1321.8067430357958</v>
      </c>
      <c r="Q39" s="183">
        <v>1345.2287853854111</v>
      </c>
      <c r="R39" s="183">
        <v>1358.0606094769678</v>
      </c>
      <c r="S39" s="183">
        <v>1323.0038454523026</v>
      </c>
      <c r="T39" s="183">
        <v>1329.7726044622048</v>
      </c>
      <c r="U39" s="183">
        <v>1275.1139320454026</v>
      </c>
      <c r="V39" s="183">
        <v>1256.6850396041291</v>
      </c>
      <c r="W39" s="183">
        <v>1292.9521280795798</v>
      </c>
      <c r="DA39" s="192" t="s">
        <v>936</v>
      </c>
    </row>
    <row r="40" spans="1:105" ht="12" customHeight="1" x14ac:dyDescent="0.25">
      <c r="A40" s="60" t="s">
        <v>167</v>
      </c>
      <c r="B40" s="41"/>
      <c r="C40" s="41">
        <v>17.518845850058202</v>
      </c>
      <c r="D40" s="41">
        <v>19.490267433072038</v>
      </c>
      <c r="E40" s="41">
        <v>21.683535996830958</v>
      </c>
      <c r="F40" s="41">
        <v>24.123616309545653</v>
      </c>
      <c r="G40" s="41">
        <v>26.838282461644077</v>
      </c>
      <c r="H40" s="41">
        <v>29.858434002947355</v>
      </c>
      <c r="I40" s="41">
        <v>33.218447655228587</v>
      </c>
      <c r="J40" s="41">
        <v>36.956568603505296</v>
      </c>
      <c r="K40" s="41">
        <v>41.115345819918872</v>
      </c>
      <c r="L40" s="41">
        <v>45.742116375251811</v>
      </c>
      <c r="M40" s="41">
        <v>50.88954425073625</v>
      </c>
      <c r="N40" s="41">
        <v>56.616219783149027</v>
      </c>
      <c r="O40" s="41">
        <v>62.987326566349864</v>
      </c>
      <c r="P40" s="41">
        <v>70.075383400232752</v>
      </c>
      <c r="Q40" s="41">
        <v>77.961069732288095</v>
      </c>
      <c r="R40" s="41">
        <v>68.455595747931909</v>
      </c>
      <c r="S40" s="41">
        <v>72.767055462462594</v>
      </c>
      <c r="T40" s="41">
        <v>82.509112792719094</v>
      </c>
      <c r="U40" s="41">
        <v>93.058816948420414</v>
      </c>
      <c r="V40" s="41">
        <v>100.73953481381456</v>
      </c>
      <c r="W40" s="41">
        <v>112.0651062092774</v>
      </c>
      <c r="DA40" s="92" t="s">
        <v>937</v>
      </c>
    </row>
    <row r="41" spans="1:105" ht="12" customHeight="1" x14ac:dyDescent="0.25">
      <c r="A41" s="62" t="s">
        <v>165</v>
      </c>
      <c r="B41" s="42"/>
      <c r="C41" s="42">
        <v>14220.467340406365</v>
      </c>
      <c r="D41" s="42">
        <v>14220.467340406369</v>
      </c>
      <c r="E41" s="42">
        <v>14220.467340406365</v>
      </c>
      <c r="F41" s="42">
        <v>14220.467340406365</v>
      </c>
      <c r="G41" s="42">
        <v>14220.467340406365</v>
      </c>
      <c r="H41" s="42">
        <v>23600.737941018142</v>
      </c>
      <c r="I41" s="42">
        <v>23972.989114837332</v>
      </c>
      <c r="J41" s="42">
        <v>25242.550849139589</v>
      </c>
      <c r="K41" s="42">
        <v>26940.053649228481</v>
      </c>
      <c r="L41" s="42">
        <v>27466.152054141756</v>
      </c>
      <c r="M41" s="42">
        <v>37240.543266315864</v>
      </c>
      <c r="N41" s="42">
        <v>37749.863076503942</v>
      </c>
      <c r="O41" s="42">
        <v>39490.045709519633</v>
      </c>
      <c r="P41" s="42">
        <v>41860.675026788733</v>
      </c>
      <c r="Q41" s="42">
        <v>43277.787616001835</v>
      </c>
      <c r="R41" s="42">
        <v>54570.875741668955</v>
      </c>
      <c r="S41" s="42">
        <v>59054.398022246656</v>
      </c>
      <c r="T41" s="42">
        <v>63788.835059720972</v>
      </c>
      <c r="U41" s="42">
        <v>67908.823813926254</v>
      </c>
      <c r="V41" s="42">
        <v>70294.281661002562</v>
      </c>
      <c r="W41" s="42">
        <v>71281.814219877662</v>
      </c>
      <c r="DA41" s="93" t="s">
        <v>938</v>
      </c>
    </row>
    <row r="42" spans="1:105" s="2" customFormat="1" ht="12" customHeight="1" x14ac:dyDescent="0.25">
      <c r="DA42" s="7"/>
    </row>
    <row r="43" spans="1:105" ht="12.95" customHeight="1" x14ac:dyDescent="0.25">
      <c r="A43" s="179" t="s">
        <v>104</v>
      </c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DA43" s="193"/>
    </row>
    <row r="44" spans="1:105" ht="12" customHeight="1" x14ac:dyDescent="0.25">
      <c r="A44" s="132" t="s">
        <v>7</v>
      </c>
      <c r="B44" s="185">
        <v>8760</v>
      </c>
      <c r="C44" s="185">
        <v>8760</v>
      </c>
      <c r="D44" s="185">
        <v>8760</v>
      </c>
      <c r="E44" s="185">
        <v>8759.9999999999927</v>
      </c>
      <c r="F44" s="185">
        <v>8760</v>
      </c>
      <c r="G44" s="185">
        <v>8760</v>
      </c>
      <c r="H44" s="185">
        <v>8759.9999999999982</v>
      </c>
      <c r="I44" s="185">
        <v>8759.9999999999982</v>
      </c>
      <c r="J44" s="185">
        <v>8760</v>
      </c>
      <c r="K44" s="185">
        <v>8760</v>
      </c>
      <c r="L44" s="185">
        <v>8760.0000000000036</v>
      </c>
      <c r="M44" s="185">
        <v>8760</v>
      </c>
      <c r="N44" s="185">
        <v>8760.0000000000018</v>
      </c>
      <c r="O44" s="185">
        <v>8760</v>
      </c>
      <c r="P44" s="185">
        <v>8759.9999999999982</v>
      </c>
      <c r="Q44" s="185">
        <v>8759.9999999999945</v>
      </c>
      <c r="R44" s="185">
        <v>8760</v>
      </c>
      <c r="S44" s="185">
        <v>8759.9999999999964</v>
      </c>
      <c r="T44" s="185">
        <v>8759.9999999999945</v>
      </c>
      <c r="U44" s="185">
        <v>8760</v>
      </c>
      <c r="V44" s="185">
        <v>8760</v>
      </c>
      <c r="W44" s="185">
        <v>8759.9999999999945</v>
      </c>
      <c r="DA44" s="194" t="s">
        <v>939</v>
      </c>
    </row>
    <row r="45" spans="1:105" ht="12" customHeight="1" x14ac:dyDescent="0.25">
      <c r="A45" s="132" t="s">
        <v>6</v>
      </c>
      <c r="B45" s="185">
        <v>3906.1809091282703</v>
      </c>
      <c r="C45" s="185">
        <v>3901.6223987437406</v>
      </c>
      <c r="D45" s="185">
        <v>3895.9601449077095</v>
      </c>
      <c r="E45" s="185">
        <v>3888.9677539463892</v>
      </c>
      <c r="F45" s="185">
        <v>3884.9794735498331</v>
      </c>
      <c r="G45" s="185">
        <v>3879.6863655993311</v>
      </c>
      <c r="H45" s="185">
        <v>3875.0109087362125</v>
      </c>
      <c r="I45" s="185">
        <v>3868.0197456071423</v>
      </c>
      <c r="J45" s="185">
        <v>3860.1419671615681</v>
      </c>
      <c r="K45" s="185">
        <v>3854.2539841946113</v>
      </c>
      <c r="L45" s="185">
        <v>3848.3571463389358</v>
      </c>
      <c r="M45" s="185">
        <v>3836.5896148798797</v>
      </c>
      <c r="N45" s="185">
        <v>3821.0652548140047</v>
      </c>
      <c r="O45" s="185">
        <v>3802.718966090928</v>
      </c>
      <c r="P45" s="185">
        <v>3780.7352701383015</v>
      </c>
      <c r="Q45" s="185">
        <v>3758.2922346457176</v>
      </c>
      <c r="R45" s="185">
        <v>3771.8103124039094</v>
      </c>
      <c r="S45" s="185">
        <v>3788.4573011888187</v>
      </c>
      <c r="T45" s="185">
        <v>3763.7316339251038</v>
      </c>
      <c r="U45" s="185">
        <v>3736.0315411090396</v>
      </c>
      <c r="V45" s="185">
        <v>3717.4720464996713</v>
      </c>
      <c r="W45" s="185">
        <v>3720.6193968408675</v>
      </c>
      <c r="DA45" s="194" t="s">
        <v>940</v>
      </c>
    </row>
    <row r="46" spans="1:105" ht="12" customHeight="1" x14ac:dyDescent="0.25">
      <c r="A46" s="132" t="s">
        <v>5</v>
      </c>
      <c r="B46" s="185">
        <v>2330.3558850487047</v>
      </c>
      <c r="C46" s="185">
        <v>2346.2608852708631</v>
      </c>
      <c r="D46" s="185">
        <v>2359.3729560895499</v>
      </c>
      <c r="E46" s="185">
        <v>2370.400712137985</v>
      </c>
      <c r="F46" s="185">
        <v>2385.0115985313892</v>
      </c>
      <c r="G46" s="185">
        <v>2396.8572205512946</v>
      </c>
      <c r="H46" s="185">
        <v>2411.4369967056655</v>
      </c>
      <c r="I46" s="185">
        <v>2424.618021694338</v>
      </c>
      <c r="J46" s="185">
        <v>2434.1419679695159</v>
      </c>
      <c r="K46" s="185">
        <v>2440.2269700467182</v>
      </c>
      <c r="L46" s="185">
        <v>2447.0663927614582</v>
      </c>
      <c r="M46" s="185">
        <v>2455.7305149166455</v>
      </c>
      <c r="N46" s="185">
        <v>2463.2435135042383</v>
      </c>
      <c r="O46" s="185">
        <v>2469.9952586173995</v>
      </c>
      <c r="P46" s="185">
        <v>2479.437987937984</v>
      </c>
      <c r="Q46" s="185">
        <v>2488.4944317975487</v>
      </c>
      <c r="R46" s="185">
        <v>2500.7463227151984</v>
      </c>
      <c r="S46" s="185">
        <v>2521.5086268527793</v>
      </c>
      <c r="T46" s="185">
        <v>2505.9001732302272</v>
      </c>
      <c r="U46" s="185">
        <v>2484.4494121727162</v>
      </c>
      <c r="V46" s="185">
        <v>2330.7947208902528</v>
      </c>
      <c r="W46" s="185">
        <v>2417.8630603789802</v>
      </c>
      <c r="DA46" s="194" t="s">
        <v>941</v>
      </c>
    </row>
    <row r="47" spans="1:105" ht="12" customHeight="1" x14ac:dyDescent="0.25">
      <c r="A47" s="132" t="s">
        <v>180</v>
      </c>
      <c r="B47" s="185">
        <v>8760.0000000000036</v>
      </c>
      <c r="C47" s="185">
        <v>8760.0000000000018</v>
      </c>
      <c r="D47" s="185">
        <v>8760</v>
      </c>
      <c r="E47" s="185">
        <v>8760.0000000000036</v>
      </c>
      <c r="F47" s="185">
        <v>8760</v>
      </c>
      <c r="G47" s="185">
        <v>8759.9999999999982</v>
      </c>
      <c r="H47" s="185">
        <v>8760</v>
      </c>
      <c r="I47" s="185">
        <v>8760.0000000000055</v>
      </c>
      <c r="J47" s="185">
        <v>8760</v>
      </c>
      <c r="K47" s="185">
        <v>8760</v>
      </c>
      <c r="L47" s="185">
        <v>8760</v>
      </c>
      <c r="M47" s="185">
        <v>8760</v>
      </c>
      <c r="N47" s="185">
        <v>8760.0000000000036</v>
      </c>
      <c r="O47" s="185">
        <v>8759.9999999999964</v>
      </c>
      <c r="P47" s="185">
        <v>8759.9999999999982</v>
      </c>
      <c r="Q47" s="185">
        <v>8759.9999999999964</v>
      </c>
      <c r="R47" s="185">
        <v>8760</v>
      </c>
      <c r="S47" s="185">
        <v>8760</v>
      </c>
      <c r="T47" s="185">
        <v>8760</v>
      </c>
      <c r="U47" s="185">
        <v>8760</v>
      </c>
      <c r="V47" s="185">
        <v>8760</v>
      </c>
      <c r="W47" s="185">
        <v>8760</v>
      </c>
      <c r="DA47" s="194" t="s">
        <v>942</v>
      </c>
    </row>
    <row r="48" spans="1:105" ht="12" customHeight="1" x14ac:dyDescent="0.25">
      <c r="A48" s="60" t="s">
        <v>4</v>
      </c>
      <c r="B48" s="44">
        <v>803.13692884717477</v>
      </c>
      <c r="C48" s="44">
        <v>806.68838980520241</v>
      </c>
      <c r="D48" s="44">
        <v>809.88340526304569</v>
      </c>
      <c r="E48" s="44">
        <v>812.75517310266753</v>
      </c>
      <c r="F48" s="44">
        <v>815.3905201111927</v>
      </c>
      <c r="G48" s="44">
        <v>817.71965025061058</v>
      </c>
      <c r="H48" s="44">
        <v>819.74022938079133</v>
      </c>
      <c r="I48" s="44">
        <v>821.94656317748809</v>
      </c>
      <c r="J48" s="44">
        <v>824.00467440430998</v>
      </c>
      <c r="K48" s="44">
        <v>826.19803738401913</v>
      </c>
      <c r="L48" s="44">
        <v>827.91301789120064</v>
      </c>
      <c r="M48" s="44">
        <v>829.20730421506471</v>
      </c>
      <c r="N48" s="44">
        <v>829.96968721852477</v>
      </c>
      <c r="O48" s="44">
        <v>830.50124800106585</v>
      </c>
      <c r="P48" s="44">
        <v>831.05789567841111</v>
      </c>
      <c r="Q48" s="44">
        <v>831.2716244338319</v>
      </c>
      <c r="R48" s="44">
        <v>835.79408538993755</v>
      </c>
      <c r="S48" s="44">
        <v>840.41503624241534</v>
      </c>
      <c r="T48" s="44">
        <v>838.49691931238738</v>
      </c>
      <c r="U48" s="44">
        <v>833.98730255736575</v>
      </c>
      <c r="V48" s="44">
        <v>780.08722267551263</v>
      </c>
      <c r="W48" s="44">
        <v>809.11255103413771</v>
      </c>
      <c r="DA48" s="95" t="s">
        <v>943</v>
      </c>
    </row>
    <row r="49" spans="1:105" ht="12" customHeight="1" x14ac:dyDescent="0.25">
      <c r="A49" s="62" t="s">
        <v>3</v>
      </c>
      <c r="B49" s="186">
        <v>1652.3757592925497</v>
      </c>
      <c r="C49" s="186">
        <v>1670.6335592141179</v>
      </c>
      <c r="D49" s="186">
        <v>1701.6075968118562</v>
      </c>
      <c r="E49" s="186">
        <v>1730.7768903042206</v>
      </c>
      <c r="F49" s="186">
        <v>1760.2598945002953</v>
      </c>
      <c r="G49" s="186">
        <v>1787.6392181245426</v>
      </c>
      <c r="H49" s="186">
        <v>1814.2514590271119</v>
      </c>
      <c r="I49" s="186">
        <v>1838.1010919738872</v>
      </c>
      <c r="J49" s="186">
        <v>1857.4348210964984</v>
      </c>
      <c r="K49" s="186">
        <v>1874.7781983873622</v>
      </c>
      <c r="L49" s="186">
        <v>1897.7836233153228</v>
      </c>
      <c r="M49" s="186">
        <v>1920.2714204447132</v>
      </c>
      <c r="N49" s="186">
        <v>1937.6816491113652</v>
      </c>
      <c r="O49" s="186">
        <v>1955.4972687956515</v>
      </c>
      <c r="P49" s="186">
        <v>1975.3449899660113</v>
      </c>
      <c r="Q49" s="186">
        <v>1995.9691557763681</v>
      </c>
      <c r="R49" s="186">
        <v>2024.1996776583628</v>
      </c>
      <c r="S49" s="186">
        <v>2056.0550980688267</v>
      </c>
      <c r="T49" s="186">
        <v>2066.581180194813</v>
      </c>
      <c r="U49" s="186">
        <v>2074.2280655614504</v>
      </c>
      <c r="V49" s="186">
        <v>2009.4952765173471</v>
      </c>
      <c r="W49" s="186">
        <v>2068.3657013309457</v>
      </c>
      <c r="DA49" s="195" t="s">
        <v>944</v>
      </c>
    </row>
    <row r="50" spans="1:105" s="2" customFormat="1" ht="12" customHeight="1" x14ac:dyDescent="0.25">
      <c r="DA50" s="7"/>
    </row>
    <row r="51" spans="1:105" ht="12.95" customHeight="1" x14ac:dyDescent="0.25">
      <c r="A51" s="179" t="s">
        <v>103</v>
      </c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DA51" s="189"/>
    </row>
    <row r="52" spans="1:105" ht="12" customHeight="1" x14ac:dyDescent="0.25">
      <c r="A52" s="132" t="s">
        <v>101</v>
      </c>
      <c r="B52" s="181">
        <v>0.67235462582052519</v>
      </c>
      <c r="C52" s="181">
        <v>0.66717933478642877</v>
      </c>
      <c r="D52" s="181">
        <v>0.66210718231024157</v>
      </c>
      <c r="E52" s="181">
        <v>0.65685672666134987</v>
      </c>
      <c r="F52" s="181">
        <v>0.65093785449781683</v>
      </c>
      <c r="G52" s="181">
        <v>0.64473964239492376</v>
      </c>
      <c r="H52" s="181">
        <v>0.63750743346173722</v>
      </c>
      <c r="I52" s="181">
        <v>0.63009429122423832</v>
      </c>
      <c r="J52" s="181">
        <v>0.62311841748520902</v>
      </c>
      <c r="K52" s="181">
        <v>0.61692393975890003</v>
      </c>
      <c r="L52" s="181">
        <v>0.60924349219052609</v>
      </c>
      <c r="M52" s="181">
        <v>0.60191182803961907</v>
      </c>
      <c r="N52" s="181">
        <v>0.59383259156464585</v>
      </c>
      <c r="O52" s="181">
        <v>0.58536388953785323</v>
      </c>
      <c r="P52" s="181">
        <v>0.57596438954687412</v>
      </c>
      <c r="Q52" s="181">
        <v>0.56597315572956874</v>
      </c>
      <c r="R52" s="181">
        <v>0.55621675369849255</v>
      </c>
      <c r="S52" s="181">
        <v>0.5464207754072179</v>
      </c>
      <c r="T52" s="181">
        <v>0.53656968984797226</v>
      </c>
      <c r="U52" s="181">
        <v>0.52920686942662265</v>
      </c>
      <c r="V52" s="181">
        <v>0.52251493169286489</v>
      </c>
      <c r="W52" s="181">
        <v>0.51612295624223103</v>
      </c>
      <c r="DA52" s="190" t="s">
        <v>945</v>
      </c>
    </row>
    <row r="53" spans="1:105" ht="12" customHeight="1" x14ac:dyDescent="0.25">
      <c r="A53" s="132" t="s">
        <v>100</v>
      </c>
      <c r="B53" s="181">
        <v>188.74249596469426</v>
      </c>
      <c r="C53" s="181">
        <v>186.90983499004244</v>
      </c>
      <c r="D53" s="181">
        <v>184.72700276641444</v>
      </c>
      <c r="E53" s="181">
        <v>182.2300425068689</v>
      </c>
      <c r="F53" s="181">
        <v>179.43165448290787</v>
      </c>
      <c r="G53" s="181">
        <v>176.27558117162602</v>
      </c>
      <c r="H53" s="181">
        <v>172.76929133343731</v>
      </c>
      <c r="I53" s="181">
        <v>168.96765802809</v>
      </c>
      <c r="J53" s="181">
        <v>166.68473816801324</v>
      </c>
      <c r="K53" s="181">
        <v>164.13671706277421</v>
      </c>
      <c r="L53" s="181">
        <v>161.32635319723551</v>
      </c>
      <c r="M53" s="181">
        <v>158.29722237606694</v>
      </c>
      <c r="N53" s="181">
        <v>154.74814481888927</v>
      </c>
      <c r="O53" s="181">
        <v>150.68047288234513</v>
      </c>
      <c r="P53" s="181">
        <v>145.86343753452923</v>
      </c>
      <c r="Q53" s="181">
        <v>140.6761239112063</v>
      </c>
      <c r="R53" s="181">
        <v>135.35582433600328</v>
      </c>
      <c r="S53" s="181">
        <v>129.72072751016398</v>
      </c>
      <c r="T53" s="181">
        <v>123.96139129819599</v>
      </c>
      <c r="U53" s="181">
        <v>117.99491300635231</v>
      </c>
      <c r="V53" s="181">
        <v>111.88037825855459</v>
      </c>
      <c r="W53" s="181">
        <v>106.23329337037181</v>
      </c>
      <c r="DA53" s="190" t="s">
        <v>946</v>
      </c>
    </row>
    <row r="54" spans="1:105" ht="12" customHeight="1" x14ac:dyDescent="0.25">
      <c r="A54" s="132" t="s">
        <v>140</v>
      </c>
      <c r="B54" s="181">
        <v>40.14025334690681</v>
      </c>
      <c r="C54" s="181">
        <v>39.73040511475746</v>
      </c>
      <c r="D54" s="181">
        <v>39.146063882813486</v>
      </c>
      <c r="E54" s="181">
        <v>38.430983861162851</v>
      </c>
      <c r="F54" s="181">
        <v>37.581718761391357</v>
      </c>
      <c r="G54" s="181">
        <v>36.641315195292393</v>
      </c>
      <c r="H54" s="181">
        <v>35.579634166971012</v>
      </c>
      <c r="I54" s="181">
        <v>34.724613793869985</v>
      </c>
      <c r="J54" s="181">
        <v>33.933939171785887</v>
      </c>
      <c r="K54" s="181">
        <v>33.136286258244709</v>
      </c>
      <c r="L54" s="181">
        <v>32.222055397979844</v>
      </c>
      <c r="M54" s="181">
        <v>31.26457186370736</v>
      </c>
      <c r="N54" s="181">
        <v>30.150924836051082</v>
      </c>
      <c r="O54" s="181">
        <v>28.960150685903482</v>
      </c>
      <c r="P54" s="181">
        <v>27.667549409324682</v>
      </c>
      <c r="Q54" s="181">
        <v>26.368357630727132</v>
      </c>
      <c r="R54" s="181">
        <v>24.852506110943342</v>
      </c>
      <c r="S54" s="181">
        <v>23.398616540004937</v>
      </c>
      <c r="T54" s="181">
        <v>21.795854353691006</v>
      </c>
      <c r="U54" s="181">
        <v>20.234194098650171</v>
      </c>
      <c r="V54" s="181">
        <v>18.685147522797472</v>
      </c>
      <c r="W54" s="181">
        <v>17.255005167402516</v>
      </c>
      <c r="DA54" s="190" t="s">
        <v>947</v>
      </c>
    </row>
    <row r="55" spans="1:105" ht="12" customHeight="1" x14ac:dyDescent="0.25">
      <c r="A55" s="132" t="s">
        <v>182</v>
      </c>
      <c r="B55" s="181">
        <v>653.33247309314413</v>
      </c>
      <c r="C55" s="181">
        <v>646.19784587716856</v>
      </c>
      <c r="D55" s="181">
        <v>637.34633302620387</v>
      </c>
      <c r="E55" s="181">
        <v>627.60560227724386</v>
      </c>
      <c r="F55" s="181">
        <v>617.65141507089641</v>
      </c>
      <c r="G55" s="181">
        <v>607.63132343858547</v>
      </c>
      <c r="H55" s="181">
        <v>597.38180444928491</v>
      </c>
      <c r="I55" s="181">
        <v>587.01716202532759</v>
      </c>
      <c r="J55" s="181">
        <v>576.13366733296016</v>
      </c>
      <c r="K55" s="181">
        <v>564.76959097261977</v>
      </c>
      <c r="L55" s="181">
        <v>552.73520142059715</v>
      </c>
      <c r="M55" s="181">
        <v>543.05978337695763</v>
      </c>
      <c r="N55" s="181">
        <v>533.32393442722218</v>
      </c>
      <c r="O55" s="181">
        <v>522.4548835000794</v>
      </c>
      <c r="P55" s="181">
        <v>510.44281638925804</v>
      </c>
      <c r="Q55" s="181">
        <v>498.93069504417934</v>
      </c>
      <c r="R55" s="181">
        <v>488.21364967530957</v>
      </c>
      <c r="S55" s="181">
        <v>478.06365893642038</v>
      </c>
      <c r="T55" s="181">
        <v>468.30758068596595</v>
      </c>
      <c r="U55" s="181">
        <v>459.51649053207558</v>
      </c>
      <c r="V55" s="181">
        <v>451.45384804511019</v>
      </c>
      <c r="W55" s="181">
        <v>443.9194466747885</v>
      </c>
      <c r="DA55" s="190" t="s">
        <v>948</v>
      </c>
    </row>
    <row r="56" spans="1:105" ht="12" customHeight="1" x14ac:dyDescent="0.25">
      <c r="A56" s="60" t="s">
        <v>99</v>
      </c>
      <c r="B56" s="55">
        <v>45.973520648095658</v>
      </c>
      <c r="C56" s="55">
        <v>45.758545899261684</v>
      </c>
      <c r="D56" s="55">
        <v>45.524541290180728</v>
      </c>
      <c r="E56" s="55">
        <v>45.269683506344656</v>
      </c>
      <c r="F56" s="55">
        <v>44.985684931325061</v>
      </c>
      <c r="G56" s="55">
        <v>44.677787326490787</v>
      </c>
      <c r="H56" s="55">
        <v>44.346783724274793</v>
      </c>
      <c r="I56" s="55">
        <v>44.013992286306078</v>
      </c>
      <c r="J56" s="55">
        <v>43.691197185857916</v>
      </c>
      <c r="K56" s="55">
        <v>43.401453832648805</v>
      </c>
      <c r="L56" s="55">
        <v>43.038011290513886</v>
      </c>
      <c r="M56" s="55">
        <v>42.651830756324202</v>
      </c>
      <c r="N56" s="55">
        <v>42.179783953141779</v>
      </c>
      <c r="O56" s="55">
        <v>41.641153522144144</v>
      </c>
      <c r="P56" s="55">
        <v>40.988169250433231</v>
      </c>
      <c r="Q56" s="55">
        <v>40.232560404702781</v>
      </c>
      <c r="R56" s="55">
        <v>39.551806961639308</v>
      </c>
      <c r="S56" s="55">
        <v>38.872004049356782</v>
      </c>
      <c r="T56" s="55">
        <v>38.156873199457763</v>
      </c>
      <c r="U56" s="55">
        <v>37.413703973120015</v>
      </c>
      <c r="V56" s="55">
        <v>36.66977231591715</v>
      </c>
      <c r="W56" s="55">
        <v>35.928572590321323</v>
      </c>
      <c r="DA56" s="101" t="s">
        <v>949</v>
      </c>
    </row>
    <row r="57" spans="1:105" ht="12" customHeight="1" x14ac:dyDescent="0.25">
      <c r="A57" s="62" t="s">
        <v>98</v>
      </c>
      <c r="B57" s="63">
        <v>361.74682066701388</v>
      </c>
      <c r="C57" s="63">
        <v>352.73358065703394</v>
      </c>
      <c r="D57" s="63">
        <v>341.99954907231654</v>
      </c>
      <c r="E57" s="63">
        <v>330.06406103273753</v>
      </c>
      <c r="F57" s="63">
        <v>316.97160769616625</v>
      </c>
      <c r="G57" s="63">
        <v>303.71137732509726</v>
      </c>
      <c r="H57" s="63">
        <v>288.31917216091892</v>
      </c>
      <c r="I57" s="63">
        <v>273.7321875344179</v>
      </c>
      <c r="J57" s="63">
        <v>258.7875153278236</v>
      </c>
      <c r="K57" s="63">
        <v>243.37329171832189</v>
      </c>
      <c r="L57" s="63">
        <v>227.48580789701603</v>
      </c>
      <c r="M57" s="63">
        <v>209.62579191099354</v>
      </c>
      <c r="N57" s="63">
        <v>194.20038698543047</v>
      </c>
      <c r="O57" s="63">
        <v>181.51050067904865</v>
      </c>
      <c r="P57" s="63">
        <v>172.07598610234021</v>
      </c>
      <c r="Q57" s="63">
        <v>165.9782591092285</v>
      </c>
      <c r="R57" s="63">
        <v>161.14841349605908</v>
      </c>
      <c r="S57" s="63">
        <v>156.89518268974942</v>
      </c>
      <c r="T57" s="63">
        <v>153.27791642811269</v>
      </c>
      <c r="U57" s="63">
        <v>149.61429468401789</v>
      </c>
      <c r="V57" s="63">
        <v>145.67902215616689</v>
      </c>
      <c r="W57" s="63">
        <v>142.17671212460527</v>
      </c>
      <c r="DA57" s="105" t="s">
        <v>950</v>
      </c>
    </row>
    <row r="58" spans="1:105" s="2" customFormat="1" ht="12" customHeight="1" x14ac:dyDescent="0.25">
      <c r="DA58" s="7"/>
    </row>
    <row r="59" spans="1:105" ht="12.95" customHeight="1" x14ac:dyDescent="0.25">
      <c r="A59" s="179" t="s">
        <v>102</v>
      </c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DA59" s="189"/>
    </row>
    <row r="60" spans="1:105" ht="12" customHeight="1" x14ac:dyDescent="0.25">
      <c r="A60" s="132" t="s">
        <v>101</v>
      </c>
      <c r="B60" s="181"/>
      <c r="C60" s="181">
        <v>0.60316496525964713</v>
      </c>
      <c r="D60" s="181">
        <v>0.5971330049887188</v>
      </c>
      <c r="E60" s="181">
        <v>0.5925290775432186</v>
      </c>
      <c r="F60" s="181">
        <v>0.58479981152534</v>
      </c>
      <c r="G60" s="181">
        <v>0.57744829151285004</v>
      </c>
      <c r="H60" s="181">
        <v>0.56999690026805483</v>
      </c>
      <c r="I60" s="181">
        <v>0.56355985795552399</v>
      </c>
      <c r="J60" s="181">
        <v>0.55653849786305742</v>
      </c>
      <c r="K60" s="181">
        <v>0.55027440942310668</v>
      </c>
      <c r="L60" s="181">
        <v>0.53866466330179974</v>
      </c>
      <c r="M60" s="181">
        <v>0.53334457026774695</v>
      </c>
      <c r="N60" s="181">
        <v>0.52219336136333394</v>
      </c>
      <c r="O60" s="181">
        <v>0.51092826886259979</v>
      </c>
      <c r="P60" s="181">
        <v>0.49998282125272575</v>
      </c>
      <c r="Q60" s="181">
        <v>0.48788304934341498</v>
      </c>
      <c r="R60" s="181">
        <v>0.48407598401180418</v>
      </c>
      <c r="S60" s="181">
        <v>0.47980121460049474</v>
      </c>
      <c r="T60" s="181">
        <v>0.47522504934250881</v>
      </c>
      <c r="U60" s="181">
        <v>0.47104331423502077</v>
      </c>
      <c r="V60" s="181">
        <v>0.46729692919794819</v>
      </c>
      <c r="W60" s="181">
        <v>0.46627802447800482</v>
      </c>
      <c r="DA60" s="190" t="s">
        <v>951</v>
      </c>
    </row>
    <row r="61" spans="1:105" ht="12" customHeight="1" x14ac:dyDescent="0.25">
      <c r="A61" s="132" t="s">
        <v>100</v>
      </c>
      <c r="B61" s="181"/>
      <c r="C61" s="181">
        <v>176.38400668221408</v>
      </c>
      <c r="D61" s="181">
        <v>174.30122743794604</v>
      </c>
      <c r="E61" s="181">
        <v>172.10127038809594</v>
      </c>
      <c r="F61" s="181">
        <v>169.70330139736666</v>
      </c>
      <c r="G61" s="181">
        <v>167.07962059610716</v>
      </c>
      <c r="H61" s="181">
        <v>164.39258240810793</v>
      </c>
      <c r="I61" s="181">
        <v>161.86756660273986</v>
      </c>
      <c r="J61" s="181">
        <v>159.35063208075869</v>
      </c>
      <c r="K61" s="181">
        <v>156.26849593015382</v>
      </c>
      <c r="L61" s="181">
        <v>152.74913676978164</v>
      </c>
      <c r="M61" s="181">
        <v>148.85934219249003</v>
      </c>
      <c r="N61" s="181">
        <v>143.5435156766795</v>
      </c>
      <c r="O61" s="181">
        <v>138.01726209408881</v>
      </c>
      <c r="P61" s="181">
        <v>131.10325771355193</v>
      </c>
      <c r="Q61" s="181">
        <v>123.57041349418631</v>
      </c>
      <c r="R61" s="181">
        <v>116.8867131234238</v>
      </c>
      <c r="S61" s="181">
        <v>111.53140198978343</v>
      </c>
      <c r="T61" s="181">
        <v>106.15472488172138</v>
      </c>
      <c r="U61" s="181">
        <v>100.71465443953247</v>
      </c>
      <c r="V61" s="181">
        <v>95.381087894015693</v>
      </c>
      <c r="W61" s="181">
        <v>93.262731936942075</v>
      </c>
      <c r="DA61" s="190" t="s">
        <v>952</v>
      </c>
    </row>
    <row r="62" spans="1:105" ht="12" customHeight="1" x14ac:dyDescent="0.25">
      <c r="A62" s="132" t="s">
        <v>140</v>
      </c>
      <c r="B62" s="181"/>
      <c r="C62" s="181">
        <v>37.856669302085976</v>
      </c>
      <c r="D62" s="181">
        <v>36.795402316791041</v>
      </c>
      <c r="E62" s="181">
        <v>35.983743811405212</v>
      </c>
      <c r="F62" s="181">
        <v>35.204151167361857</v>
      </c>
      <c r="G62" s="181">
        <v>34.497577954945434</v>
      </c>
      <c r="H62" s="181">
        <v>33.728574983868121</v>
      </c>
      <c r="I62" s="181">
        <v>32.793184271111926</v>
      </c>
      <c r="J62" s="181">
        <v>31.946712443915182</v>
      </c>
      <c r="K62" s="181">
        <v>30.914706701823274</v>
      </c>
      <c r="L62" s="181">
        <v>29.881913904368258</v>
      </c>
      <c r="M62" s="181">
        <v>28.76116431492936</v>
      </c>
      <c r="N62" s="181">
        <v>27.389192120546547</v>
      </c>
      <c r="O62" s="181">
        <v>25.939284968055095</v>
      </c>
      <c r="P62" s="181">
        <v>24.432263569275207</v>
      </c>
      <c r="Q62" s="181">
        <v>22.791947981001762</v>
      </c>
      <c r="R62" s="181">
        <v>20.797179840067049</v>
      </c>
      <c r="S62" s="181">
        <v>19.710583343849599</v>
      </c>
      <c r="T62" s="181">
        <v>17.88060695670648</v>
      </c>
      <c r="U62" s="181">
        <v>16.425801628110815</v>
      </c>
      <c r="V62" s="181">
        <v>15.252957619860071</v>
      </c>
      <c r="W62" s="181">
        <v>13.948260327663334</v>
      </c>
      <c r="DA62" s="190" t="s">
        <v>953</v>
      </c>
    </row>
    <row r="63" spans="1:105" ht="12" customHeight="1" x14ac:dyDescent="0.25">
      <c r="A63" s="132" t="s">
        <v>182</v>
      </c>
      <c r="B63" s="181"/>
      <c r="C63" s="181">
        <v>596.14806771684243</v>
      </c>
      <c r="D63" s="181">
        <v>581.24638295868533</v>
      </c>
      <c r="E63" s="181">
        <v>573.33612973263666</v>
      </c>
      <c r="F63" s="181">
        <v>566.88674333199685</v>
      </c>
      <c r="G63" s="181">
        <v>560.29706754049528</v>
      </c>
      <c r="H63" s="181">
        <v>552.05231618428684</v>
      </c>
      <c r="I63" s="181">
        <v>543.28630540668416</v>
      </c>
      <c r="J63" s="181">
        <v>532.86279719833237</v>
      </c>
      <c r="K63" s="181">
        <v>520.68297748128953</v>
      </c>
      <c r="L63" s="181">
        <v>508.41106603644232</v>
      </c>
      <c r="M63" s="181">
        <v>492.91520934028318</v>
      </c>
      <c r="N63" s="181">
        <v>484.39510614998687</v>
      </c>
      <c r="O63" s="181">
        <v>473.54107818843977</v>
      </c>
      <c r="P63" s="181">
        <v>460.51584285015724</v>
      </c>
      <c r="Q63" s="181">
        <v>454.84305878388102</v>
      </c>
      <c r="R63" s="181">
        <v>448.28903862476659</v>
      </c>
      <c r="S63" s="181">
        <v>439.83811259064527</v>
      </c>
      <c r="T63" s="181">
        <v>431.36099019166448</v>
      </c>
      <c r="U63" s="181">
        <v>423.37475834033478</v>
      </c>
      <c r="V63" s="181">
        <v>415.91210995915475</v>
      </c>
      <c r="W63" s="181">
        <v>406.61120601130011</v>
      </c>
      <c r="DA63" s="190" t="s">
        <v>954</v>
      </c>
    </row>
    <row r="64" spans="1:105" ht="12" customHeight="1" x14ac:dyDescent="0.25">
      <c r="A64" s="60" t="s">
        <v>99</v>
      </c>
      <c r="B64" s="55"/>
      <c r="C64" s="55">
        <v>43.882008507968514</v>
      </c>
      <c r="D64" s="55">
        <v>43.503034559175106</v>
      </c>
      <c r="E64" s="55">
        <v>43.232882962642869</v>
      </c>
      <c r="F64" s="55">
        <v>42.860995032894749</v>
      </c>
      <c r="G64" s="55">
        <v>42.427975517943437</v>
      </c>
      <c r="H64" s="55">
        <v>42.054115153341364</v>
      </c>
      <c r="I64" s="55">
        <v>41.615404916936342</v>
      </c>
      <c r="J64" s="55">
        <v>41.090148873018528</v>
      </c>
      <c r="K64" s="55">
        <v>40.60034204780807</v>
      </c>
      <c r="L64" s="55">
        <v>39.875920198707846</v>
      </c>
      <c r="M64" s="55">
        <v>39.106134707219226</v>
      </c>
      <c r="N64" s="55">
        <v>38.056918433585096</v>
      </c>
      <c r="O64" s="55">
        <v>37.043466530708834</v>
      </c>
      <c r="P64" s="55">
        <v>36.058662154538617</v>
      </c>
      <c r="Q64" s="55">
        <v>34.962447264631621</v>
      </c>
      <c r="R64" s="55">
        <v>34.497568254100813</v>
      </c>
      <c r="S64" s="55">
        <v>33.9837625933528</v>
      </c>
      <c r="T64" s="55">
        <v>33.495021886755353</v>
      </c>
      <c r="U64" s="55">
        <v>33.015791516273147</v>
      </c>
      <c r="V64" s="55">
        <v>32.519116022808767</v>
      </c>
      <c r="W64" s="55">
        <v>32.325290740191427</v>
      </c>
      <c r="DA64" s="101" t="s">
        <v>955</v>
      </c>
    </row>
    <row r="65" spans="1:105" ht="12" customHeight="1" x14ac:dyDescent="0.25">
      <c r="A65" s="62" t="s">
        <v>98</v>
      </c>
      <c r="B65" s="63"/>
      <c r="C65" s="63">
        <v>331.01010988870672</v>
      </c>
      <c r="D65" s="63">
        <v>317.67686593758924</v>
      </c>
      <c r="E65" s="63">
        <v>305.24657491732466</v>
      </c>
      <c r="F65" s="63">
        <v>291.39701582526237</v>
      </c>
      <c r="G65" s="63">
        <v>278.73272424265372</v>
      </c>
      <c r="H65" s="63">
        <v>262.79062579606659</v>
      </c>
      <c r="I65" s="63">
        <v>247.20836295561963</v>
      </c>
      <c r="J65" s="63">
        <v>229.96287344073573</v>
      </c>
      <c r="K65" s="63">
        <v>212.09106794641227</v>
      </c>
      <c r="L65" s="63">
        <v>192.53301432460154</v>
      </c>
      <c r="M65" s="63">
        <v>180.57531966773047</v>
      </c>
      <c r="N65" s="63">
        <v>171.41654367952327</v>
      </c>
      <c r="O65" s="63">
        <v>164.10891322275756</v>
      </c>
      <c r="P65" s="63">
        <v>160.26606685525195</v>
      </c>
      <c r="Q65" s="63">
        <v>157.29224182178564</v>
      </c>
      <c r="R65" s="63">
        <v>154.63568454461395</v>
      </c>
      <c r="S65" s="63">
        <v>149.64252610931544</v>
      </c>
      <c r="T65" s="63">
        <v>146.40866937759967</v>
      </c>
      <c r="U65" s="63">
        <v>141.945016482103</v>
      </c>
      <c r="V65" s="63">
        <v>137.49312901000428</v>
      </c>
      <c r="W65" s="63">
        <v>136.27545254164986</v>
      </c>
      <c r="DA65" s="105" t="s">
        <v>956</v>
      </c>
    </row>
    <row r="66" spans="1:105" s="2" customFormat="1" ht="12" customHeight="1" x14ac:dyDescent="0.25">
      <c r="DA66" s="7"/>
    </row>
    <row r="67" spans="1:105" ht="12.95" customHeight="1" x14ac:dyDescent="0.25">
      <c r="A67" s="179" t="s">
        <v>97</v>
      </c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DA67" s="196"/>
    </row>
    <row r="68" spans="1:105" ht="12" customHeight="1" x14ac:dyDescent="0.25">
      <c r="A68" s="132" t="s">
        <v>96</v>
      </c>
      <c r="B68" s="188">
        <f>1000000*B20/SER_summary!B$8</f>
        <v>453.95815731849484</v>
      </c>
      <c r="C68" s="188">
        <f>1000000*C20/SER_summary!C$8</f>
        <v>460.55943386156179</v>
      </c>
      <c r="D68" s="188">
        <f>1000000*D20/SER_summary!D$8</f>
        <v>465.96306974148223</v>
      </c>
      <c r="E68" s="188">
        <f>1000000*E20/SER_summary!E$8</f>
        <v>471.64584271690842</v>
      </c>
      <c r="F68" s="188">
        <f>1000000*F20/SER_summary!F$8</f>
        <v>477.81481465877818</v>
      </c>
      <c r="G68" s="188">
        <f>1000000*G20/SER_summary!G$8</f>
        <v>483.72521468150018</v>
      </c>
      <c r="H68" s="188">
        <f>1000000*H20/SER_summary!H$8</f>
        <v>490.71466534366016</v>
      </c>
      <c r="I68" s="188">
        <f>1000000*I20/SER_summary!I$8</f>
        <v>498.12733859343598</v>
      </c>
      <c r="J68" s="188">
        <f>1000000*J20/SER_summary!J$8</f>
        <v>505.60103119977839</v>
      </c>
      <c r="K68" s="188">
        <f>1000000*K20/SER_summary!K$8</f>
        <v>514.93493954115831</v>
      </c>
      <c r="L68" s="188">
        <f>1000000*L20/SER_summary!L$8</f>
        <v>524.50555118548948</v>
      </c>
      <c r="M68" s="188">
        <f>1000000*M20/SER_summary!M$8</f>
        <v>532.97299475321711</v>
      </c>
      <c r="N68" s="188">
        <f>1000000*N20/SER_summary!N$8</f>
        <v>541.86347306905736</v>
      </c>
      <c r="O68" s="188">
        <f>1000000*O20/SER_summary!O$8</f>
        <v>551.84744306392656</v>
      </c>
      <c r="P68" s="188">
        <f>1000000*P20/SER_summary!P$8</f>
        <v>561.83085757750996</v>
      </c>
      <c r="Q68" s="188">
        <f>1000000*Q20/SER_summary!Q$8</f>
        <v>571.91990439613778</v>
      </c>
      <c r="R68" s="188">
        <f>1000000*R20/SER_summary!R$8</f>
        <v>579.25112942798091</v>
      </c>
      <c r="S68" s="188">
        <f>1000000*S20/SER_summary!S$8</f>
        <v>586.50197038171905</v>
      </c>
      <c r="T68" s="188">
        <f>1000000*T20/SER_summary!T$8</f>
        <v>593.61248291682773</v>
      </c>
      <c r="U68" s="188">
        <f>1000000*U20/SER_summary!U$8</f>
        <v>600.4896486507181</v>
      </c>
      <c r="V68" s="188">
        <f>1000000*V20/SER_summary!V$8</f>
        <v>606.94290415363037</v>
      </c>
      <c r="W68" s="188">
        <f>1000000*W20/SER_summary!W$8</f>
        <v>612.70608644500533</v>
      </c>
      <c r="DA68" s="197" t="s">
        <v>957</v>
      </c>
    </row>
    <row r="69" spans="1:105" ht="12" customHeight="1" x14ac:dyDescent="0.25">
      <c r="A69" s="132" t="s">
        <v>95</v>
      </c>
      <c r="B69" s="188">
        <f>1000*B21/SER_summary!B$3</f>
        <v>0.10880643538615355</v>
      </c>
      <c r="C69" s="188">
        <f>1000*C21/SER_summary!C$3</f>
        <v>0.11152557245113082</v>
      </c>
      <c r="D69" s="188">
        <f>1000*D21/SER_summary!D$3</f>
        <v>0.11506151623234441</v>
      </c>
      <c r="E69" s="188">
        <f>1000*E21/SER_summary!E$3</f>
        <v>0.11869514130070535</v>
      </c>
      <c r="F69" s="188">
        <f>1000*F21/SER_summary!F$3</f>
        <v>0.12227069615023714</v>
      </c>
      <c r="G69" s="188">
        <f>1000*G21/SER_summary!G$3</f>
        <v>0.1260722447554041</v>
      </c>
      <c r="H69" s="188">
        <f>1000*H21/SER_summary!H$3</f>
        <v>0.1301108626034734</v>
      </c>
      <c r="I69" s="188">
        <f>1000*I21/SER_summary!I$3</f>
        <v>0.13393538416809411</v>
      </c>
      <c r="J69" s="188">
        <f>1000*J21/SER_summary!J$3</f>
        <v>0.13744676353951327</v>
      </c>
      <c r="K69" s="188">
        <f>1000*K21/SER_summary!K$3</f>
        <v>0.14144629651284293</v>
      </c>
      <c r="L69" s="188">
        <f>1000*L21/SER_summary!L$3</f>
        <v>0.14606714948497643</v>
      </c>
      <c r="M69" s="188">
        <f>1000*M21/SER_summary!M$3</f>
        <v>0.15124280624895581</v>
      </c>
      <c r="N69" s="188">
        <f>1000*N21/SER_summary!N$3</f>
        <v>0.15702948054790128</v>
      </c>
      <c r="O69" s="188">
        <f>1000*O21/SER_summary!O$3</f>
        <v>0.16391723668589209</v>
      </c>
      <c r="P69" s="188">
        <f>1000*P21/SER_summary!P$3</f>
        <v>0.17243855178641948</v>
      </c>
      <c r="Q69" s="188">
        <f>1000*Q21/SER_summary!Q$3</f>
        <v>0.1826566384209071</v>
      </c>
      <c r="R69" s="188">
        <f>1000*R21/SER_summary!R$3</f>
        <v>0.18857969229956498</v>
      </c>
      <c r="S69" s="188">
        <f>1000*S21/SER_summary!S$3</f>
        <v>0.19461096939751374</v>
      </c>
      <c r="T69" s="188">
        <f>1000*T21/SER_summary!T$3</f>
        <v>0.20050328381271951</v>
      </c>
      <c r="U69" s="188">
        <f>1000*U21/SER_summary!U$3</f>
        <v>0.20620335098213605</v>
      </c>
      <c r="V69" s="188">
        <f>1000*V21/SER_summary!V$3</f>
        <v>0.21097452576777659</v>
      </c>
      <c r="W69" s="188">
        <f>1000*W21/SER_summary!W$3</f>
        <v>0.21540944798371148</v>
      </c>
      <c r="DA69" s="197" t="s">
        <v>958</v>
      </c>
    </row>
    <row r="70" spans="1:105" ht="12" customHeight="1" x14ac:dyDescent="0.25">
      <c r="A70" s="132" t="s">
        <v>141</v>
      </c>
      <c r="B70" s="188">
        <f>1000000*B22/SER_summary!B$8</f>
        <v>147.09688363550842</v>
      </c>
      <c r="C70" s="188">
        <f>1000000*C22/SER_summary!C$8</f>
        <v>148.43377385222112</v>
      </c>
      <c r="D70" s="188">
        <f>1000000*D22/SER_summary!D$8</f>
        <v>149.99563511774051</v>
      </c>
      <c r="E70" s="188">
        <f>1000000*E22/SER_summary!E$8</f>
        <v>151.7860717405849</v>
      </c>
      <c r="F70" s="188">
        <f>1000000*F22/SER_summary!F$8</f>
        <v>154.10584894961414</v>
      </c>
      <c r="G70" s="188">
        <f>1000000*G22/SER_summary!G$8</f>
        <v>156.25611474269346</v>
      </c>
      <c r="H70" s="188">
        <f>1000000*H22/SER_summary!H$8</f>
        <v>158.72134304970743</v>
      </c>
      <c r="I70" s="188">
        <f>1000000*I22/SER_summary!I$8</f>
        <v>161.23093517449621</v>
      </c>
      <c r="J70" s="188">
        <f>1000000*J22/SER_summary!J$8</f>
        <v>164.0668883214442</v>
      </c>
      <c r="K70" s="188">
        <f>1000000*K22/SER_summary!K$8</f>
        <v>167.73382369604076</v>
      </c>
      <c r="L70" s="188">
        <f>1000000*L22/SER_summary!L$8</f>
        <v>172.47950304222127</v>
      </c>
      <c r="M70" s="188">
        <f>1000000*M22/SER_summary!M$8</f>
        <v>177.50928502943029</v>
      </c>
      <c r="N70" s="188">
        <f>1000000*N22/SER_summary!N$8</f>
        <v>182.95043225456851</v>
      </c>
      <c r="O70" s="188">
        <f>1000000*O22/SER_summary!O$8</f>
        <v>188.48312473007294</v>
      </c>
      <c r="P70" s="188">
        <f>1000000*P22/SER_summary!P$8</f>
        <v>196.14665765128527</v>
      </c>
      <c r="Q70" s="188">
        <f>1000000*Q22/SER_summary!Q$8</f>
        <v>204.69710623721821</v>
      </c>
      <c r="R70" s="188">
        <f>1000000*R22/SER_summary!R$8</f>
        <v>209.36502619529276</v>
      </c>
      <c r="S70" s="188">
        <f>1000000*S22/SER_summary!S$8</f>
        <v>214.16853061069779</v>
      </c>
      <c r="T70" s="188">
        <f>1000000*T22/SER_summary!T$8</f>
        <v>218.76924030712627</v>
      </c>
      <c r="U70" s="188">
        <f>1000000*U22/SER_summary!U$8</f>
        <v>222.99114081660687</v>
      </c>
      <c r="V70" s="188">
        <f>1000000*V22/SER_summary!V$8</f>
        <v>226.49844489991102</v>
      </c>
      <c r="W70" s="188">
        <f>1000000*W22/SER_summary!W$8</f>
        <v>228.79360837452154</v>
      </c>
      <c r="DA70" s="197" t="s">
        <v>959</v>
      </c>
    </row>
    <row r="71" spans="1:105" ht="12" customHeight="1" x14ac:dyDescent="0.25">
      <c r="A71" s="132" t="s">
        <v>183</v>
      </c>
      <c r="B71" s="188">
        <f>1000*B23/SER_summary!B$3</f>
        <v>1.9880800251822452E-2</v>
      </c>
      <c r="C71" s="188">
        <f>1000*C23/SER_summary!C$3</f>
        <v>2.0613531874024874E-2</v>
      </c>
      <c r="D71" s="188">
        <f>1000*D23/SER_summary!D$3</f>
        <v>2.1475454420920397E-2</v>
      </c>
      <c r="E71" s="188">
        <f>1000*E23/SER_summary!E$3</f>
        <v>2.2484601963984895E-2</v>
      </c>
      <c r="F71" s="188">
        <f>1000*F23/SER_summary!F$3</f>
        <v>2.3552914838453651E-2</v>
      </c>
      <c r="G71" s="188">
        <f>1000*G23/SER_summary!G$3</f>
        <v>2.4622782704153592E-2</v>
      </c>
      <c r="H71" s="188">
        <f>1000*H23/SER_summary!H$3</f>
        <v>2.5688289927676435E-2</v>
      </c>
      <c r="I71" s="188">
        <f>1000*I23/SER_summary!I$3</f>
        <v>2.6624708341092113E-2</v>
      </c>
      <c r="J71" s="188">
        <f>1000*J23/SER_summary!J$3</f>
        <v>2.7522966169033228E-2</v>
      </c>
      <c r="K71" s="188">
        <f>1000*K23/SER_summary!K$3</f>
        <v>2.8259345271353185E-2</v>
      </c>
      <c r="L71" s="188">
        <f>1000*L23/SER_summary!L$3</f>
        <v>2.8952477560141514E-2</v>
      </c>
      <c r="M71" s="188">
        <f>1000*M23/SER_summary!M$3</f>
        <v>2.9429356926653157E-2</v>
      </c>
      <c r="N71" s="188">
        <f>1000*N23/SER_summary!N$3</f>
        <v>2.9975756889060356E-2</v>
      </c>
      <c r="O71" s="188">
        <f>1000*O23/SER_summary!O$3</f>
        <v>3.0688574748053133E-2</v>
      </c>
      <c r="P71" s="188">
        <f>1000*P23/SER_summary!P$3</f>
        <v>3.1573569302327298E-2</v>
      </c>
      <c r="Q71" s="188">
        <f>1000*Q23/SER_summary!Q$3</f>
        <v>3.2495301496155274E-2</v>
      </c>
      <c r="R71" s="188">
        <f>1000*R23/SER_summary!R$3</f>
        <v>3.317767174693758E-2</v>
      </c>
      <c r="S71" s="188">
        <f>1000*S23/SER_summary!S$3</f>
        <v>3.3882190576748593E-2</v>
      </c>
      <c r="T71" s="188">
        <f>1000*T23/SER_summary!T$3</f>
        <v>3.4577114984933079E-2</v>
      </c>
      <c r="U71" s="188">
        <f>1000*U23/SER_summary!U$3</f>
        <v>3.5274831957713984E-2</v>
      </c>
      <c r="V71" s="188">
        <f>1000*V23/SER_summary!V$3</f>
        <v>3.588092263278133E-2</v>
      </c>
      <c r="W71" s="188">
        <f>1000*W23/SER_summary!W$3</f>
        <v>3.6466743145956243E-2</v>
      </c>
      <c r="DA71" s="197" t="s">
        <v>960</v>
      </c>
    </row>
    <row r="72" spans="1:105" ht="12" customHeight="1" x14ac:dyDescent="0.25">
      <c r="A72" s="60" t="s">
        <v>94</v>
      </c>
      <c r="B72" s="188">
        <f>1000000*B24/SER_summary!B$8</f>
        <v>70.18160965032142</v>
      </c>
      <c r="C72" s="188">
        <f>1000000*C24/SER_summary!C$8</f>
        <v>74.565989473199494</v>
      </c>
      <c r="D72" s="188">
        <f>1000000*D24/SER_summary!D$8</f>
        <v>79.246757735614523</v>
      </c>
      <c r="E72" s="188">
        <f>1000000*E24/SER_summary!E$8</f>
        <v>84.619798399524228</v>
      </c>
      <c r="F72" s="188">
        <f>1000000*F24/SER_summary!F$8</f>
        <v>90.376417386657963</v>
      </c>
      <c r="G72" s="188">
        <f>1000000*G24/SER_summary!G$8</f>
        <v>96.421433320650266</v>
      </c>
      <c r="H72" s="188">
        <f>1000000*H24/SER_summary!H$8</f>
        <v>102.21692497996128</v>
      </c>
      <c r="I72" s="188">
        <f>1000000*I24/SER_summary!I$8</f>
        <v>107.38534198841838</v>
      </c>
      <c r="J72" s="188">
        <f>1000000*J24/SER_summary!J$8</f>
        <v>111.94096321295628</v>
      </c>
      <c r="K72" s="188">
        <f>1000000*K24/SER_summary!K$8</f>
        <v>116.02395540019032</v>
      </c>
      <c r="L72" s="188">
        <f>1000000*L24/SER_summary!L$8</f>
        <v>119.50611139075977</v>
      </c>
      <c r="M72" s="188">
        <f>1000000*M24/SER_summary!M$8</f>
        <v>122.32351759152722</v>
      </c>
      <c r="N72" s="188">
        <f>1000000*N24/SER_summary!N$8</f>
        <v>124.96448116672022</v>
      </c>
      <c r="O72" s="188">
        <f>1000000*O24/SER_summary!O$8</f>
        <v>127.52412203904498</v>
      </c>
      <c r="P72" s="188">
        <f>1000000*P24/SER_summary!P$8</f>
        <v>129.90800776327754</v>
      </c>
      <c r="Q72" s="188">
        <f>1000000*Q24/SER_summary!Q$8</f>
        <v>132.02481384650903</v>
      </c>
      <c r="R72" s="188">
        <f>1000000*R24/SER_summary!R$8</f>
        <v>136.49617715492482</v>
      </c>
      <c r="S72" s="188">
        <f>1000000*S24/SER_summary!S$8</f>
        <v>140.9611003684258</v>
      </c>
      <c r="T72" s="188">
        <f>1000000*T24/SER_summary!T$8</f>
        <v>145.45100919495871</v>
      </c>
      <c r="U72" s="188">
        <f>1000000*U24/SER_summary!U$8</f>
        <v>149.92268968961835</v>
      </c>
      <c r="V72" s="188">
        <f>1000000*V24/SER_summary!V$8</f>
        <v>154.07252275248453</v>
      </c>
      <c r="W72" s="188">
        <f>1000000*W24/SER_summary!W$8</f>
        <v>157.74591923355368</v>
      </c>
      <c r="DA72" s="197" t="s">
        <v>961</v>
      </c>
    </row>
    <row r="73" spans="1:105" ht="12" customHeight="1" x14ac:dyDescent="0.25">
      <c r="A73" s="62" t="s">
        <v>93</v>
      </c>
      <c r="B73" s="52">
        <f>1000*B25/SER_summary!B$3</f>
        <v>0.16594324101021266</v>
      </c>
      <c r="C73" s="52">
        <f>1000*C25/SER_summary!C$3</f>
        <v>0.18749992411634564</v>
      </c>
      <c r="D73" s="52">
        <f>1000*D25/SER_summary!D$3</f>
        <v>0.20998433702477809</v>
      </c>
      <c r="E73" s="52">
        <f>1000*E25/SER_summary!E$3</f>
        <v>0.23483190560248879</v>
      </c>
      <c r="F73" s="52">
        <f>1000*F25/SER_summary!F$3</f>
        <v>0.26337060237076371</v>
      </c>
      <c r="G73" s="52">
        <f>1000*G25/SER_summary!G$3</f>
        <v>0.29285846734664972</v>
      </c>
      <c r="H73" s="52">
        <f>1000*H25/SER_summary!H$3</f>
        <v>0.32321487199862614</v>
      </c>
      <c r="I73" s="52">
        <f>1000*I25/SER_summary!I$3</f>
        <v>0.35368123988096484</v>
      </c>
      <c r="J73" s="52">
        <f>1000*J25/SER_summary!J$3</f>
        <v>0.38494845100144187</v>
      </c>
      <c r="K73" s="52">
        <f>1000*K25/SER_summary!K$3</f>
        <v>0.41769835164502944</v>
      </c>
      <c r="L73" s="52">
        <f>1000*L25/SER_summary!L$3</f>
        <v>0.45299941901324065</v>
      </c>
      <c r="M73" s="52">
        <f>1000*M25/SER_summary!M$3</f>
        <v>0.49313113266177744</v>
      </c>
      <c r="N73" s="52">
        <f>1000*N25/SER_summary!N$3</f>
        <v>0.540806589558259</v>
      </c>
      <c r="O73" s="52">
        <f>1000*O25/SER_summary!O$3</f>
        <v>0.59500959398855047</v>
      </c>
      <c r="P73" s="52">
        <f>1000*P25/SER_summary!P$3</f>
        <v>0.65163969174142711</v>
      </c>
      <c r="Q73" s="52">
        <f>1000*Q25/SER_summary!Q$3</f>
        <v>0.71138342053533021</v>
      </c>
      <c r="R73" s="52">
        <f>1000*R25/SER_summary!R$3</f>
        <v>0.74713587765791434</v>
      </c>
      <c r="S73" s="52">
        <f>1000*S25/SER_summary!S$3</f>
        <v>0.78540288696295901</v>
      </c>
      <c r="T73" s="52">
        <f>1000*T25/SER_summary!T$3</f>
        <v>0.82881181769465506</v>
      </c>
      <c r="U73" s="52">
        <f>1000*U25/SER_summary!U$3</f>
        <v>0.86071039096005308</v>
      </c>
      <c r="V73" s="52">
        <f>1000*V25/SER_summary!V$3</f>
        <v>0.89191259152359081</v>
      </c>
      <c r="W73" s="52">
        <f>1000*W25/SER_summary!W$3</f>
        <v>0.9261250463653532</v>
      </c>
      <c r="DA73" s="98" t="s">
        <v>962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  <ignoredErrors>
    <ignoredError sqref="B13:W15 B69:W71 B16:W16 B72:Q72 R72:W72" 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DA15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61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965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98" t="s">
        <v>81</v>
      </c>
      <c r="B3" s="199">
        <f>'SER_se-appl'!B4</f>
        <v>2014.8530015275901</v>
      </c>
      <c r="C3" s="199">
        <f>'SER_se-appl'!C4</f>
        <v>2067.2536562591708</v>
      </c>
      <c r="D3" s="199">
        <f>'SER_se-appl'!D4</f>
        <v>2109.2391691874241</v>
      </c>
      <c r="E3" s="199">
        <f>'SER_se-appl'!E4</f>
        <v>2151.2813176011523</v>
      </c>
      <c r="F3" s="199">
        <f>'SER_se-appl'!F4</f>
        <v>2200.9051535455519</v>
      </c>
      <c r="G3" s="199">
        <f>'SER_se-appl'!G4</f>
        <v>2248.60075273552</v>
      </c>
      <c r="H3" s="199">
        <f>'SER_se-appl'!H4</f>
        <v>2317.1272093806883</v>
      </c>
      <c r="I3" s="199">
        <f>'SER_se-appl'!I4</f>
        <v>2387.0375399374107</v>
      </c>
      <c r="J3" s="199">
        <f>'SER_se-appl'!J4</f>
        <v>2436.6801543512083</v>
      </c>
      <c r="K3" s="199">
        <f>'SER_se-appl'!K4</f>
        <v>2453.0795815635529</v>
      </c>
      <c r="L3" s="199">
        <f>'SER_se-appl'!L4</f>
        <v>2493.3627075177278</v>
      </c>
      <c r="M3" s="199">
        <f>'SER_se-appl'!M4</f>
        <v>2517.119111836605</v>
      </c>
      <c r="N3" s="199">
        <f>'SER_se-appl'!N4</f>
        <v>2543.5126906775263</v>
      </c>
      <c r="O3" s="199">
        <f>'SER_se-appl'!O4</f>
        <v>2561.8972115955148</v>
      </c>
      <c r="P3" s="199">
        <f>'SER_se-appl'!P4</f>
        <v>2588.5346944753933</v>
      </c>
      <c r="Q3" s="199">
        <f>'SER_se-appl'!Q4</f>
        <v>2612.279505291328</v>
      </c>
      <c r="R3" s="199">
        <f>'SER_se-appl'!R4</f>
        <v>2627.7389459253291</v>
      </c>
      <c r="S3" s="199">
        <f>'SER_se-appl'!S4</f>
        <v>2640.2984785236426</v>
      </c>
      <c r="T3" s="199">
        <f>'SER_se-appl'!T4</f>
        <v>2648.96583571974</v>
      </c>
      <c r="U3" s="199">
        <f>'SER_se-appl'!U4</f>
        <v>2664.7353367714195</v>
      </c>
      <c r="V3" s="199">
        <f>'SER_se-appl'!V4</f>
        <v>2678.6186367503888</v>
      </c>
      <c r="W3" s="199">
        <f>'SER_se-appl'!W4</f>
        <v>2688.522339972933</v>
      </c>
      <c r="DA3" s="206" t="s">
        <v>908</v>
      </c>
    </row>
    <row r="4" spans="1:105" ht="12" customHeight="1" x14ac:dyDescent="0.2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DA4" s="106"/>
    </row>
    <row r="5" spans="1:105" ht="12.95" customHeight="1" x14ac:dyDescent="0.25">
      <c r="A5" s="200" t="s">
        <v>108</v>
      </c>
      <c r="B5" s="59">
        <f>'SER_se-appl'!B12</f>
        <v>2674.9703661833187</v>
      </c>
      <c r="C5" s="59">
        <f>'SER_se-appl'!C12</f>
        <v>2744.5388153303829</v>
      </c>
      <c r="D5" s="59">
        <f>'SER_se-appl'!D12</f>
        <v>2800.2798558960894</v>
      </c>
      <c r="E5" s="59">
        <f>'SER_se-appl'!E12</f>
        <v>2856.0960871805273</v>
      </c>
      <c r="F5" s="59">
        <f>'SER_se-appl'!F12</f>
        <v>2921.9779607003165</v>
      </c>
      <c r="G5" s="59">
        <f>'SER_se-appl'!G12</f>
        <v>2985.2998577984131</v>
      </c>
      <c r="H5" s="59">
        <f>'SER_se-appl'!H12</f>
        <v>3076.2773339152295</v>
      </c>
      <c r="I5" s="59">
        <f>'SER_se-appl'!I12</f>
        <v>3169.0920764237549</v>
      </c>
      <c r="J5" s="59">
        <f>'SER_se-appl'!J12</f>
        <v>3234.9988807196978</v>
      </c>
      <c r="K5" s="59">
        <f>'SER_se-appl'!K12</f>
        <v>3256.7711796328904</v>
      </c>
      <c r="L5" s="59">
        <f>'SER_se-appl'!L12</f>
        <v>3310.2520877204524</v>
      </c>
      <c r="M5" s="59">
        <f>'SER_se-appl'!M12</f>
        <v>3341.791697563895</v>
      </c>
      <c r="N5" s="59">
        <f>'SER_se-appl'!N12</f>
        <v>3376.8324877374002</v>
      </c>
      <c r="O5" s="59">
        <f>'SER_se-appl'!O12</f>
        <v>3401.2402478145932</v>
      </c>
      <c r="P5" s="59">
        <f>'SER_se-appl'!P12</f>
        <v>3436.6048512270354</v>
      </c>
      <c r="Q5" s="59">
        <f>'SER_se-appl'!Q12</f>
        <v>3468.129069239516</v>
      </c>
      <c r="R5" s="59">
        <f>'SER_se-appl'!R12</f>
        <v>3488.653417935112</v>
      </c>
      <c r="S5" s="59">
        <f>'SER_se-appl'!S12</f>
        <v>3505.3277745696319</v>
      </c>
      <c r="T5" s="59">
        <f>'SER_se-appl'!T12</f>
        <v>3516.834779614223</v>
      </c>
      <c r="U5" s="59">
        <f>'SER_se-appl'!U12</f>
        <v>3537.7707724488137</v>
      </c>
      <c r="V5" s="59">
        <f>'SER_se-appl'!V12</f>
        <v>3556.2025965076505</v>
      </c>
      <c r="W5" s="59">
        <f>'SER_se-appl'!W12</f>
        <v>3569.351006151282</v>
      </c>
      <c r="DA5" s="104" t="s">
        <v>915</v>
      </c>
    </row>
    <row r="6" spans="1:105" ht="12" customHeight="1" x14ac:dyDescent="0.25">
      <c r="A6" s="201" t="str">
        <f>"Penetration factor "&amp;MID('SER_se-appl'!A68,FIND("(",'SER_se-appl'!A68),100)</f>
        <v>Penetration factor (sqm per building cell)</v>
      </c>
      <c r="B6" s="202">
        <f>'SER_se-appl'!B68</f>
        <v>453.95815731849484</v>
      </c>
      <c r="C6" s="202">
        <f>'SER_se-appl'!C68</f>
        <v>460.55943386156179</v>
      </c>
      <c r="D6" s="202">
        <f>'SER_se-appl'!D68</f>
        <v>465.96306974148223</v>
      </c>
      <c r="E6" s="202">
        <f>'SER_se-appl'!E68</f>
        <v>471.64584271690842</v>
      </c>
      <c r="F6" s="202">
        <f>'SER_se-appl'!F68</f>
        <v>477.81481465877818</v>
      </c>
      <c r="G6" s="202">
        <f>'SER_se-appl'!G68</f>
        <v>483.72521468150018</v>
      </c>
      <c r="H6" s="202">
        <f>'SER_se-appl'!H68</f>
        <v>490.71466534366016</v>
      </c>
      <c r="I6" s="202">
        <f>'SER_se-appl'!I68</f>
        <v>498.12733859343598</v>
      </c>
      <c r="J6" s="202">
        <f>'SER_se-appl'!J68</f>
        <v>505.60103119977839</v>
      </c>
      <c r="K6" s="202">
        <f>'SER_se-appl'!K68</f>
        <v>514.93493954115831</v>
      </c>
      <c r="L6" s="202">
        <f>'SER_se-appl'!L68</f>
        <v>524.50555118548948</v>
      </c>
      <c r="M6" s="202">
        <f>'SER_se-appl'!M68</f>
        <v>532.97299475321711</v>
      </c>
      <c r="N6" s="202">
        <f>'SER_se-appl'!N68</f>
        <v>541.86347306905736</v>
      </c>
      <c r="O6" s="202">
        <f>'SER_se-appl'!O68</f>
        <v>551.84744306392656</v>
      </c>
      <c r="P6" s="202">
        <f>'SER_se-appl'!P68</f>
        <v>561.83085757750996</v>
      </c>
      <c r="Q6" s="202">
        <f>'SER_se-appl'!Q68</f>
        <v>571.91990439613778</v>
      </c>
      <c r="R6" s="202">
        <f>'SER_se-appl'!R68</f>
        <v>579.25112942798091</v>
      </c>
      <c r="S6" s="202">
        <f>'SER_se-appl'!S68</f>
        <v>586.50197038171905</v>
      </c>
      <c r="T6" s="202">
        <f>'SER_se-appl'!T68</f>
        <v>593.61248291682773</v>
      </c>
      <c r="U6" s="202">
        <f>'SER_se-appl'!U68</f>
        <v>600.4896486507181</v>
      </c>
      <c r="V6" s="202">
        <f>'SER_se-appl'!V68</f>
        <v>606.94290415363037</v>
      </c>
      <c r="W6" s="202">
        <f>'SER_se-appl'!W68</f>
        <v>612.70608644500533</v>
      </c>
      <c r="DA6" s="207" t="s">
        <v>957</v>
      </c>
    </row>
    <row r="7" spans="1:105" ht="12.95" customHeight="1" x14ac:dyDescent="0.2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DA7" s="106"/>
    </row>
    <row r="8" spans="1:105" ht="12.95" customHeight="1" x14ac:dyDescent="0.25">
      <c r="A8" s="200" t="str">
        <f>"Stock of appliances "&amp;MID('SER_se-appl'!A20,FIND("(",'SER_se-appl'!A20),100)</f>
        <v>Stock of appliances (serviced million m2)</v>
      </c>
      <c r="B8" s="34">
        <f>'SER_se-appl'!B20</f>
        <v>3978.5111360226756</v>
      </c>
      <c r="C8" s="34">
        <f>'SER_se-appl'!C20</f>
        <v>4113.6448211618235</v>
      </c>
      <c r="D8" s="34">
        <f>'SER_se-appl'!D20</f>
        <v>4229.3452339925998</v>
      </c>
      <c r="E8" s="34">
        <f>'SER_se-appl'!E20</f>
        <v>4348.1264197405726</v>
      </c>
      <c r="F8" s="34">
        <f>'SER_se-appl'!F20</f>
        <v>4488.8739232327389</v>
      </c>
      <c r="G8" s="34">
        <f>'SER_se-appl'!G20</f>
        <v>4630.2408933772695</v>
      </c>
      <c r="H8" s="34">
        <f>'SER_se-appl'!H20</f>
        <v>4825.4768061459254</v>
      </c>
      <c r="I8" s="34">
        <f>'SER_se-appl'!I20</f>
        <v>5029.5521171385071</v>
      </c>
      <c r="J8" s="34">
        <f>'SER_se-appl'!J20</f>
        <v>5191.6277708104926</v>
      </c>
      <c r="K8" s="34">
        <f>'SER_se-appl'!K20</f>
        <v>5279.0481447448265</v>
      </c>
      <c r="L8" s="34">
        <f>'SER_se-appl'!L20</f>
        <v>5433.3811196217939</v>
      </c>
      <c r="M8" s="34">
        <f>'SER_se-appl'!M20</f>
        <v>5551.9621676946535</v>
      </c>
      <c r="N8" s="34">
        <f>'SER_se-appl'!N20</f>
        <v>5686.5058194937274</v>
      </c>
      <c r="O8" s="34">
        <f>'SER_se-appl'!O20</f>
        <v>5810.4715863151105</v>
      </c>
      <c r="P8" s="34">
        <f>'SER_se-appl'!P20</f>
        <v>5966.6967500034161</v>
      </c>
      <c r="Q8" s="34">
        <f>'SER_se-appl'!Q20</f>
        <v>6127.7271441768607</v>
      </c>
      <c r="R8" s="34">
        <f>'SER_se-appl'!R20</f>
        <v>6272.1113571961914</v>
      </c>
      <c r="S8" s="34">
        <f>'SER_se-appl'!S20</f>
        <v>6415.0704591297799</v>
      </c>
      <c r="T8" s="34">
        <f>'SER_se-appl'!T20</f>
        <v>6554.2926597487403</v>
      </c>
      <c r="U8" s="34">
        <f>'SER_se-appl'!U20</f>
        <v>6685.0431784490365</v>
      </c>
      <c r="V8" s="34">
        <f>'SER_se-appl'!V20</f>
        <v>6805.9348753654222</v>
      </c>
      <c r="W8" s="34">
        <f>'SER_se-appl'!W20</f>
        <v>6915.6989879676757</v>
      </c>
      <c r="DA8" s="88" t="s">
        <v>921</v>
      </c>
    </row>
    <row r="9" spans="1:105" ht="12.95" customHeight="1" x14ac:dyDescent="0.25">
      <c r="A9" s="203" t="str">
        <f>"Number of new appliances "&amp;MID('SER_se-appl'!A28,FIND("(",'SER_se-appl'!A28),100)</f>
        <v>Number of new appliances (serviced million m2)</v>
      </c>
      <c r="B9" s="36"/>
      <c r="C9" s="36">
        <f>'SER_se-appl'!C28</f>
        <v>307.69495019684075</v>
      </c>
      <c r="D9" s="36">
        <f>'SER_se-appl'!D28</f>
        <v>293.14267582341887</v>
      </c>
      <c r="E9" s="36">
        <f>'SER_se-appl'!E28</f>
        <v>301.24250860292869</v>
      </c>
      <c r="F9" s="36">
        <f>'SER_se-appl'!F28</f>
        <v>328.36985330045201</v>
      </c>
      <c r="G9" s="36">
        <f>'SER_se-appl'!G28</f>
        <v>334.29632962071094</v>
      </c>
      <c r="H9" s="36">
        <f>'SER_se-appl'!H28</f>
        <v>393.62239383513059</v>
      </c>
      <c r="I9" s="36">
        <f>'SER_se-appl'!I28</f>
        <v>408.07327157668658</v>
      </c>
      <c r="J9" s="36">
        <f>'SER_se-appl'!J28</f>
        <v>371.84381780677018</v>
      </c>
      <c r="K9" s="36">
        <f>'SER_se-appl'!K28</f>
        <v>303.12195525644967</v>
      </c>
      <c r="L9" s="36">
        <f>'SER_se-appl'!L28</f>
        <v>376.13580361777292</v>
      </c>
      <c r="M9" s="36">
        <f>'SER_se-appl'!M28</f>
        <v>346.65770164155265</v>
      </c>
      <c r="N9" s="36">
        <f>'SER_se-appl'!N28</f>
        <v>369.07158905943072</v>
      </c>
      <c r="O9" s="36">
        <f>'SER_se-appl'!O28</f>
        <v>365.12746616660883</v>
      </c>
      <c r="P9" s="36">
        <f>'SER_se-appl'!P28</f>
        <v>404.20826502139801</v>
      </c>
      <c r="Q9" s="36">
        <f>'SER_se-appl'!Q28</f>
        <v>416.0278449035772</v>
      </c>
      <c r="R9" s="36">
        <f>'SER_se-appl'!R28</f>
        <v>406.59441818781335</v>
      </c>
      <c r="S9" s="36">
        <f>'SER_se-appl'!S28</f>
        <v>412.58607858623083</v>
      </c>
      <c r="T9" s="36">
        <f>'SER_se-appl'!T28</f>
        <v>416.47573654496586</v>
      </c>
      <c r="U9" s="36">
        <f>'SER_se-appl'!U28</f>
        <v>438.4454688971407</v>
      </c>
      <c r="V9" s="36">
        <f>'SER_se-appl'!V28</f>
        <v>414.03437273980336</v>
      </c>
      <c r="W9" s="36">
        <f>'SER_se-appl'!W28</f>
        <v>411.00662120518103</v>
      </c>
      <c r="DA9" s="89" t="s">
        <v>927</v>
      </c>
    </row>
    <row r="10" spans="1:105" ht="12" customHeight="1" x14ac:dyDescent="0.25">
      <c r="A10" s="204" t="str">
        <f>"Number of replaced appliances "&amp;MID('SER_se-appl'!A36,FIND("(",'SER_se-appl'!A36),100)</f>
        <v>Number of replaced appliances (serviced million m2)</v>
      </c>
      <c r="B10" s="38"/>
      <c r="C10" s="38">
        <f>'SER_se-appl'!C36</f>
        <v>172.5612650576922</v>
      </c>
      <c r="D10" s="38">
        <f>'SER_se-appl'!D36</f>
        <v>177.44226299264466</v>
      </c>
      <c r="E10" s="38">
        <f>'SER_se-appl'!E36</f>
        <v>182.46132285495409</v>
      </c>
      <c r="F10" s="38">
        <f>'SER_se-appl'!F36</f>
        <v>187.62234980828552</v>
      </c>
      <c r="G10" s="38">
        <f>'SER_se-appl'!G36</f>
        <v>192.92935947617957</v>
      </c>
      <c r="H10" s="38">
        <f>'SER_se-appl'!H36</f>
        <v>198.38648106647446</v>
      </c>
      <c r="I10" s="38">
        <f>'SER_se-appl'!I36</f>
        <v>203.99796058410644</v>
      </c>
      <c r="J10" s="38">
        <f>'SER_se-appl'!J36</f>
        <v>209.76816413478559</v>
      </c>
      <c r="K10" s="38">
        <f>'SER_se-appl'!K36</f>
        <v>215.70158132211526</v>
      </c>
      <c r="L10" s="38">
        <f>'SER_se-appl'!L36</f>
        <v>221.80282874080561</v>
      </c>
      <c r="M10" s="38">
        <f>'SER_se-appl'!M36</f>
        <v>228.07665356869256</v>
      </c>
      <c r="N10" s="38">
        <f>'SER_se-appl'!N36</f>
        <v>234.52793726035696</v>
      </c>
      <c r="O10" s="38">
        <f>'SER_se-appl'!O36</f>
        <v>241.16169934522404</v>
      </c>
      <c r="P10" s="38">
        <f>'SER_se-appl'!P36</f>
        <v>247.98310133309295</v>
      </c>
      <c r="Q10" s="38">
        <f>'SER_se-appl'!Q36</f>
        <v>254.99745073013293</v>
      </c>
      <c r="R10" s="38">
        <f>'SER_se-appl'!R36</f>
        <v>262.21020516848182</v>
      </c>
      <c r="S10" s="38">
        <f>'SER_se-appl'!S36</f>
        <v>269.62697665264375</v>
      </c>
      <c r="T10" s="38">
        <f>'SER_se-appl'!T36</f>
        <v>277.25353592600709</v>
      </c>
      <c r="U10" s="38">
        <f>'SER_se-appl'!U36</f>
        <v>307.69495019684103</v>
      </c>
      <c r="V10" s="38">
        <f>'SER_se-appl'!V36</f>
        <v>293.14267582341876</v>
      </c>
      <c r="W10" s="38">
        <f>'SER_se-appl'!W36</f>
        <v>301.24250860292869</v>
      </c>
      <c r="DA10" s="90" t="s">
        <v>933</v>
      </c>
    </row>
    <row r="11" spans="1:105" ht="12.95" customHeight="1" x14ac:dyDescent="0.25">
      <c r="A11" s="5"/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DA11" s="208"/>
    </row>
    <row r="12" spans="1:105" ht="12" customHeight="1" x14ac:dyDescent="0.25">
      <c r="A12" s="198" t="s">
        <v>104</v>
      </c>
      <c r="B12" s="205">
        <f>'SER_se-appl'!B44</f>
        <v>8760</v>
      </c>
      <c r="C12" s="205">
        <f>'SER_se-appl'!C44</f>
        <v>8760</v>
      </c>
      <c r="D12" s="205">
        <f>'SER_se-appl'!D44</f>
        <v>8760</v>
      </c>
      <c r="E12" s="205">
        <f>'SER_se-appl'!E44</f>
        <v>8759.9999999999927</v>
      </c>
      <c r="F12" s="205">
        <f>'SER_se-appl'!F44</f>
        <v>8760</v>
      </c>
      <c r="G12" s="205">
        <f>'SER_se-appl'!G44</f>
        <v>8760</v>
      </c>
      <c r="H12" s="205">
        <f>'SER_se-appl'!H44</f>
        <v>8759.9999999999982</v>
      </c>
      <c r="I12" s="205">
        <f>'SER_se-appl'!I44</f>
        <v>8759.9999999999982</v>
      </c>
      <c r="J12" s="205">
        <f>'SER_se-appl'!J44</f>
        <v>8760</v>
      </c>
      <c r="K12" s="205">
        <f>'SER_se-appl'!K44</f>
        <v>8760</v>
      </c>
      <c r="L12" s="205">
        <f>'SER_se-appl'!L44</f>
        <v>8760.0000000000036</v>
      </c>
      <c r="M12" s="205">
        <f>'SER_se-appl'!M44</f>
        <v>8760</v>
      </c>
      <c r="N12" s="205">
        <f>'SER_se-appl'!N44</f>
        <v>8760.0000000000018</v>
      </c>
      <c r="O12" s="205">
        <f>'SER_se-appl'!O44</f>
        <v>8760</v>
      </c>
      <c r="P12" s="205">
        <f>'SER_se-appl'!P44</f>
        <v>8759.9999999999982</v>
      </c>
      <c r="Q12" s="205">
        <f>'SER_se-appl'!Q44</f>
        <v>8759.9999999999945</v>
      </c>
      <c r="R12" s="205">
        <f>'SER_se-appl'!R44</f>
        <v>8760</v>
      </c>
      <c r="S12" s="205">
        <f>'SER_se-appl'!S44</f>
        <v>8759.9999999999964</v>
      </c>
      <c r="T12" s="205">
        <f>'SER_se-appl'!T44</f>
        <v>8759.9999999999945</v>
      </c>
      <c r="U12" s="205">
        <f>'SER_se-appl'!U44</f>
        <v>8760</v>
      </c>
      <c r="V12" s="205">
        <f>'SER_se-appl'!V44</f>
        <v>8760</v>
      </c>
      <c r="W12" s="205">
        <f>'SER_se-appl'!W44</f>
        <v>8759.9999999999945</v>
      </c>
      <c r="DA12" s="209" t="s">
        <v>939</v>
      </c>
    </row>
    <row r="13" spans="1:105" ht="12.95" customHeight="1" x14ac:dyDescent="0.25">
      <c r="A13" s="4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DA13" s="210"/>
    </row>
    <row r="14" spans="1:105" ht="12.95" customHeight="1" x14ac:dyDescent="0.25">
      <c r="A14" s="200" t="str">
        <f>"W per appliance in average operating mode "&amp;MID('SER_se-appl'!A52,FIND("(",'SER_se-appl'!A52),100)</f>
        <v>W per appliance in average operating mode (W per serviced m2)</v>
      </c>
      <c r="B14" s="59">
        <f>'SER_se-appl'!B52</f>
        <v>0.67235462582052519</v>
      </c>
      <c r="C14" s="59">
        <f>'SER_se-appl'!C52</f>
        <v>0.66717933478642877</v>
      </c>
      <c r="D14" s="59">
        <f>'SER_se-appl'!D52</f>
        <v>0.66210718231024157</v>
      </c>
      <c r="E14" s="59">
        <f>'SER_se-appl'!E52</f>
        <v>0.65685672666134987</v>
      </c>
      <c r="F14" s="59">
        <f>'SER_se-appl'!F52</f>
        <v>0.65093785449781683</v>
      </c>
      <c r="G14" s="59">
        <f>'SER_se-appl'!G52</f>
        <v>0.64473964239492376</v>
      </c>
      <c r="H14" s="59">
        <f>'SER_se-appl'!H52</f>
        <v>0.63750743346173722</v>
      </c>
      <c r="I14" s="59">
        <f>'SER_se-appl'!I52</f>
        <v>0.63009429122423832</v>
      </c>
      <c r="J14" s="59">
        <f>'SER_se-appl'!J52</f>
        <v>0.62311841748520902</v>
      </c>
      <c r="K14" s="59">
        <f>'SER_se-appl'!K52</f>
        <v>0.61692393975890003</v>
      </c>
      <c r="L14" s="59">
        <f>'SER_se-appl'!L52</f>
        <v>0.60924349219052609</v>
      </c>
      <c r="M14" s="59">
        <f>'SER_se-appl'!M52</f>
        <v>0.60191182803961907</v>
      </c>
      <c r="N14" s="59">
        <f>'SER_se-appl'!N52</f>
        <v>0.59383259156464585</v>
      </c>
      <c r="O14" s="59">
        <f>'SER_se-appl'!O52</f>
        <v>0.58536388953785323</v>
      </c>
      <c r="P14" s="59">
        <f>'SER_se-appl'!P52</f>
        <v>0.57596438954687412</v>
      </c>
      <c r="Q14" s="59">
        <f>'SER_se-appl'!Q52</f>
        <v>0.56597315572956874</v>
      </c>
      <c r="R14" s="59">
        <f>'SER_se-appl'!R52</f>
        <v>0.55621675369849255</v>
      </c>
      <c r="S14" s="59">
        <f>'SER_se-appl'!S52</f>
        <v>0.5464207754072179</v>
      </c>
      <c r="T14" s="59">
        <f>'SER_se-appl'!T52</f>
        <v>0.53656968984797226</v>
      </c>
      <c r="U14" s="59">
        <f>'SER_se-appl'!U52</f>
        <v>0.52920686942662265</v>
      </c>
      <c r="V14" s="59">
        <f>'SER_se-appl'!V52</f>
        <v>0.52251493169286489</v>
      </c>
      <c r="W14" s="59">
        <f>'SER_se-appl'!W52</f>
        <v>0.51612295624223103</v>
      </c>
      <c r="DA14" s="104" t="s">
        <v>945</v>
      </c>
    </row>
    <row r="15" spans="1:105" ht="12" customHeight="1" x14ac:dyDescent="0.25">
      <c r="A15" s="204" t="str">
        <f>"W per new appliance in average operating mode "&amp;MID('SER_se-appl'!A52,FIND("(",'SER_se-appl'!A52),100)</f>
        <v>W per new appliance in average operating mode (W per serviced m2)</v>
      </c>
      <c r="B15" s="63"/>
      <c r="C15" s="63">
        <f>'SER_se-appl'!C60</f>
        <v>0.60316496525964713</v>
      </c>
      <c r="D15" s="63">
        <f>'SER_se-appl'!D60</f>
        <v>0.5971330049887188</v>
      </c>
      <c r="E15" s="63">
        <f>'SER_se-appl'!E60</f>
        <v>0.5925290775432186</v>
      </c>
      <c r="F15" s="63">
        <f>'SER_se-appl'!F60</f>
        <v>0.58479981152534</v>
      </c>
      <c r="G15" s="63">
        <f>'SER_se-appl'!G60</f>
        <v>0.57744829151285004</v>
      </c>
      <c r="H15" s="63">
        <f>'SER_se-appl'!H60</f>
        <v>0.56999690026805483</v>
      </c>
      <c r="I15" s="63">
        <f>'SER_se-appl'!I60</f>
        <v>0.56355985795552399</v>
      </c>
      <c r="J15" s="63">
        <f>'SER_se-appl'!J60</f>
        <v>0.55653849786305742</v>
      </c>
      <c r="K15" s="63">
        <f>'SER_se-appl'!K60</f>
        <v>0.55027440942310668</v>
      </c>
      <c r="L15" s="63">
        <f>'SER_se-appl'!L60</f>
        <v>0.53866466330179974</v>
      </c>
      <c r="M15" s="63">
        <f>'SER_se-appl'!M60</f>
        <v>0.53334457026774695</v>
      </c>
      <c r="N15" s="63">
        <f>'SER_se-appl'!N60</f>
        <v>0.52219336136333394</v>
      </c>
      <c r="O15" s="63">
        <f>'SER_se-appl'!O60</f>
        <v>0.51092826886259979</v>
      </c>
      <c r="P15" s="63">
        <f>'SER_se-appl'!P60</f>
        <v>0.49998282125272575</v>
      </c>
      <c r="Q15" s="63">
        <f>'SER_se-appl'!Q60</f>
        <v>0.48788304934341498</v>
      </c>
      <c r="R15" s="63">
        <f>'SER_se-appl'!R60</f>
        <v>0.48407598401180418</v>
      </c>
      <c r="S15" s="63">
        <f>'SER_se-appl'!S60</f>
        <v>0.47980121460049474</v>
      </c>
      <c r="T15" s="63">
        <f>'SER_se-appl'!T60</f>
        <v>0.47522504934250881</v>
      </c>
      <c r="U15" s="63">
        <f>'SER_se-appl'!U60</f>
        <v>0.47104331423502077</v>
      </c>
      <c r="V15" s="63">
        <f>'SER_se-appl'!V60</f>
        <v>0.46729692919794819</v>
      </c>
      <c r="W15" s="63">
        <f>'SER_se-appl'!W60</f>
        <v>0.46627802447800482</v>
      </c>
      <c r="DA15" s="105" t="s">
        <v>951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DA15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61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966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98" t="s">
        <v>81</v>
      </c>
      <c r="B3" s="199">
        <f>'SER_se-appl'!B5</f>
        <v>2955.4336958882463</v>
      </c>
      <c r="C3" s="199">
        <f>'SER_se-appl'!C5</f>
        <v>3001.7400329658858</v>
      </c>
      <c r="D3" s="199">
        <f>'SER_se-appl'!D5</f>
        <v>3059.7363759259224</v>
      </c>
      <c r="E3" s="199">
        <f>'SER_se-appl'!E5</f>
        <v>3118.7201861912213</v>
      </c>
      <c r="F3" s="199">
        <f>'SER_se-appl'!F5</f>
        <v>3171.6088327585935</v>
      </c>
      <c r="G3" s="199">
        <f>'SER_se-appl'!G5</f>
        <v>3220.5839853359703</v>
      </c>
      <c r="H3" s="199">
        <f>'SER_se-appl'!H5</f>
        <v>3264.1997579582444</v>
      </c>
      <c r="I3" s="199">
        <f>'SER_se-appl'!I5</f>
        <v>3290.9050013218211</v>
      </c>
      <c r="J3" s="199">
        <f>'SER_se-appl'!J5</f>
        <v>3336.1585523363328</v>
      </c>
      <c r="K3" s="199">
        <f>'SER_se-appl'!K5</f>
        <v>3385.7733615265538</v>
      </c>
      <c r="L3" s="199">
        <f>'SER_se-appl'!L5</f>
        <v>3436.0349359047145</v>
      </c>
      <c r="M3" s="199">
        <f>'SER_se-appl'!M5</f>
        <v>3474.6365152636749</v>
      </c>
      <c r="N3" s="199">
        <f>'SER_se-appl'!N5</f>
        <v>3517.2983945970436</v>
      </c>
      <c r="O3" s="199">
        <f>'SER_se-appl'!O5</f>
        <v>3563.5956687451921</v>
      </c>
      <c r="P3" s="199">
        <f>'SER_se-appl'!P5</f>
        <v>3621.3228602729387</v>
      </c>
      <c r="Q3" s="199">
        <f>'SER_se-appl'!Q5</f>
        <v>3684.0339962759917</v>
      </c>
      <c r="R3" s="199">
        <f>'SER_se-appl'!R5</f>
        <v>3682.2183798547653</v>
      </c>
      <c r="S3" s="199">
        <f>'SER_se-appl'!S5</f>
        <v>3663.8749685136895</v>
      </c>
      <c r="T3" s="199">
        <f>'SER_se-appl'!T5</f>
        <v>3589.0934052349135</v>
      </c>
      <c r="U3" s="199">
        <f>'SER_se-appl'!U5</f>
        <v>3489.4677631471413</v>
      </c>
      <c r="V3" s="199">
        <f>'SER_se-appl'!V5</f>
        <v>3374.972021137803</v>
      </c>
      <c r="W3" s="199">
        <f>'SER_se-appl'!W5</f>
        <v>3272.4195598584333</v>
      </c>
      <c r="DA3" s="206" t="s">
        <v>909</v>
      </c>
    </row>
    <row r="4" spans="1:105" ht="12" customHeight="1" x14ac:dyDescent="0.2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DA4" s="106"/>
    </row>
    <row r="5" spans="1:105" ht="12.95" customHeight="1" x14ac:dyDescent="0.25">
      <c r="A5" s="200" t="s">
        <v>108</v>
      </c>
      <c r="B5" s="59">
        <f>'SER_se-appl'!B13</f>
        <v>8799.3092697928641</v>
      </c>
      <c r="C5" s="59">
        <f>'SER_se-appl'!C13</f>
        <v>8947.6205064420847</v>
      </c>
      <c r="D5" s="59">
        <f>'SER_se-appl'!D13</f>
        <v>9133.7520735498783</v>
      </c>
      <c r="E5" s="59">
        <f>'SER_se-appl'!E13</f>
        <v>9326.5663436261839</v>
      </c>
      <c r="F5" s="59">
        <f>'SER_se-appl'!F13</f>
        <v>9494.4673391745528</v>
      </c>
      <c r="G5" s="59">
        <f>'SER_se-appl'!G13</f>
        <v>9654.23186821733</v>
      </c>
      <c r="H5" s="59">
        <f>'SER_se-appl'!H13</f>
        <v>9796.7835650391589</v>
      </c>
      <c r="I5" s="59">
        <f>'SER_se-appl'!I13</f>
        <v>9894.7853637094704</v>
      </c>
      <c r="J5" s="59">
        <f>'SER_se-appl'!J13</f>
        <v>10051.320467936452</v>
      </c>
      <c r="K5" s="59">
        <f>'SER_se-appl'!K13</f>
        <v>10216.385416225232</v>
      </c>
      <c r="L5" s="59">
        <f>'SER_se-appl'!L13</f>
        <v>10383.933919071955</v>
      </c>
      <c r="M5" s="59">
        <f>'SER_se-appl'!M13</f>
        <v>10532.797804537075</v>
      </c>
      <c r="N5" s="59">
        <f>'SER_se-appl'!N13</f>
        <v>10705.438824324601</v>
      </c>
      <c r="O5" s="59">
        <f>'SER_se-appl'!O13</f>
        <v>10898.680127842923</v>
      </c>
      <c r="P5" s="59">
        <f>'SER_se-appl'!P13</f>
        <v>11139.628102930796</v>
      </c>
      <c r="Q5" s="59">
        <f>'SER_se-appl'!Q13</f>
        <v>11400.2085792375</v>
      </c>
      <c r="R5" s="59">
        <f>'SER_se-appl'!R13</f>
        <v>11353.75223321279</v>
      </c>
      <c r="S5" s="59">
        <f>'SER_se-appl'!S13</f>
        <v>11247.550782859003</v>
      </c>
      <c r="T5" s="59">
        <f>'SER_se-appl'!T13</f>
        <v>11090.36466007307</v>
      </c>
      <c r="U5" s="59">
        <f>'SER_se-appl'!U13</f>
        <v>10862.464526558668</v>
      </c>
      <c r="V5" s="59">
        <f>'SER_se-appl'!V13</f>
        <v>10558.498924770898</v>
      </c>
      <c r="W5" s="59">
        <f>'SER_se-appl'!W13</f>
        <v>10229.006362077336</v>
      </c>
      <c r="DA5" s="104" t="s">
        <v>916</v>
      </c>
    </row>
    <row r="6" spans="1:105" ht="12" customHeight="1" x14ac:dyDescent="0.25">
      <c r="A6" s="201" t="str">
        <f>"Penetration factor "&amp;MID('SER_se-appl'!A69,FIND("(",'SER_se-appl'!A69),100)</f>
        <v>Penetration factor (unit per capita)</v>
      </c>
      <c r="B6" s="202">
        <f>'SER_se-appl'!B69</f>
        <v>0.10880643538615355</v>
      </c>
      <c r="C6" s="202">
        <f>'SER_se-appl'!C69</f>
        <v>0.11152557245113082</v>
      </c>
      <c r="D6" s="202">
        <f>'SER_se-appl'!D69</f>
        <v>0.11506151623234441</v>
      </c>
      <c r="E6" s="202">
        <f>'SER_se-appl'!E69</f>
        <v>0.11869514130070535</v>
      </c>
      <c r="F6" s="202">
        <f>'SER_se-appl'!F69</f>
        <v>0.12227069615023714</v>
      </c>
      <c r="G6" s="202">
        <f>'SER_se-appl'!G69</f>
        <v>0.1260722447554041</v>
      </c>
      <c r="H6" s="202">
        <f>'SER_se-appl'!H69</f>
        <v>0.1301108626034734</v>
      </c>
      <c r="I6" s="202">
        <f>'SER_se-appl'!I69</f>
        <v>0.13393538416809411</v>
      </c>
      <c r="J6" s="202">
        <f>'SER_se-appl'!J69</f>
        <v>0.13744676353951327</v>
      </c>
      <c r="K6" s="202">
        <f>'SER_se-appl'!K69</f>
        <v>0.14144629651284293</v>
      </c>
      <c r="L6" s="202">
        <f>'SER_se-appl'!L69</f>
        <v>0.14606714948497643</v>
      </c>
      <c r="M6" s="202">
        <f>'SER_se-appl'!M69</f>
        <v>0.15124280624895581</v>
      </c>
      <c r="N6" s="202">
        <f>'SER_se-appl'!N69</f>
        <v>0.15702948054790128</v>
      </c>
      <c r="O6" s="202">
        <f>'SER_se-appl'!O69</f>
        <v>0.16391723668589209</v>
      </c>
      <c r="P6" s="202">
        <f>'SER_se-appl'!P69</f>
        <v>0.17243855178641948</v>
      </c>
      <c r="Q6" s="202">
        <f>'SER_se-appl'!Q69</f>
        <v>0.1826566384209071</v>
      </c>
      <c r="R6" s="202">
        <f>'SER_se-appl'!R69</f>
        <v>0.18857969229956498</v>
      </c>
      <c r="S6" s="202">
        <f>'SER_se-appl'!S69</f>
        <v>0.19461096939751374</v>
      </c>
      <c r="T6" s="202">
        <f>'SER_se-appl'!T69</f>
        <v>0.20050328381271951</v>
      </c>
      <c r="U6" s="202">
        <f>'SER_se-appl'!U69</f>
        <v>0.20620335098213605</v>
      </c>
      <c r="V6" s="202">
        <f>'SER_se-appl'!V69</f>
        <v>0.21097452576777659</v>
      </c>
      <c r="W6" s="202">
        <f>'SER_se-appl'!W69</f>
        <v>0.21540944798371148</v>
      </c>
      <c r="DA6" s="207" t="s">
        <v>958</v>
      </c>
    </row>
    <row r="7" spans="1:105" ht="12.95" customHeight="1" x14ac:dyDescent="0.2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DA7" s="106"/>
    </row>
    <row r="8" spans="1:105" ht="12.95" customHeight="1" x14ac:dyDescent="0.25">
      <c r="A8" s="200" t="str">
        <f>"Stock of appliances "&amp;MID('SER_se-appl'!A21,FIND("(",'SER_se-appl'!A21),100)</f>
        <v>Stock of appliances (thousand units)</v>
      </c>
      <c r="B8" s="34">
        <f>'SER_se-appl'!B21</f>
        <v>46620.710533778481</v>
      </c>
      <c r="C8" s="34">
        <f>'SER_se-appl'!C21</f>
        <v>47871.319917000445</v>
      </c>
      <c r="D8" s="34">
        <f>'SER_se-appl'!D21</f>
        <v>49444.596278647041</v>
      </c>
      <c r="E8" s="34">
        <f>'SER_se-appl'!E21</f>
        <v>51180.179817357137</v>
      </c>
      <c r="F8" s="34">
        <f>'SER_se-appl'!F21</f>
        <v>52914.115775926075</v>
      </c>
      <c r="G8" s="34">
        <f>'SER_se-appl'!G21</f>
        <v>54767.834569314204</v>
      </c>
      <c r="H8" s="34">
        <f>'SER_se-appl'!H21</f>
        <v>56704.426402558936</v>
      </c>
      <c r="I8" s="34">
        <f>'SER_se-appl'!I21</f>
        <v>58560.232645613833</v>
      </c>
      <c r="J8" s="34">
        <f>'SER_se-appl'!J21</f>
        <v>60301.384388323677</v>
      </c>
      <c r="K8" s="34">
        <f>'SER_se-appl'!K21</f>
        <v>62243.144611683485</v>
      </c>
      <c r="L8" s="34">
        <f>'SER_se-appl'!L21</f>
        <v>64366.011586319641</v>
      </c>
      <c r="M8" s="34">
        <f>'SER_se-appl'!M21</f>
        <v>66538.108795834021</v>
      </c>
      <c r="N8" s="34">
        <f>'SER_se-appl'!N21</f>
        <v>69179.755510825649</v>
      </c>
      <c r="O8" s="34">
        <f>'SER_se-appl'!O21</f>
        <v>72329.744653461967</v>
      </c>
      <c r="P8" s="34">
        <f>'SER_se-appl'!P21</f>
        <v>76370.256256258799</v>
      </c>
      <c r="Q8" s="34">
        <f>'SER_se-appl'!Q21</f>
        <v>81038.688458840566</v>
      </c>
      <c r="R8" s="34">
        <f>'SER_se-appl'!R21</f>
        <v>83880.780815375721</v>
      </c>
      <c r="S8" s="34">
        <f>'SER_se-appl'!S21</f>
        <v>86705.887322268725</v>
      </c>
      <c r="T8" s="34">
        <f>'SER_se-appl'!T21</f>
        <v>89466.280943835038</v>
      </c>
      <c r="U8" s="34">
        <f>'SER_se-appl'!U21</f>
        <v>92058.752786858546</v>
      </c>
      <c r="V8" s="34">
        <f>'SER_se-appl'!V21</f>
        <v>94373.107144581663</v>
      </c>
      <c r="W8" s="34">
        <f>'SER_se-appl'!W21</f>
        <v>96288.141293096531</v>
      </c>
      <c r="DA8" s="88" t="s">
        <v>922</v>
      </c>
    </row>
    <row r="9" spans="1:105" ht="12.95" customHeight="1" x14ac:dyDescent="0.25">
      <c r="A9" s="203" t="str">
        <f>"Number of new appliances "&amp;MID('SER_se-appl'!A29,FIND("(",'SER_se-appl'!A29),100)</f>
        <v>Number of new appliances (thousand units)</v>
      </c>
      <c r="B9" s="36"/>
      <c r="C9" s="36">
        <f>'SER_se-appl'!C29</f>
        <v>7098.9178217224326</v>
      </c>
      <c r="D9" s="36">
        <f>'SER_se-appl'!D29</f>
        <v>7673.3245439199454</v>
      </c>
      <c r="E9" s="36">
        <f>'SER_se-appl'!E29</f>
        <v>8098.2075721985311</v>
      </c>
      <c r="F9" s="36">
        <f>'SER_se-appl'!F29</f>
        <v>8370.4383896756062</v>
      </c>
      <c r="G9" s="36">
        <f>'SER_se-appl'!G29</f>
        <v>8775.8886852868072</v>
      </c>
      <c r="H9" s="36">
        <f>'SER_se-appl'!H29</f>
        <v>9156.7257079366791</v>
      </c>
      <c r="I9" s="36">
        <f>'SER_se-appl'!I29</f>
        <v>9386.7299248738273</v>
      </c>
      <c r="J9" s="36">
        <f>'SER_se-appl'!J29</f>
        <v>8840.0695644322877</v>
      </c>
      <c r="K9" s="36">
        <f>'SER_se-appl'!K29</f>
        <v>9615.0847672797427</v>
      </c>
      <c r="L9" s="36">
        <f>'SER_se-appl'!L29</f>
        <v>10221.074546834689</v>
      </c>
      <c r="M9" s="36">
        <f>'SER_se-appl'!M29</f>
        <v>10542.535599190005</v>
      </c>
      <c r="N9" s="36">
        <f>'SER_se-appl'!N29</f>
        <v>11417.535400278433</v>
      </c>
      <c r="O9" s="36">
        <f>'SER_se-appl'!O29</f>
        <v>12306.714850572982</v>
      </c>
      <c r="P9" s="36">
        <f>'SER_se-appl'!P29</f>
        <v>13427.241527670656</v>
      </c>
      <c r="Q9" s="36">
        <f>'SER_se-appl'!Q29</f>
        <v>13508.501767014071</v>
      </c>
      <c r="R9" s="36">
        <f>'SER_se-appl'!R29</f>
        <v>12457.177123814869</v>
      </c>
      <c r="S9" s="36">
        <f>'SER_se-appl'!S29</f>
        <v>13046.181053727698</v>
      </c>
      <c r="T9" s="36">
        <f>'SER_se-appl'!T29</f>
        <v>13302.929220756325</v>
      </c>
      <c r="U9" s="36">
        <f>'SER_se-appl'!U29</f>
        <v>14010.007243301954</v>
      </c>
      <c r="V9" s="36">
        <f>'SER_se-appl'!V29</f>
        <v>14621.069208296089</v>
      </c>
      <c r="W9" s="36">
        <f>'SER_se-appl'!W29</f>
        <v>15342.275676185536</v>
      </c>
      <c r="DA9" s="89" t="s">
        <v>928</v>
      </c>
    </row>
    <row r="10" spans="1:105" ht="12" customHeight="1" x14ac:dyDescent="0.25">
      <c r="A10" s="204" t="str">
        <f>"Number of replaced appliances "&amp;MID('SER_se-appl'!A37,FIND("(",'SER_se-appl'!A37),100)</f>
        <v>Number of replaced appliances (thousand units)</v>
      </c>
      <c r="B10" s="38"/>
      <c r="C10" s="38">
        <f>'SER_se-appl'!C37</f>
        <v>5848.3084385004677</v>
      </c>
      <c r="D10" s="38">
        <f>'SER_se-appl'!D37</f>
        <v>6100.0481822733482</v>
      </c>
      <c r="E10" s="38">
        <f>'SER_se-appl'!E37</f>
        <v>6362.6240334884533</v>
      </c>
      <c r="F10" s="38">
        <f>'SER_se-appl'!F37</f>
        <v>6636.5024311066636</v>
      </c>
      <c r="G10" s="38">
        <f>'SER_se-appl'!G37</f>
        <v>6922.1698918986804</v>
      </c>
      <c r="H10" s="38">
        <f>'SER_se-appl'!H37</f>
        <v>7220.1338746919237</v>
      </c>
      <c r="I10" s="38">
        <f>'SER_se-appl'!I37</f>
        <v>7530.9236818189456</v>
      </c>
      <c r="J10" s="38">
        <f>'SER_se-appl'!J37</f>
        <v>7098.9178217224307</v>
      </c>
      <c r="K10" s="38">
        <f>'SER_se-appl'!K37</f>
        <v>7673.3245439199454</v>
      </c>
      <c r="L10" s="38">
        <f>'SER_se-appl'!L37</f>
        <v>8098.2075721985329</v>
      </c>
      <c r="M10" s="38">
        <f>'SER_se-appl'!M37</f>
        <v>8370.4383896756044</v>
      </c>
      <c r="N10" s="38">
        <f>'SER_se-appl'!N37</f>
        <v>8775.8886852868036</v>
      </c>
      <c r="O10" s="38">
        <f>'SER_se-appl'!O37</f>
        <v>9156.7257079366791</v>
      </c>
      <c r="P10" s="38">
        <f>'SER_se-appl'!P37</f>
        <v>9386.7299248738273</v>
      </c>
      <c r="Q10" s="38">
        <f>'SER_se-appl'!Q37</f>
        <v>8840.0695644322914</v>
      </c>
      <c r="R10" s="38">
        <f>'SER_se-appl'!R37</f>
        <v>9615.084767279739</v>
      </c>
      <c r="S10" s="38">
        <f>'SER_se-appl'!S37</f>
        <v>10221.074546834687</v>
      </c>
      <c r="T10" s="38">
        <f>'SER_se-appl'!T37</f>
        <v>10542.535599190007</v>
      </c>
      <c r="U10" s="38">
        <f>'SER_se-appl'!U37</f>
        <v>11417.535400278432</v>
      </c>
      <c r="V10" s="38">
        <f>'SER_se-appl'!V37</f>
        <v>12306.714850572984</v>
      </c>
      <c r="W10" s="38">
        <f>'SER_se-appl'!W37</f>
        <v>13427.24152767066</v>
      </c>
      <c r="DA10" s="90" t="s">
        <v>934</v>
      </c>
    </row>
    <row r="11" spans="1:105" ht="12.95" customHeight="1" x14ac:dyDescent="0.25">
      <c r="A11" s="5"/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DA11" s="208"/>
    </row>
    <row r="12" spans="1:105" ht="12" customHeight="1" x14ac:dyDescent="0.25">
      <c r="A12" s="198" t="s">
        <v>104</v>
      </c>
      <c r="B12" s="205">
        <f>'SER_se-appl'!B45</f>
        <v>3906.1809091282703</v>
      </c>
      <c r="C12" s="205">
        <f>'SER_se-appl'!C45</f>
        <v>3901.6223987437406</v>
      </c>
      <c r="D12" s="205">
        <f>'SER_se-appl'!D45</f>
        <v>3895.9601449077095</v>
      </c>
      <c r="E12" s="205">
        <f>'SER_se-appl'!E45</f>
        <v>3888.9677539463892</v>
      </c>
      <c r="F12" s="205">
        <f>'SER_se-appl'!F45</f>
        <v>3884.9794735498331</v>
      </c>
      <c r="G12" s="205">
        <f>'SER_se-appl'!G45</f>
        <v>3879.6863655993311</v>
      </c>
      <c r="H12" s="205">
        <f>'SER_se-appl'!H45</f>
        <v>3875.0109087362125</v>
      </c>
      <c r="I12" s="205">
        <f>'SER_se-appl'!I45</f>
        <v>3868.0197456071423</v>
      </c>
      <c r="J12" s="205">
        <f>'SER_se-appl'!J45</f>
        <v>3860.1419671615681</v>
      </c>
      <c r="K12" s="205">
        <f>'SER_se-appl'!K45</f>
        <v>3854.2539841946113</v>
      </c>
      <c r="L12" s="205">
        <f>'SER_se-appl'!L45</f>
        <v>3848.3571463389358</v>
      </c>
      <c r="M12" s="205">
        <f>'SER_se-appl'!M45</f>
        <v>3836.5896148798797</v>
      </c>
      <c r="N12" s="205">
        <f>'SER_se-appl'!N45</f>
        <v>3821.0652548140047</v>
      </c>
      <c r="O12" s="205">
        <f>'SER_se-appl'!O45</f>
        <v>3802.718966090928</v>
      </c>
      <c r="P12" s="205">
        <f>'SER_se-appl'!P45</f>
        <v>3780.7352701383015</v>
      </c>
      <c r="Q12" s="205">
        <f>'SER_se-appl'!Q45</f>
        <v>3758.2922346457176</v>
      </c>
      <c r="R12" s="205">
        <f>'SER_se-appl'!R45</f>
        <v>3771.8103124039094</v>
      </c>
      <c r="S12" s="205">
        <f>'SER_se-appl'!S45</f>
        <v>3788.4573011888187</v>
      </c>
      <c r="T12" s="205">
        <f>'SER_se-appl'!T45</f>
        <v>3763.7316339251038</v>
      </c>
      <c r="U12" s="205">
        <f>'SER_se-appl'!U45</f>
        <v>3736.0315411090396</v>
      </c>
      <c r="V12" s="205">
        <f>'SER_se-appl'!V45</f>
        <v>3717.4720464996713</v>
      </c>
      <c r="W12" s="205">
        <f>'SER_se-appl'!W45</f>
        <v>3720.6193968408675</v>
      </c>
      <c r="DA12" s="209" t="s">
        <v>940</v>
      </c>
    </row>
    <row r="13" spans="1:105" ht="12.95" customHeight="1" x14ac:dyDescent="0.25">
      <c r="A13" s="4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DA13" s="210"/>
    </row>
    <row r="14" spans="1:105" ht="12.95" customHeight="1" x14ac:dyDescent="0.25">
      <c r="A14" s="200" t="str">
        <f>"W per appliance in average operating mode "&amp;MID('SER_se-appl'!A53,FIND("(",'SER_se-appl'!A53),100)</f>
        <v>W per appliance in average operating mode (W per appliance)</v>
      </c>
      <c r="B14" s="59">
        <f>'SER_se-appl'!B53</f>
        <v>188.74249596469426</v>
      </c>
      <c r="C14" s="59">
        <f>'SER_se-appl'!C53</f>
        <v>186.90983499004244</v>
      </c>
      <c r="D14" s="59">
        <f>'SER_se-appl'!D53</f>
        <v>184.72700276641444</v>
      </c>
      <c r="E14" s="59">
        <f>'SER_se-appl'!E53</f>
        <v>182.2300425068689</v>
      </c>
      <c r="F14" s="59">
        <f>'SER_se-appl'!F53</f>
        <v>179.43165448290787</v>
      </c>
      <c r="G14" s="59">
        <f>'SER_se-appl'!G53</f>
        <v>176.27558117162602</v>
      </c>
      <c r="H14" s="59">
        <f>'SER_se-appl'!H53</f>
        <v>172.76929133343731</v>
      </c>
      <c r="I14" s="59">
        <f>'SER_se-appl'!I53</f>
        <v>168.96765802809</v>
      </c>
      <c r="J14" s="59">
        <f>'SER_se-appl'!J53</f>
        <v>166.68473816801324</v>
      </c>
      <c r="K14" s="59">
        <f>'SER_se-appl'!K53</f>
        <v>164.13671706277421</v>
      </c>
      <c r="L14" s="59">
        <f>'SER_se-appl'!L53</f>
        <v>161.32635319723551</v>
      </c>
      <c r="M14" s="59">
        <f>'SER_se-appl'!M53</f>
        <v>158.29722237606694</v>
      </c>
      <c r="N14" s="59">
        <f>'SER_se-appl'!N53</f>
        <v>154.74814481888927</v>
      </c>
      <c r="O14" s="59">
        <f>'SER_se-appl'!O53</f>
        <v>150.68047288234513</v>
      </c>
      <c r="P14" s="59">
        <f>'SER_se-appl'!P53</f>
        <v>145.86343753452923</v>
      </c>
      <c r="Q14" s="59">
        <f>'SER_se-appl'!Q53</f>
        <v>140.6761239112063</v>
      </c>
      <c r="R14" s="59">
        <f>'SER_se-appl'!R53</f>
        <v>135.35582433600328</v>
      </c>
      <c r="S14" s="59">
        <f>'SER_se-appl'!S53</f>
        <v>129.72072751016398</v>
      </c>
      <c r="T14" s="59">
        <f>'SER_se-appl'!T53</f>
        <v>123.96139129819599</v>
      </c>
      <c r="U14" s="59">
        <f>'SER_se-appl'!U53</f>
        <v>117.99491300635231</v>
      </c>
      <c r="V14" s="59">
        <f>'SER_se-appl'!V53</f>
        <v>111.88037825855459</v>
      </c>
      <c r="W14" s="59">
        <f>'SER_se-appl'!W53</f>
        <v>106.23329337037181</v>
      </c>
      <c r="DA14" s="104" t="s">
        <v>946</v>
      </c>
    </row>
    <row r="15" spans="1:105" ht="12" customHeight="1" x14ac:dyDescent="0.25">
      <c r="A15" s="204" t="str">
        <f>"W per new appliance in average operating mode "&amp;MID('SER_se-appl'!A53,FIND("(",'SER_se-appl'!A53),100)</f>
        <v>W per new appliance in average operating mode (W per appliance)</v>
      </c>
      <c r="B15" s="63"/>
      <c r="C15" s="63">
        <f>'SER_se-appl'!C61</f>
        <v>176.38400668221408</v>
      </c>
      <c r="D15" s="63">
        <f>'SER_se-appl'!D61</f>
        <v>174.30122743794604</v>
      </c>
      <c r="E15" s="63">
        <f>'SER_se-appl'!E61</f>
        <v>172.10127038809594</v>
      </c>
      <c r="F15" s="63">
        <f>'SER_se-appl'!F61</f>
        <v>169.70330139736666</v>
      </c>
      <c r="G15" s="63">
        <f>'SER_se-appl'!G61</f>
        <v>167.07962059610716</v>
      </c>
      <c r="H15" s="63">
        <f>'SER_se-appl'!H61</f>
        <v>164.39258240810793</v>
      </c>
      <c r="I15" s="63">
        <f>'SER_se-appl'!I61</f>
        <v>161.86756660273986</v>
      </c>
      <c r="J15" s="63">
        <f>'SER_se-appl'!J61</f>
        <v>159.35063208075869</v>
      </c>
      <c r="K15" s="63">
        <f>'SER_se-appl'!K61</f>
        <v>156.26849593015382</v>
      </c>
      <c r="L15" s="63">
        <f>'SER_se-appl'!L61</f>
        <v>152.74913676978164</v>
      </c>
      <c r="M15" s="63">
        <f>'SER_se-appl'!M61</f>
        <v>148.85934219249003</v>
      </c>
      <c r="N15" s="63">
        <f>'SER_se-appl'!N61</f>
        <v>143.5435156766795</v>
      </c>
      <c r="O15" s="63">
        <f>'SER_se-appl'!O61</f>
        <v>138.01726209408881</v>
      </c>
      <c r="P15" s="63">
        <f>'SER_se-appl'!P61</f>
        <v>131.10325771355193</v>
      </c>
      <c r="Q15" s="63">
        <f>'SER_se-appl'!Q61</f>
        <v>123.57041349418631</v>
      </c>
      <c r="R15" s="63">
        <f>'SER_se-appl'!R61</f>
        <v>116.8867131234238</v>
      </c>
      <c r="S15" s="63">
        <f>'SER_se-appl'!S61</f>
        <v>111.53140198978343</v>
      </c>
      <c r="T15" s="63">
        <f>'SER_se-appl'!T61</f>
        <v>106.15472488172138</v>
      </c>
      <c r="U15" s="63">
        <f>'SER_se-appl'!U61</f>
        <v>100.71465443953247</v>
      </c>
      <c r="V15" s="63">
        <f>'SER_se-appl'!V61</f>
        <v>95.381087894015693</v>
      </c>
      <c r="W15" s="63">
        <f>'SER_se-appl'!W61</f>
        <v>93.262731936942075</v>
      </c>
      <c r="DA15" s="105" t="s">
        <v>952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DA16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61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967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98" t="s">
        <v>81</v>
      </c>
      <c r="B3" s="199">
        <f>'SER_se-appl'!B6</f>
        <v>10368.856646695118</v>
      </c>
      <c r="C3" s="199">
        <f>'SER_se-appl'!C6</f>
        <v>10626.577580118734</v>
      </c>
      <c r="D3" s="199">
        <f>'SER_se-appl'!D6</f>
        <v>10811.98024887772</v>
      </c>
      <c r="E3" s="199">
        <f>'SER_se-appl'!E6</f>
        <v>10960.784276576933</v>
      </c>
      <c r="F3" s="199">
        <f>'SER_se-appl'!F6</f>
        <v>11157.94812597762</v>
      </c>
      <c r="G3" s="199">
        <f>'SER_se-appl'!G6</f>
        <v>11294.717810239326</v>
      </c>
      <c r="H3" s="199">
        <f>'SER_se-appl'!H6</f>
        <v>11514.476773295424</v>
      </c>
      <c r="I3" s="199">
        <f>'SER_se-appl'!I6</f>
        <v>11785.237702091754</v>
      </c>
      <c r="J3" s="199">
        <f>'SER_se-appl'!J6</f>
        <v>11965.11848965637</v>
      </c>
      <c r="K3" s="199">
        <f>'SER_se-appl'!K6</f>
        <v>11955.789246007031</v>
      </c>
      <c r="L3" s="199">
        <f>'SER_se-appl'!L6</f>
        <v>12113.701014286356</v>
      </c>
      <c r="M3" s="199">
        <f>'SER_se-appl'!M6</f>
        <v>12207.193997460274</v>
      </c>
      <c r="N3" s="199">
        <f>'SER_se-appl'!N6</f>
        <v>12260.758062312445</v>
      </c>
      <c r="O3" s="199">
        <f>'SER_se-appl'!O6</f>
        <v>12206.243864127258</v>
      </c>
      <c r="P3" s="199">
        <f>'SER_se-appl'!P6</f>
        <v>12287.216765236901</v>
      </c>
      <c r="Q3" s="199">
        <f>'SER_se-appl'!Q6</f>
        <v>12374.16633030469</v>
      </c>
      <c r="R3" s="199">
        <f>'SER_se-appl'!R6</f>
        <v>12114.656937004214</v>
      </c>
      <c r="S3" s="199">
        <f>'SER_se-appl'!S6</f>
        <v>11883.887616748818</v>
      </c>
      <c r="T3" s="199">
        <f>'SER_se-appl'!T6</f>
        <v>11344.020735131598</v>
      </c>
      <c r="U3" s="199">
        <f>'SER_se-appl'!U6</f>
        <v>10730.566636064001</v>
      </c>
      <c r="V3" s="199">
        <f>'SER_se-appl'!V6</f>
        <v>9510.9964013376757</v>
      </c>
      <c r="W3" s="199">
        <f>'SER_se-appl'!W6</f>
        <v>9263.9212460536855</v>
      </c>
      <c r="DA3" s="206" t="s">
        <v>910</v>
      </c>
    </row>
    <row r="4" spans="1:105" ht="12" customHeight="1" x14ac:dyDescent="0.2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DA4" s="106"/>
    </row>
    <row r="5" spans="1:105" ht="12.95" customHeight="1" x14ac:dyDescent="0.25">
      <c r="A5" s="200" t="s">
        <v>108</v>
      </c>
      <c r="B5" s="59">
        <f>'SER_se-appl'!B14</f>
        <v>51747.376259031735</v>
      </c>
      <c r="C5" s="59">
        <f>'SER_se-appl'!C14</f>
        <v>52674.064522246605</v>
      </c>
      <c r="D5" s="59">
        <f>'SER_se-appl'!D14</f>
        <v>53295.232519260644</v>
      </c>
      <c r="E5" s="59">
        <f>'SER_se-appl'!E14</f>
        <v>53777.372105838811</v>
      </c>
      <c r="F5" s="59">
        <f>'SER_se-appl'!F14</f>
        <v>54409.352468149787</v>
      </c>
      <c r="G5" s="59">
        <f>'SER_se-appl'!G14</f>
        <v>54804.085536171471</v>
      </c>
      <c r="H5" s="59">
        <f>'SER_se-appl'!H14</f>
        <v>55532.599465119238</v>
      </c>
      <c r="I5" s="59">
        <f>'SER_se-appl'!I14</f>
        <v>56529.446390713165</v>
      </c>
      <c r="J5" s="59">
        <f>'SER_se-appl'!J14</f>
        <v>57167.712428368228</v>
      </c>
      <c r="K5" s="59">
        <f>'SER_se-appl'!K14</f>
        <v>56980.695090178335</v>
      </c>
      <c r="L5" s="59">
        <f>'SER_se-appl'!L14</f>
        <v>57571.933157550273</v>
      </c>
      <c r="M5" s="59">
        <f>'SER_se-appl'!M14</f>
        <v>57811.582064118236</v>
      </c>
      <c r="N5" s="59">
        <f>'SER_se-appl'!N14</f>
        <v>57888.15254478834</v>
      </c>
      <c r="O5" s="59">
        <f>'SER_se-appl'!O14</f>
        <v>57473.234268175285</v>
      </c>
      <c r="P5" s="59">
        <f>'SER_se-appl'!P14</f>
        <v>57634.162126614712</v>
      </c>
      <c r="Q5" s="59">
        <f>'SER_se-appl'!Q14</f>
        <v>57830.772125734649</v>
      </c>
      <c r="R5" s="59">
        <f>'SER_se-appl'!R14</f>
        <v>56340.564773632541</v>
      </c>
      <c r="S5" s="59">
        <f>'SER_se-appl'!S14</f>
        <v>54812.27052365672</v>
      </c>
      <c r="T5" s="59">
        <f>'SER_se-appl'!T14</f>
        <v>52648.131222049065</v>
      </c>
      <c r="U5" s="59">
        <f>'SER_se-appl'!U14</f>
        <v>50231.04490112621</v>
      </c>
      <c r="V5" s="59">
        <f>'SER_se-appl'!V14</f>
        <v>47457.155774451174</v>
      </c>
      <c r="W5" s="59">
        <f>'SER_se-appl'!W14</f>
        <v>44559.762650378179</v>
      </c>
      <c r="DA5" s="104" t="s">
        <v>917</v>
      </c>
    </row>
    <row r="6" spans="1:105" ht="12" customHeight="1" x14ac:dyDescent="0.25">
      <c r="A6" s="201" t="str">
        <f>"Penetration factor "&amp;MID('SER_se-appl'!A70,FIND("(",'SER_se-appl'!A70),100)</f>
        <v>Penetration factor (unit per building cell)</v>
      </c>
      <c r="B6" s="202">
        <f>'SER_se-appl'!B70</f>
        <v>147.09688363550842</v>
      </c>
      <c r="C6" s="202">
        <f>'SER_se-appl'!C70</f>
        <v>148.43377385222112</v>
      </c>
      <c r="D6" s="202">
        <f>'SER_se-appl'!D70</f>
        <v>149.99563511774051</v>
      </c>
      <c r="E6" s="202">
        <f>'SER_se-appl'!E70</f>
        <v>151.7860717405849</v>
      </c>
      <c r="F6" s="202">
        <f>'SER_se-appl'!F70</f>
        <v>154.10584894961414</v>
      </c>
      <c r="G6" s="202">
        <f>'SER_se-appl'!G70</f>
        <v>156.25611474269346</v>
      </c>
      <c r="H6" s="202">
        <f>'SER_se-appl'!H70</f>
        <v>158.72134304970743</v>
      </c>
      <c r="I6" s="202">
        <f>'SER_se-appl'!I70</f>
        <v>161.23093517449621</v>
      </c>
      <c r="J6" s="202">
        <f>'SER_se-appl'!J70</f>
        <v>164.0668883214442</v>
      </c>
      <c r="K6" s="202">
        <f>'SER_se-appl'!K70</f>
        <v>167.73382369604076</v>
      </c>
      <c r="L6" s="202">
        <f>'SER_se-appl'!L70</f>
        <v>172.47950304222127</v>
      </c>
      <c r="M6" s="202">
        <f>'SER_se-appl'!M70</f>
        <v>177.50928502943029</v>
      </c>
      <c r="N6" s="202">
        <f>'SER_se-appl'!N70</f>
        <v>182.95043225456851</v>
      </c>
      <c r="O6" s="202">
        <f>'SER_se-appl'!O70</f>
        <v>188.48312473007294</v>
      </c>
      <c r="P6" s="202">
        <f>'SER_se-appl'!P70</f>
        <v>196.14665765128527</v>
      </c>
      <c r="Q6" s="202">
        <f>'SER_se-appl'!Q70</f>
        <v>204.69710623721821</v>
      </c>
      <c r="R6" s="202">
        <f>'SER_se-appl'!R70</f>
        <v>209.36502619529276</v>
      </c>
      <c r="S6" s="202">
        <f>'SER_se-appl'!S70</f>
        <v>214.16853061069779</v>
      </c>
      <c r="T6" s="202">
        <f>'SER_se-appl'!T70</f>
        <v>218.76924030712627</v>
      </c>
      <c r="U6" s="202">
        <f>'SER_se-appl'!U70</f>
        <v>222.99114081660687</v>
      </c>
      <c r="V6" s="202">
        <f>'SER_se-appl'!V70</f>
        <v>226.49844489991102</v>
      </c>
      <c r="W6" s="202">
        <f>'SER_se-appl'!W70</f>
        <v>228.79360837452154</v>
      </c>
      <c r="DA6" s="207" t="s">
        <v>959</v>
      </c>
    </row>
    <row r="7" spans="1:105" ht="12.95" customHeight="1" x14ac:dyDescent="0.2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DA7" s="106"/>
    </row>
    <row r="8" spans="1:105" ht="12.95" customHeight="1" x14ac:dyDescent="0.25">
      <c r="A8" s="200" t="str">
        <f>"Stock of appliances "&amp;MID('SER_se-appl'!A22,FIND("(",'SER_se-appl'!A22),1000)</f>
        <v>Stock of appliances (million units)</v>
      </c>
      <c r="B8" s="34">
        <f>'SER_se-appl'!B22</f>
        <v>1289.1641667483239</v>
      </c>
      <c r="C8" s="34">
        <f>'SER_se-appl'!C22</f>
        <v>1325.7872495914055</v>
      </c>
      <c r="D8" s="34">
        <f>'SER_se-appl'!D22</f>
        <v>1361.4455000840876</v>
      </c>
      <c r="E8" s="34">
        <f>'SER_se-appl'!E22</f>
        <v>1399.323324641307</v>
      </c>
      <c r="F8" s="34">
        <f>'SER_se-appl'!F22</f>
        <v>1447.7611525326479</v>
      </c>
      <c r="G8" s="34">
        <f>'SER_se-appl'!G22</f>
        <v>1495.6910046507446</v>
      </c>
      <c r="H8" s="34">
        <f>'SER_se-appl'!H22</f>
        <v>1560.7973708923291</v>
      </c>
      <c r="I8" s="34">
        <f>'SER_se-appl'!I22</f>
        <v>1627.9359282807181</v>
      </c>
      <c r="J8" s="34">
        <f>'SER_se-appl'!J22</f>
        <v>1684.676575241223</v>
      </c>
      <c r="K8" s="34">
        <f>'SER_se-appl'!K22</f>
        <v>1719.5860346601407</v>
      </c>
      <c r="L8" s="34">
        <f>'SER_se-appl'!L22</f>
        <v>1786.7244173740617</v>
      </c>
      <c r="M8" s="34">
        <f>'SER_se-appl'!M22</f>
        <v>1849.1083874789042</v>
      </c>
      <c r="N8" s="34">
        <f>'SER_se-appl'!N22</f>
        <v>1919.9461661478524</v>
      </c>
      <c r="O8" s="34">
        <f>'SER_se-appl'!O22</f>
        <v>1984.5626803368364</v>
      </c>
      <c r="P8" s="34">
        <f>'SER_se-appl'!P22</f>
        <v>2083.0960224901778</v>
      </c>
      <c r="Q8" s="34">
        <f>'SER_se-appl'!Q22</f>
        <v>2193.1882499327248</v>
      </c>
      <c r="R8" s="34">
        <f>'SER_se-appl'!R22</f>
        <v>2266.9973209995114</v>
      </c>
      <c r="S8" s="34">
        <f>'SER_se-appl'!S22</f>
        <v>2342.5432195934927</v>
      </c>
      <c r="T8" s="34">
        <f>'SER_se-appl'!T22</f>
        <v>2415.5112420786295</v>
      </c>
      <c r="U8" s="34">
        <f>'SER_se-appl'!U22</f>
        <v>2482.4831004501007</v>
      </c>
      <c r="V8" s="34">
        <f>'SER_se-appl'!V22</f>
        <v>2539.8330795381412</v>
      </c>
      <c r="W8" s="34">
        <f>'SER_se-appl'!W22</f>
        <v>2582.4253437233824</v>
      </c>
      <c r="DA8" s="88" t="s">
        <v>923</v>
      </c>
    </row>
    <row r="9" spans="1:105" ht="12.95" customHeight="1" x14ac:dyDescent="0.25">
      <c r="A9" s="203" t="str">
        <f>"Number of new appliances "&amp;MID('SER_se-appl'!A30,FIND("(",'SER_se-appl'!A30),100)</f>
        <v>Number of new appliances (million units)</v>
      </c>
      <c r="B9" s="36"/>
      <c r="C9" s="36">
        <f>'SER_se-appl'!C30</f>
        <v>237.94681946721605</v>
      </c>
      <c r="D9" s="36">
        <f>'SER_se-appl'!D30</f>
        <v>242.21204602993654</v>
      </c>
      <c r="E9" s="36">
        <f>'SER_se-appl'!E30</f>
        <v>249.79754731946582</v>
      </c>
      <c r="F9" s="36">
        <f>'SER_se-appl'!F30</f>
        <v>265.86287582529314</v>
      </c>
      <c r="G9" s="36">
        <f>'SER_se-appl'!G30</f>
        <v>271.00324449940894</v>
      </c>
      <c r="H9" s="36">
        <f>'SER_se-appl'!H30</f>
        <v>293.97483775100886</v>
      </c>
      <c r="I9" s="36">
        <f>'SER_se-appl'!I30</f>
        <v>305.08537685560475</v>
      </c>
      <c r="J9" s="36">
        <f>'SER_se-appl'!J30</f>
        <v>298.95269299044145</v>
      </c>
      <c r="K9" s="36">
        <f>'SER_se-appl'!K30</f>
        <v>284.70700673838354</v>
      </c>
      <c r="L9" s="36">
        <f>'SER_se-appl'!L30</f>
        <v>333.00125853921446</v>
      </c>
      <c r="M9" s="36">
        <f>'SER_se-appl'!M30</f>
        <v>333.3872146042508</v>
      </c>
      <c r="N9" s="36">
        <f>'SER_se-appl'!N30</f>
        <v>364.81261641995729</v>
      </c>
      <c r="O9" s="36">
        <f>'SER_se-appl'!O30</f>
        <v>369.70189104458825</v>
      </c>
      <c r="P9" s="36">
        <f>'SER_se-appl'!P30</f>
        <v>397.48603514378391</v>
      </c>
      <c r="Q9" s="36">
        <f>'SER_se-appl'!Q30</f>
        <v>394.79923418093051</v>
      </c>
      <c r="R9" s="36">
        <f>'SER_se-appl'!R30</f>
        <v>406.81032960600118</v>
      </c>
      <c r="S9" s="36">
        <f>'SER_se-appl'!S30</f>
        <v>408.93311319823187</v>
      </c>
      <c r="T9" s="36">
        <f>'SER_se-appl'!T30</f>
        <v>437.78063890509424</v>
      </c>
      <c r="U9" s="36">
        <f>'SER_se-appl'!U30</f>
        <v>436.67374941605965</v>
      </c>
      <c r="V9" s="36">
        <f>'SER_se-appl'!V30</f>
        <v>454.83601423182438</v>
      </c>
      <c r="W9" s="36">
        <f>'SER_se-appl'!W30</f>
        <v>437.39149836617173</v>
      </c>
      <c r="DA9" s="89" t="s">
        <v>929</v>
      </c>
    </row>
    <row r="10" spans="1:105" ht="12" customHeight="1" x14ac:dyDescent="0.25">
      <c r="A10" s="204" t="str">
        <f>"Number of replaced appliances "&amp;MID('SER_se-appl'!A38,FIND("(",'SER_se-appl'!A38),100)</f>
        <v>Number of replaced appliances (million units)</v>
      </c>
      <c r="B10" s="38"/>
      <c r="C10" s="38">
        <f>'SER_se-appl'!C38</f>
        <v>201.32373662413426</v>
      </c>
      <c r="D10" s="38">
        <f>'SER_se-appl'!D38</f>
        <v>206.55379553725484</v>
      </c>
      <c r="E10" s="38">
        <f>'SER_se-appl'!E38</f>
        <v>211.91972276224658</v>
      </c>
      <c r="F10" s="38">
        <f>'SER_se-appl'!F38</f>
        <v>217.42504793395253</v>
      </c>
      <c r="G10" s="38">
        <f>'SER_se-appl'!G38</f>
        <v>223.0733923813122</v>
      </c>
      <c r="H10" s="38">
        <f>'SER_se-appl'!H38</f>
        <v>228.86847150942373</v>
      </c>
      <c r="I10" s="38">
        <f>'SER_se-appl'!I38</f>
        <v>237.94681946721599</v>
      </c>
      <c r="J10" s="38">
        <f>'SER_se-appl'!J38</f>
        <v>242.21204602993654</v>
      </c>
      <c r="K10" s="38">
        <f>'SER_se-appl'!K38</f>
        <v>249.79754731946576</v>
      </c>
      <c r="L10" s="38">
        <f>'SER_se-appl'!L38</f>
        <v>265.86287582529309</v>
      </c>
      <c r="M10" s="38">
        <f>'SER_se-appl'!M38</f>
        <v>271.00324449940899</v>
      </c>
      <c r="N10" s="38">
        <f>'SER_se-appl'!N38</f>
        <v>293.97483775100886</v>
      </c>
      <c r="O10" s="38">
        <f>'SER_se-appl'!O38</f>
        <v>305.08537685560486</v>
      </c>
      <c r="P10" s="38">
        <f>'SER_se-appl'!P38</f>
        <v>298.95269299044139</v>
      </c>
      <c r="Q10" s="38">
        <f>'SER_se-appl'!Q38</f>
        <v>284.70700673838371</v>
      </c>
      <c r="R10" s="38">
        <f>'SER_se-appl'!R38</f>
        <v>333.00125853921435</v>
      </c>
      <c r="S10" s="38">
        <f>'SER_se-appl'!S38</f>
        <v>333.3872146042508</v>
      </c>
      <c r="T10" s="38">
        <f>'SER_se-appl'!T38</f>
        <v>364.81261641995741</v>
      </c>
      <c r="U10" s="38">
        <f>'SER_se-appl'!U38</f>
        <v>369.70189104458825</v>
      </c>
      <c r="V10" s="38">
        <f>'SER_se-appl'!V38</f>
        <v>397.48603514378391</v>
      </c>
      <c r="W10" s="38">
        <f>'SER_se-appl'!W38</f>
        <v>394.79923418093051</v>
      </c>
      <c r="DA10" s="90" t="s">
        <v>935</v>
      </c>
    </row>
    <row r="11" spans="1:105" ht="12.95" customHeight="1" x14ac:dyDescent="0.25">
      <c r="A11" s="5"/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DA11" s="208"/>
    </row>
    <row r="12" spans="1:105" ht="12" customHeight="1" x14ac:dyDescent="0.25">
      <c r="A12" s="198" t="s">
        <v>104</v>
      </c>
      <c r="B12" s="205">
        <f>'SER_se-appl'!B46</f>
        <v>2330.3558850487047</v>
      </c>
      <c r="C12" s="205">
        <f>'SER_se-appl'!C46</f>
        <v>2346.2608852708631</v>
      </c>
      <c r="D12" s="205">
        <f>'SER_se-appl'!D46</f>
        <v>2359.3729560895499</v>
      </c>
      <c r="E12" s="205">
        <f>'SER_se-appl'!E46</f>
        <v>2370.400712137985</v>
      </c>
      <c r="F12" s="205">
        <f>'SER_se-appl'!F46</f>
        <v>2385.0115985313892</v>
      </c>
      <c r="G12" s="205">
        <f>'SER_se-appl'!G46</f>
        <v>2396.8572205512946</v>
      </c>
      <c r="H12" s="205">
        <f>'SER_se-appl'!H46</f>
        <v>2411.4369967056655</v>
      </c>
      <c r="I12" s="205">
        <f>'SER_se-appl'!I46</f>
        <v>2424.618021694338</v>
      </c>
      <c r="J12" s="205">
        <f>'SER_se-appl'!J46</f>
        <v>2434.1419679695159</v>
      </c>
      <c r="K12" s="205">
        <f>'SER_se-appl'!K46</f>
        <v>2440.2269700467182</v>
      </c>
      <c r="L12" s="205">
        <f>'SER_se-appl'!L46</f>
        <v>2447.0663927614582</v>
      </c>
      <c r="M12" s="205">
        <f>'SER_se-appl'!M46</f>
        <v>2455.7305149166455</v>
      </c>
      <c r="N12" s="205">
        <f>'SER_se-appl'!N46</f>
        <v>2463.2435135042383</v>
      </c>
      <c r="O12" s="205">
        <f>'SER_se-appl'!O46</f>
        <v>2469.9952586173995</v>
      </c>
      <c r="P12" s="205">
        <f>'SER_se-appl'!P46</f>
        <v>2479.437987937984</v>
      </c>
      <c r="Q12" s="205">
        <f>'SER_se-appl'!Q46</f>
        <v>2488.4944317975487</v>
      </c>
      <c r="R12" s="205">
        <f>'SER_se-appl'!R46</f>
        <v>2500.7463227151984</v>
      </c>
      <c r="S12" s="205">
        <f>'SER_se-appl'!S46</f>
        <v>2521.5086268527793</v>
      </c>
      <c r="T12" s="205">
        <f>'SER_se-appl'!T46</f>
        <v>2505.9001732302272</v>
      </c>
      <c r="U12" s="205">
        <f>'SER_se-appl'!U46</f>
        <v>2484.4494121727162</v>
      </c>
      <c r="V12" s="205">
        <f>'SER_se-appl'!V46</f>
        <v>2330.7947208902528</v>
      </c>
      <c r="W12" s="205">
        <f>'SER_se-appl'!W46</f>
        <v>2417.8630603789802</v>
      </c>
      <c r="DA12" s="209" t="s">
        <v>941</v>
      </c>
    </row>
    <row r="13" spans="1:105" ht="12.95" customHeight="1" x14ac:dyDescent="0.25">
      <c r="A13" s="4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DA13" s="210"/>
    </row>
    <row r="14" spans="1:105" ht="12.95" customHeight="1" x14ac:dyDescent="0.25">
      <c r="A14" s="200" t="str">
        <f>"W per appliance in average operating mode "&amp;MID('SER_se-appl'!A54,FIND("(",'SER_se-appl'!A54),100)</f>
        <v>W per appliance in average operating mode (W per appliance)</v>
      </c>
      <c r="B14" s="59">
        <f>'SER_se-appl'!B54</f>
        <v>40.14025334690681</v>
      </c>
      <c r="C14" s="59">
        <f>'SER_se-appl'!C54</f>
        <v>39.73040511475746</v>
      </c>
      <c r="D14" s="59">
        <f>'SER_se-appl'!D54</f>
        <v>39.146063882813486</v>
      </c>
      <c r="E14" s="59">
        <f>'SER_se-appl'!E54</f>
        <v>38.430983861162851</v>
      </c>
      <c r="F14" s="59">
        <f>'SER_se-appl'!F54</f>
        <v>37.581718761391357</v>
      </c>
      <c r="G14" s="59">
        <f>'SER_se-appl'!G54</f>
        <v>36.641315195292393</v>
      </c>
      <c r="H14" s="59">
        <f>'SER_se-appl'!H54</f>
        <v>35.579634166971012</v>
      </c>
      <c r="I14" s="59">
        <f>'SER_se-appl'!I54</f>
        <v>34.724613793869985</v>
      </c>
      <c r="J14" s="59">
        <f>'SER_se-appl'!J54</f>
        <v>33.933939171785887</v>
      </c>
      <c r="K14" s="59">
        <f>'SER_se-appl'!K54</f>
        <v>33.136286258244709</v>
      </c>
      <c r="L14" s="59">
        <f>'SER_se-appl'!L54</f>
        <v>32.222055397979844</v>
      </c>
      <c r="M14" s="59">
        <f>'SER_se-appl'!M54</f>
        <v>31.26457186370736</v>
      </c>
      <c r="N14" s="59">
        <f>'SER_se-appl'!N54</f>
        <v>30.150924836051082</v>
      </c>
      <c r="O14" s="59">
        <f>'SER_se-appl'!O54</f>
        <v>28.960150685903482</v>
      </c>
      <c r="P14" s="59">
        <f>'SER_se-appl'!P54</f>
        <v>27.667549409324682</v>
      </c>
      <c r="Q14" s="59">
        <f>'SER_se-appl'!Q54</f>
        <v>26.368357630727132</v>
      </c>
      <c r="R14" s="59">
        <f>'SER_se-appl'!R54</f>
        <v>24.852506110943342</v>
      </c>
      <c r="S14" s="59">
        <f>'SER_se-appl'!S54</f>
        <v>23.398616540004937</v>
      </c>
      <c r="T14" s="59">
        <f>'SER_se-appl'!T54</f>
        <v>21.795854353691006</v>
      </c>
      <c r="U14" s="59">
        <f>'SER_se-appl'!U54</f>
        <v>20.234194098650171</v>
      </c>
      <c r="V14" s="59">
        <f>'SER_se-appl'!V54</f>
        <v>18.685147522797472</v>
      </c>
      <c r="W14" s="59">
        <f>'SER_se-appl'!W54</f>
        <v>17.255005167402516</v>
      </c>
      <c r="DA14" s="104" t="s">
        <v>947</v>
      </c>
    </row>
    <row r="15" spans="1:105" ht="12" customHeight="1" x14ac:dyDescent="0.25">
      <c r="A15" s="204" t="str">
        <f>"W per new appliance in average operating mode "&amp;MID('SER_se-appl'!A54,FIND("(",'SER_se-appl'!A54),100)</f>
        <v>W per new appliance in average operating mode (W per appliance)</v>
      </c>
      <c r="B15" s="63"/>
      <c r="C15" s="63">
        <f>'SER_se-appl'!C62</f>
        <v>37.856669302085976</v>
      </c>
      <c r="D15" s="63">
        <f>'SER_se-appl'!D62</f>
        <v>36.795402316791041</v>
      </c>
      <c r="E15" s="63">
        <f>'SER_se-appl'!E62</f>
        <v>35.983743811405212</v>
      </c>
      <c r="F15" s="63">
        <f>'SER_se-appl'!F62</f>
        <v>35.204151167361857</v>
      </c>
      <c r="G15" s="63">
        <f>'SER_se-appl'!G62</f>
        <v>34.497577954945434</v>
      </c>
      <c r="H15" s="63">
        <f>'SER_se-appl'!H62</f>
        <v>33.728574983868121</v>
      </c>
      <c r="I15" s="63">
        <f>'SER_se-appl'!I62</f>
        <v>32.793184271111926</v>
      </c>
      <c r="J15" s="63">
        <f>'SER_se-appl'!J62</f>
        <v>31.946712443915182</v>
      </c>
      <c r="K15" s="63">
        <f>'SER_se-appl'!K62</f>
        <v>30.914706701823274</v>
      </c>
      <c r="L15" s="63">
        <f>'SER_se-appl'!L62</f>
        <v>29.881913904368258</v>
      </c>
      <c r="M15" s="63">
        <f>'SER_se-appl'!M62</f>
        <v>28.76116431492936</v>
      </c>
      <c r="N15" s="63">
        <f>'SER_se-appl'!N62</f>
        <v>27.389192120546547</v>
      </c>
      <c r="O15" s="63">
        <f>'SER_se-appl'!O62</f>
        <v>25.939284968055095</v>
      </c>
      <c r="P15" s="63">
        <f>'SER_se-appl'!P62</f>
        <v>24.432263569275207</v>
      </c>
      <c r="Q15" s="63">
        <f>'SER_se-appl'!Q62</f>
        <v>22.791947981001762</v>
      </c>
      <c r="R15" s="63">
        <f>'SER_se-appl'!R62</f>
        <v>20.797179840067049</v>
      </c>
      <c r="S15" s="63">
        <f>'SER_se-appl'!S62</f>
        <v>19.710583343849599</v>
      </c>
      <c r="T15" s="63">
        <f>'SER_se-appl'!T62</f>
        <v>17.88060695670648</v>
      </c>
      <c r="U15" s="63">
        <f>'SER_se-appl'!U62</f>
        <v>16.425801628110815</v>
      </c>
      <c r="V15" s="63">
        <f>'SER_se-appl'!V62</f>
        <v>15.252957619860071</v>
      </c>
      <c r="W15" s="63">
        <f>'SER_se-appl'!W62</f>
        <v>13.948260327663334</v>
      </c>
      <c r="DA15" s="105" t="s">
        <v>953</v>
      </c>
    </row>
    <row r="16" spans="1:105" ht="12.95" customHeight="1" x14ac:dyDescent="0.25">
      <c r="A16" s="204" t="s">
        <v>109</v>
      </c>
      <c r="B16" s="63">
        <v>0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3">
        <v>0</v>
      </c>
      <c r="I16" s="63">
        <v>0</v>
      </c>
      <c r="J16" s="63">
        <v>0</v>
      </c>
      <c r="K16" s="63">
        <v>0</v>
      </c>
      <c r="L16" s="63">
        <v>0</v>
      </c>
      <c r="M16" s="63">
        <v>0</v>
      </c>
      <c r="N16" s="63">
        <v>0</v>
      </c>
      <c r="O16" s="63">
        <v>0</v>
      </c>
      <c r="P16" s="63">
        <v>0</v>
      </c>
      <c r="Q16" s="63">
        <v>0</v>
      </c>
      <c r="R16" s="63">
        <v>0</v>
      </c>
      <c r="S16" s="63">
        <v>0</v>
      </c>
      <c r="T16" s="63">
        <v>0</v>
      </c>
      <c r="U16" s="63">
        <v>0</v>
      </c>
      <c r="V16" s="63">
        <v>0</v>
      </c>
      <c r="W16" s="63">
        <v>0</v>
      </c>
      <c r="DA16" s="105" t="s">
        <v>963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DA17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186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" customHeight="1" x14ac:dyDescent="0.25">
      <c r="A3" s="33" t="s">
        <v>71</v>
      </c>
      <c r="B3" s="34">
        <v>428473834</v>
      </c>
      <c r="C3" s="34">
        <v>429240746</v>
      </c>
      <c r="D3" s="34">
        <v>429723142</v>
      </c>
      <c r="E3" s="34">
        <v>431190184</v>
      </c>
      <c r="F3" s="34">
        <v>432762039</v>
      </c>
      <c r="G3" s="34">
        <v>434416272</v>
      </c>
      <c r="H3" s="34">
        <v>435816236</v>
      </c>
      <c r="I3" s="34">
        <v>437227496</v>
      </c>
      <c r="J3" s="34">
        <v>438725386</v>
      </c>
      <c r="K3" s="34">
        <v>440047892</v>
      </c>
      <c r="L3" s="34">
        <v>440660421</v>
      </c>
      <c r="M3" s="34">
        <v>439942305</v>
      </c>
      <c r="N3" s="34">
        <v>440552661</v>
      </c>
      <c r="O3" s="34">
        <v>441257711</v>
      </c>
      <c r="P3" s="34">
        <v>442883888</v>
      </c>
      <c r="Q3" s="34">
        <v>443666812</v>
      </c>
      <c r="R3" s="34">
        <v>444802830</v>
      </c>
      <c r="S3" s="34">
        <v>445534430</v>
      </c>
      <c r="T3" s="34">
        <v>446208557</v>
      </c>
      <c r="U3" s="34">
        <v>446446444</v>
      </c>
      <c r="V3" s="34">
        <v>447319916</v>
      </c>
      <c r="W3" s="34">
        <v>447000548</v>
      </c>
      <c r="DA3" s="88" t="s">
        <v>187</v>
      </c>
    </row>
    <row r="4" spans="1:105" ht="12" customHeight="1" x14ac:dyDescent="0.25">
      <c r="A4" s="35" t="s">
        <v>179</v>
      </c>
      <c r="B4" s="36">
        <v>10149647.625304706</v>
      </c>
      <c r="C4" s="36">
        <v>10370467.08195441</v>
      </c>
      <c r="D4" s="36">
        <v>10485663.401678825</v>
      </c>
      <c r="E4" s="36">
        <v>10580877.30888617</v>
      </c>
      <c r="F4" s="36">
        <v>10855167.724524308</v>
      </c>
      <c r="G4" s="36">
        <v>11064102.719466712</v>
      </c>
      <c r="H4" s="36">
        <v>11450718.989194838</v>
      </c>
      <c r="I4" s="36">
        <v>11812094.311427915</v>
      </c>
      <c r="J4" s="36">
        <v>11887814.663265401</v>
      </c>
      <c r="K4" s="36">
        <v>11370854.271879369</v>
      </c>
      <c r="L4" s="36">
        <v>11623905.50092696</v>
      </c>
      <c r="M4" s="36">
        <v>11844852.969446588</v>
      </c>
      <c r="N4" s="36">
        <v>11761728.396122908</v>
      </c>
      <c r="O4" s="36">
        <v>11751970.686122227</v>
      </c>
      <c r="P4" s="36">
        <v>11940020.980584633</v>
      </c>
      <c r="Q4" s="36">
        <v>12215764.899999999</v>
      </c>
      <c r="R4" s="36">
        <v>12456639.608444333</v>
      </c>
      <c r="S4" s="36">
        <v>12811036.57435957</v>
      </c>
      <c r="T4" s="36">
        <v>13075734.379385611</v>
      </c>
      <c r="U4" s="36">
        <v>13311753.263671426</v>
      </c>
      <c r="V4" s="36">
        <v>12559363.885361839</v>
      </c>
      <c r="W4" s="36">
        <v>13314105.696881104</v>
      </c>
      <c r="DA4" s="89" t="s">
        <v>188</v>
      </c>
    </row>
    <row r="5" spans="1:105" ht="12" customHeight="1" x14ac:dyDescent="0.25">
      <c r="A5" s="35" t="s">
        <v>148</v>
      </c>
      <c r="B5" s="36">
        <v>6233740.7685551019</v>
      </c>
      <c r="C5" s="36">
        <v>6407712.062765277</v>
      </c>
      <c r="D5" s="36">
        <v>6539489.4349029455</v>
      </c>
      <c r="E5" s="36">
        <v>6635448.3723784508</v>
      </c>
      <c r="F5" s="36">
        <v>6815658.8844083184</v>
      </c>
      <c r="G5" s="36">
        <v>6980138.4095607791</v>
      </c>
      <c r="H5" s="36">
        <v>7206226.5158452056</v>
      </c>
      <c r="I5" s="36">
        <v>7449552.8466903018</v>
      </c>
      <c r="J5" s="36">
        <v>7573372.5152462348</v>
      </c>
      <c r="K5" s="36">
        <v>7425640.609090223</v>
      </c>
      <c r="L5" s="36">
        <v>7536423.5142263528</v>
      </c>
      <c r="M5" s="36">
        <v>7666965.7873399202</v>
      </c>
      <c r="N5" s="36">
        <v>7654293.532325916</v>
      </c>
      <c r="O5" s="36">
        <v>7695704.8842797382</v>
      </c>
      <c r="P5" s="36">
        <v>7825246.7034200151</v>
      </c>
      <c r="Q5" s="36">
        <v>7953242.799999998</v>
      </c>
      <c r="R5" s="36">
        <v>8103061.2866892423</v>
      </c>
      <c r="S5" s="36">
        <v>8330398.3179233065</v>
      </c>
      <c r="T5" s="36">
        <v>8519214.3140051849</v>
      </c>
      <c r="U5" s="36">
        <v>8686369.8372091036</v>
      </c>
      <c r="V5" s="36">
        <v>8215532.7719050338</v>
      </c>
      <c r="W5" s="36">
        <v>8649810.8832744975</v>
      </c>
      <c r="DA5" s="89" t="s">
        <v>189</v>
      </c>
    </row>
    <row r="6" spans="1:105" ht="12" customHeight="1" x14ac:dyDescent="0.25">
      <c r="A6" s="37" t="s">
        <v>70</v>
      </c>
      <c r="B6" s="38">
        <v>123437199.43581459</v>
      </c>
      <c r="C6" s="38">
        <v>125078385.02423263</v>
      </c>
      <c r="D6" s="38">
        <v>126799110.67975643</v>
      </c>
      <c r="E6" s="38">
        <v>128075852.81719896</v>
      </c>
      <c r="F6" s="38">
        <v>130087240.40387723</v>
      </c>
      <c r="G6" s="38">
        <v>132070976.47446254</v>
      </c>
      <c r="H6" s="38">
        <v>135465467.51087362</v>
      </c>
      <c r="I6" s="38">
        <v>138737004.96209767</v>
      </c>
      <c r="J6" s="38">
        <v>140846780</v>
      </c>
      <c r="K6" s="38">
        <v>140496700</v>
      </c>
      <c r="L6" s="38">
        <v>140767710</v>
      </c>
      <c r="M6" s="38">
        <v>141539290.10501254</v>
      </c>
      <c r="N6" s="38">
        <v>141870969.21362722</v>
      </c>
      <c r="O6" s="38">
        <v>142131273.73038647</v>
      </c>
      <c r="P6" s="38">
        <v>144055125.2329202</v>
      </c>
      <c r="Q6" s="38">
        <v>146163290</v>
      </c>
      <c r="R6" s="38">
        <v>148672380</v>
      </c>
      <c r="S6" s="38">
        <v>151315760</v>
      </c>
      <c r="T6" s="38">
        <v>153713613.36977291</v>
      </c>
      <c r="U6" s="38">
        <v>155750470</v>
      </c>
      <c r="V6" s="38">
        <v>153759010</v>
      </c>
      <c r="W6" s="38">
        <v>156462540</v>
      </c>
      <c r="DA6" s="90" t="s">
        <v>190</v>
      </c>
    </row>
    <row r="7" spans="1:105" s="2" customFormat="1" ht="12" customHeight="1" x14ac:dyDescent="0.25">
      <c r="DA7" s="7"/>
    </row>
    <row r="8" spans="1:105" ht="12" customHeight="1" x14ac:dyDescent="0.25">
      <c r="A8" s="33" t="s">
        <v>69</v>
      </c>
      <c r="B8" s="34">
        <v>8764048.1217994094</v>
      </c>
      <c r="C8" s="34">
        <v>8931843.5769971274</v>
      </c>
      <c r="D8" s="34">
        <v>9076567.4548823237</v>
      </c>
      <c r="E8" s="34">
        <v>9219049.6044516359</v>
      </c>
      <c r="F8" s="34">
        <v>9394589.2540782299</v>
      </c>
      <c r="G8" s="34">
        <v>9572047.8338636234</v>
      </c>
      <c r="H8" s="34">
        <v>9833569.5811465494</v>
      </c>
      <c r="I8" s="34">
        <v>10096920.460821267</v>
      </c>
      <c r="J8" s="34">
        <v>10268230.186340585</v>
      </c>
      <c r="K8" s="34">
        <v>10251874.051212788</v>
      </c>
      <c r="L8" s="34">
        <v>10359053.602657292</v>
      </c>
      <c r="M8" s="34">
        <v>10416967.130324084</v>
      </c>
      <c r="N8" s="34">
        <v>10494351.625670504</v>
      </c>
      <c r="O8" s="34">
        <v>10529126.589868098</v>
      </c>
      <c r="P8" s="34">
        <v>10620094.410140606</v>
      </c>
      <c r="Q8" s="34">
        <v>10714309.988296051</v>
      </c>
      <c r="R8" s="34">
        <v>10827965.693204595</v>
      </c>
      <c r="S8" s="34">
        <v>10937849.799472274</v>
      </c>
      <c r="T8" s="34">
        <v>11041365.95568708</v>
      </c>
      <c r="U8" s="34">
        <v>11132653.482820436</v>
      </c>
      <c r="V8" s="34">
        <v>11213468.068888888</v>
      </c>
      <c r="W8" s="34">
        <v>11287139.365782045</v>
      </c>
      <c r="DA8" s="88" t="s">
        <v>191</v>
      </c>
    </row>
    <row r="9" spans="1:105" ht="12" customHeight="1" x14ac:dyDescent="0.25">
      <c r="A9" s="39" t="s">
        <v>68</v>
      </c>
      <c r="B9" s="40">
        <v>7887643.3096194677</v>
      </c>
      <c r="C9" s="40">
        <v>8038659.2192974137</v>
      </c>
      <c r="D9" s="40">
        <v>8168910.7093940936</v>
      </c>
      <c r="E9" s="40">
        <v>8297144.6440064749</v>
      </c>
      <c r="F9" s="40">
        <v>8455130.3286704067</v>
      </c>
      <c r="G9" s="40">
        <v>8614843.0504772626</v>
      </c>
      <c r="H9" s="40">
        <v>8850212.6230318937</v>
      </c>
      <c r="I9" s="40">
        <v>9087228.4147391375</v>
      </c>
      <c r="J9" s="40">
        <v>9241407.1677065268</v>
      </c>
      <c r="K9" s="40">
        <v>9226686.6460915115</v>
      </c>
      <c r="L9" s="40">
        <v>9323148.2423915602</v>
      </c>
      <c r="M9" s="40">
        <v>9375270.4172916748</v>
      </c>
      <c r="N9" s="40">
        <v>9444916.4631034564</v>
      </c>
      <c r="O9" s="40">
        <v>9476213.930881286</v>
      </c>
      <c r="P9" s="40">
        <v>9558084.9691265468</v>
      </c>
      <c r="Q9" s="40">
        <v>9642878.9894664492</v>
      </c>
      <c r="R9" s="40">
        <v>9745169.1238841396</v>
      </c>
      <c r="S9" s="40">
        <v>9844064.8195250463</v>
      </c>
      <c r="T9" s="40">
        <v>9937229.3601183686</v>
      </c>
      <c r="U9" s="40">
        <v>10019388.134538393</v>
      </c>
      <c r="V9" s="40">
        <v>10092121.262000002</v>
      </c>
      <c r="W9" s="40">
        <v>10158425.42920384</v>
      </c>
      <c r="DA9" s="91" t="s">
        <v>192</v>
      </c>
    </row>
    <row r="10" spans="1:105" ht="12" customHeight="1" x14ac:dyDescent="0.25">
      <c r="A10" s="35" t="s">
        <v>17</v>
      </c>
      <c r="B10" s="41"/>
      <c r="C10" s="41">
        <v>203549.1852934038</v>
      </c>
      <c r="D10" s="41">
        <v>180450.68694137456</v>
      </c>
      <c r="E10" s="41">
        <v>178789.22415271908</v>
      </c>
      <c r="F10" s="41">
        <v>214067.94565766552</v>
      </c>
      <c r="G10" s="41">
        <v>215036.60734474854</v>
      </c>
      <c r="H10" s="41">
        <v>299808.71663809789</v>
      </c>
      <c r="I10" s="41">
        <v>302686.14991443639</v>
      </c>
      <c r="J10" s="41">
        <v>212589.0035657805</v>
      </c>
      <c r="K10" s="41">
        <v>69349.483985299448</v>
      </c>
      <c r="L10" s="41">
        <v>152485.01098770069</v>
      </c>
      <c r="M10" s="41">
        <v>106712.98408749017</v>
      </c>
      <c r="N10" s="41">
        <v>119654.32082575389</v>
      </c>
      <c r="O10" s="41">
        <v>83316.365754049446</v>
      </c>
      <c r="P10" s="41">
        <v>133303.00015644822</v>
      </c>
      <c r="Q10" s="41">
        <v>137199.16387026609</v>
      </c>
      <c r="R10" s="41">
        <v>168698.76207164716</v>
      </c>
      <c r="S10" s="41">
        <v>165511.45358915834</v>
      </c>
      <c r="T10" s="41">
        <v>159708.41853856237</v>
      </c>
      <c r="U10" s="41">
        <v>148011.70991425673</v>
      </c>
      <c r="V10" s="41">
        <v>138007.81466421045</v>
      </c>
      <c r="W10" s="41">
        <v>131279.71843993122</v>
      </c>
      <c r="DA10" s="92" t="s">
        <v>193</v>
      </c>
    </row>
    <row r="11" spans="1:105" ht="12" customHeight="1" x14ac:dyDescent="0.25">
      <c r="A11" s="37" t="s">
        <v>67</v>
      </c>
      <c r="B11" s="42"/>
      <c r="C11" s="42">
        <v>183194.26676406345</v>
      </c>
      <c r="D11" s="42">
        <v>162405.61824723706</v>
      </c>
      <c r="E11" s="42">
        <v>160910.30173744715</v>
      </c>
      <c r="F11" s="42">
        <v>192661.15109189894</v>
      </c>
      <c r="G11" s="42">
        <v>193532.94661027368</v>
      </c>
      <c r="H11" s="42">
        <v>269827.84497428808</v>
      </c>
      <c r="I11" s="42">
        <v>272417.53492299275</v>
      </c>
      <c r="J11" s="42">
        <v>191330.10320920247</v>
      </c>
      <c r="K11" s="42">
        <v>62414.535586769518</v>
      </c>
      <c r="L11" s="42">
        <v>137236.50988893062</v>
      </c>
      <c r="M11" s="42">
        <v>96041.685678741123</v>
      </c>
      <c r="N11" s="42">
        <v>107688.8887431785</v>
      </c>
      <c r="O11" s="42">
        <v>74984.729178644498</v>
      </c>
      <c r="P11" s="42">
        <v>119972.70014080341</v>
      </c>
      <c r="Q11" s="42">
        <v>123479.24748323948</v>
      </c>
      <c r="R11" s="42">
        <v>151828.88586448235</v>
      </c>
      <c r="S11" s="42">
        <v>148960.30823024246</v>
      </c>
      <c r="T11" s="42">
        <v>143737.57668470615</v>
      </c>
      <c r="U11" s="42">
        <v>133210.5389228311</v>
      </c>
      <c r="V11" s="42">
        <v>124207.03319778945</v>
      </c>
      <c r="W11" s="42">
        <v>118151.74659593806</v>
      </c>
      <c r="DA11" s="93" t="s">
        <v>194</v>
      </c>
    </row>
    <row r="12" spans="1:105" s="2" customFormat="1" ht="12" customHeight="1" x14ac:dyDescent="0.25">
      <c r="DA12" s="7"/>
    </row>
    <row r="13" spans="1:105" ht="12" customHeight="1" x14ac:dyDescent="0.25">
      <c r="A13" s="33" t="s">
        <v>66</v>
      </c>
      <c r="B13" s="43">
        <v>2960.77</v>
      </c>
      <c r="C13" s="43">
        <v>3210.04</v>
      </c>
      <c r="D13" s="43">
        <v>3063.01</v>
      </c>
      <c r="E13" s="43">
        <v>3225.75</v>
      </c>
      <c r="F13" s="43">
        <v>3215.73</v>
      </c>
      <c r="G13" s="43">
        <v>3209.72</v>
      </c>
      <c r="H13" s="43">
        <v>3084.51</v>
      </c>
      <c r="I13" s="43">
        <v>2985.9</v>
      </c>
      <c r="J13" s="43">
        <v>3036.39</v>
      </c>
      <c r="K13" s="43">
        <v>3113.25</v>
      </c>
      <c r="L13" s="43">
        <v>3497.41</v>
      </c>
      <c r="M13" s="43">
        <v>2968.15</v>
      </c>
      <c r="N13" s="43">
        <v>3237.86</v>
      </c>
      <c r="O13" s="43">
        <v>3160.09</v>
      </c>
      <c r="P13" s="43">
        <v>2815.53</v>
      </c>
      <c r="Q13" s="43">
        <v>2901.23</v>
      </c>
      <c r="R13" s="43">
        <v>3033.05</v>
      </c>
      <c r="S13" s="43">
        <v>3044.85</v>
      </c>
      <c r="T13" s="43">
        <v>2940.9</v>
      </c>
      <c r="U13" s="43">
        <v>2909.29</v>
      </c>
      <c r="V13" s="43">
        <v>2758.95</v>
      </c>
      <c r="W13" s="43">
        <v>3126.31</v>
      </c>
      <c r="DA13" s="94" t="s">
        <v>195</v>
      </c>
    </row>
    <row r="14" spans="1:105" ht="12" customHeight="1" x14ac:dyDescent="0.25">
      <c r="A14" s="35" t="s">
        <v>149</v>
      </c>
      <c r="B14" s="44">
        <f>AVERAGE($B$13:$V$13)</f>
        <v>3065.3514285714286</v>
      </c>
      <c r="C14" s="44">
        <f t="shared" ref="C14:W14" si="0">AVERAGE($B$13:$V$13)</f>
        <v>3065.3514285714286</v>
      </c>
      <c r="D14" s="44">
        <f t="shared" si="0"/>
        <v>3065.3514285714286</v>
      </c>
      <c r="E14" s="44">
        <f t="shared" si="0"/>
        <v>3065.3514285714286</v>
      </c>
      <c r="F14" s="44">
        <f t="shared" si="0"/>
        <v>3065.3514285714286</v>
      </c>
      <c r="G14" s="44">
        <f t="shared" si="0"/>
        <v>3065.3514285714286</v>
      </c>
      <c r="H14" s="44">
        <f t="shared" si="0"/>
        <v>3065.3514285714286</v>
      </c>
      <c r="I14" s="44">
        <f t="shared" si="0"/>
        <v>3065.3514285714286</v>
      </c>
      <c r="J14" s="44">
        <f t="shared" si="0"/>
        <v>3065.3514285714286</v>
      </c>
      <c r="K14" s="44">
        <f t="shared" si="0"/>
        <v>3065.3514285714286</v>
      </c>
      <c r="L14" s="44">
        <f t="shared" si="0"/>
        <v>3065.3514285714286</v>
      </c>
      <c r="M14" s="44">
        <f t="shared" si="0"/>
        <v>3065.3514285714286</v>
      </c>
      <c r="N14" s="44">
        <f t="shared" si="0"/>
        <v>3065.3514285714286</v>
      </c>
      <c r="O14" s="44">
        <f t="shared" si="0"/>
        <v>3065.3514285714286</v>
      </c>
      <c r="P14" s="44">
        <f t="shared" si="0"/>
        <v>3065.3514285714286</v>
      </c>
      <c r="Q14" s="44">
        <f t="shared" si="0"/>
        <v>3065.3514285714286</v>
      </c>
      <c r="R14" s="44">
        <f t="shared" si="0"/>
        <v>3065.3514285714286</v>
      </c>
      <c r="S14" s="44">
        <f t="shared" si="0"/>
        <v>3065.3514285714286</v>
      </c>
      <c r="T14" s="44">
        <f t="shared" si="0"/>
        <v>3065.3514285714286</v>
      </c>
      <c r="U14" s="44">
        <f t="shared" si="0"/>
        <v>3065.3514285714286</v>
      </c>
      <c r="V14" s="44">
        <f t="shared" si="0"/>
        <v>3065.3514285714286</v>
      </c>
      <c r="W14" s="44">
        <f t="shared" si="0"/>
        <v>3065.3514285714286</v>
      </c>
      <c r="DA14" s="95" t="s">
        <v>196</v>
      </c>
    </row>
    <row r="15" spans="1:105" ht="12" customHeight="1" x14ac:dyDescent="0.25">
      <c r="A15" s="45" t="s">
        <v>65</v>
      </c>
      <c r="B15" s="46">
        <f>B13/B14</f>
        <v>0.96588272796500607</v>
      </c>
      <c r="C15" s="46">
        <f t="shared" ref="C15:W15" si="1">C13/C14</f>
        <v>1.0472012996878475</v>
      </c>
      <c r="D15" s="46">
        <f t="shared" si="1"/>
        <v>0.99923616308733654</v>
      </c>
      <c r="E15" s="46">
        <f t="shared" si="1"/>
        <v>1.052326323805334</v>
      </c>
      <c r="F15" s="46">
        <f t="shared" si="1"/>
        <v>1.0490575305744483</v>
      </c>
      <c r="G15" s="46">
        <f t="shared" si="1"/>
        <v>1.0470969070896554</v>
      </c>
      <c r="H15" s="46">
        <f t="shared" si="1"/>
        <v>1.0062500407783588</v>
      </c>
      <c r="I15" s="46">
        <f t="shared" si="1"/>
        <v>0.97408080919176832</v>
      </c>
      <c r="J15" s="46">
        <f t="shared" si="1"/>
        <v>0.990552003825243</v>
      </c>
      <c r="K15" s="46">
        <f t="shared" si="1"/>
        <v>1.0156258010034738</v>
      </c>
      <c r="L15" s="46">
        <f t="shared" si="1"/>
        <v>1.1409491151329187</v>
      </c>
      <c r="M15" s="46">
        <f t="shared" si="1"/>
        <v>0.96829028226080816</v>
      </c>
      <c r="N15" s="46">
        <f t="shared" si="1"/>
        <v>1.0562769311931608</v>
      </c>
      <c r="O15" s="46">
        <f t="shared" si="1"/>
        <v>1.0309062675638216</v>
      </c>
      <c r="P15" s="46">
        <f t="shared" si="1"/>
        <v>0.91850153746063146</v>
      </c>
      <c r="Q15" s="46">
        <f t="shared" si="1"/>
        <v>0.94645918016391506</v>
      </c>
      <c r="R15" s="46">
        <f t="shared" si="1"/>
        <v>0.98946240608161451</v>
      </c>
      <c r="S15" s="46">
        <f t="shared" si="1"/>
        <v>0.9933118831399429</v>
      </c>
      <c r="T15" s="46">
        <f t="shared" si="1"/>
        <v>0.95940060007102423</v>
      </c>
      <c r="U15" s="46">
        <f t="shared" si="1"/>
        <v>0.94908856873087488</v>
      </c>
      <c r="V15" s="46">
        <f t="shared" si="1"/>
        <v>0.90004362119281589</v>
      </c>
      <c r="W15" s="46">
        <f t="shared" si="1"/>
        <v>1.0198863239171831</v>
      </c>
      <c r="DA15" s="96" t="s">
        <v>197</v>
      </c>
    </row>
    <row r="16" spans="1:105" s="2" customFormat="1" ht="12" customHeight="1" x14ac:dyDescent="0.25">
      <c r="DA16" s="7"/>
    </row>
    <row r="17" spans="1:105" s="2" customFormat="1" ht="12.95" customHeight="1" x14ac:dyDescent="0.25">
      <c r="A17" s="47" t="s">
        <v>64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DA17" s="97"/>
    </row>
    <row r="18" spans="1:105" s="2" customFormat="1" ht="12" customHeight="1" x14ac:dyDescent="0.25">
      <c r="DA18" s="7"/>
    </row>
    <row r="19" spans="1:105" ht="12" customHeight="1" x14ac:dyDescent="0.25">
      <c r="A19" s="49" t="s">
        <v>150</v>
      </c>
      <c r="B19" s="34">
        <f t="shared" ref="B19:C19" si="2">B4*1000000/B3</f>
        <v>23687.90535130952</v>
      </c>
      <c r="C19" s="34">
        <f t="shared" si="2"/>
        <v>24160.024831273615</v>
      </c>
      <c r="D19" s="34">
        <f t="shared" ref="D19:W19" si="3">D4*1000000/D3</f>
        <v>24400.974434089992</v>
      </c>
      <c r="E19" s="34">
        <f t="shared" si="3"/>
        <v>24538.771292822774</v>
      </c>
      <c r="F19" s="34">
        <f t="shared" si="3"/>
        <v>25083.456371561067</v>
      </c>
      <c r="G19" s="34">
        <f t="shared" si="3"/>
        <v>25468.895694281713</v>
      </c>
      <c r="H19" s="34">
        <f t="shared" si="3"/>
        <v>26274.19091654685</v>
      </c>
      <c r="I19" s="34">
        <f t="shared" si="3"/>
        <v>27015.900005126659</v>
      </c>
      <c r="J19" s="34">
        <f t="shared" si="3"/>
        <v>27096.254382839386</v>
      </c>
      <c r="K19" s="34">
        <f t="shared" si="3"/>
        <v>25840.038047220936</v>
      </c>
      <c r="L19" s="34">
        <f t="shared" si="3"/>
        <v>26378.374246882864</v>
      </c>
      <c r="M19" s="34">
        <f t="shared" si="3"/>
        <v>26923.65074881032</v>
      </c>
      <c r="N19" s="34">
        <f t="shared" si="3"/>
        <v>26697.667355873509</v>
      </c>
      <c r="O19" s="34">
        <f t="shared" si="3"/>
        <v>26632.895909035404</v>
      </c>
      <c r="P19" s="34">
        <f t="shared" si="3"/>
        <v>26959.709540358428</v>
      </c>
      <c r="Q19" s="34">
        <f t="shared" si="3"/>
        <v>27533.645901825981</v>
      </c>
      <c r="R19" s="34">
        <f t="shared" si="3"/>
        <v>28004.856912543328</v>
      </c>
      <c r="S19" s="34">
        <f t="shared" si="3"/>
        <v>28754.313273520904</v>
      </c>
      <c r="T19" s="34">
        <f t="shared" si="3"/>
        <v>29304.087011010888</v>
      </c>
      <c r="U19" s="34">
        <f t="shared" si="3"/>
        <v>29817.133594800063</v>
      </c>
      <c r="V19" s="34">
        <f t="shared" si="3"/>
        <v>28076.916399496597</v>
      </c>
      <c r="W19" s="34">
        <f t="shared" si="3"/>
        <v>29785.43484219868</v>
      </c>
      <c r="DA19" s="88"/>
    </row>
    <row r="20" spans="1:105" ht="12" customHeight="1" x14ac:dyDescent="0.25">
      <c r="A20" s="50" t="s">
        <v>151</v>
      </c>
      <c r="B20" s="36">
        <f t="shared" ref="B20:C20" si="4">B5*1000000/B6</f>
        <v>50501.314004588618</v>
      </c>
      <c r="C20" s="36">
        <f t="shared" si="4"/>
        <v>51229.571452524353</v>
      </c>
      <c r="D20" s="36">
        <f t="shared" ref="D20:W20" si="5">D5*1000000/D6</f>
        <v>51573.622242659621</v>
      </c>
      <c r="E20" s="36">
        <f t="shared" si="5"/>
        <v>51808.738543784224</v>
      </c>
      <c r="F20" s="36">
        <f t="shared" si="5"/>
        <v>52392.985378488964</v>
      </c>
      <c r="G20" s="36">
        <f t="shared" si="5"/>
        <v>52851.418198687054</v>
      </c>
      <c r="H20" s="36">
        <f t="shared" si="5"/>
        <v>53196.040646054484</v>
      </c>
      <c r="I20" s="36">
        <f t="shared" si="5"/>
        <v>53695.49997655987</v>
      </c>
      <c r="J20" s="36">
        <f t="shared" si="5"/>
        <v>53770.292194441608</v>
      </c>
      <c r="K20" s="36">
        <f t="shared" si="5"/>
        <v>52852.775966198657</v>
      </c>
      <c r="L20" s="36">
        <f t="shared" si="5"/>
        <v>53538.013186591954</v>
      </c>
      <c r="M20" s="36">
        <f t="shared" si="5"/>
        <v>54168.462916915523</v>
      </c>
      <c r="N20" s="36">
        <f t="shared" si="5"/>
        <v>53952.500463996927</v>
      </c>
      <c r="O20" s="36">
        <f t="shared" si="5"/>
        <v>54145.0497297166</v>
      </c>
      <c r="P20" s="36">
        <f t="shared" si="5"/>
        <v>54321.196075235166</v>
      </c>
      <c r="Q20" s="36">
        <f t="shared" si="5"/>
        <v>54413.4084557073</v>
      </c>
      <c r="R20" s="36">
        <f t="shared" si="5"/>
        <v>54502.801977672265</v>
      </c>
      <c r="S20" s="36">
        <f t="shared" si="5"/>
        <v>55053.077867918757</v>
      </c>
      <c r="T20" s="36">
        <f t="shared" si="5"/>
        <v>55422.640371555077</v>
      </c>
      <c r="U20" s="36">
        <f t="shared" si="5"/>
        <v>55771.066611928065</v>
      </c>
      <c r="V20" s="36">
        <f t="shared" si="5"/>
        <v>53431.228335204774</v>
      </c>
      <c r="W20" s="36">
        <f t="shared" si="5"/>
        <v>55283.58981820503</v>
      </c>
      <c r="DA20" s="89"/>
    </row>
    <row r="21" spans="1:105" ht="12" customHeight="1" x14ac:dyDescent="0.25">
      <c r="A21" s="50" t="s">
        <v>152</v>
      </c>
      <c r="B21" s="36">
        <f t="shared" ref="B21:C21" si="6">B5*1000000/B3</f>
        <v>14548.708168151761</v>
      </c>
      <c r="C21" s="36">
        <f t="shared" si="6"/>
        <v>14928.014459198796</v>
      </c>
      <c r="D21" s="36">
        <f t="shared" ref="D21:W21" si="7">D5*1000000/D3</f>
        <v>15217.913106720571</v>
      </c>
      <c r="E21" s="36">
        <f t="shared" si="7"/>
        <v>15388.681418541873</v>
      </c>
      <c r="F21" s="36">
        <f t="shared" si="7"/>
        <v>15749.206885515017</v>
      </c>
      <c r="G21" s="36">
        <f t="shared" si="7"/>
        <v>16067.856706713737</v>
      </c>
      <c r="H21" s="36">
        <f t="shared" si="7"/>
        <v>16535.011595679069</v>
      </c>
      <c r="I21" s="36">
        <f t="shared" si="7"/>
        <v>17038.16186045697</v>
      </c>
      <c r="J21" s="36">
        <f t="shared" si="7"/>
        <v>17262.216313250297</v>
      </c>
      <c r="K21" s="36">
        <f t="shared" si="7"/>
        <v>16874.61920415295</v>
      </c>
      <c r="L21" s="36">
        <f t="shared" si="7"/>
        <v>17102.56504798817</v>
      </c>
      <c r="M21" s="36">
        <f t="shared" si="7"/>
        <v>17427.207386522921</v>
      </c>
      <c r="N21" s="36">
        <f t="shared" si="7"/>
        <v>17374.298715961941</v>
      </c>
      <c r="O21" s="36">
        <f t="shared" si="7"/>
        <v>17440.38617895051</v>
      </c>
      <c r="P21" s="36">
        <f t="shared" si="7"/>
        <v>17668.844849510566</v>
      </c>
      <c r="Q21" s="36">
        <f t="shared" si="7"/>
        <v>17926.161220280766</v>
      </c>
      <c r="R21" s="36">
        <f t="shared" si="7"/>
        <v>18217.198138530825</v>
      </c>
      <c r="S21" s="36">
        <f t="shared" si="7"/>
        <v>18697.541103441337</v>
      </c>
      <c r="T21" s="36">
        <f t="shared" si="7"/>
        <v>19092.449439523378</v>
      </c>
      <c r="U21" s="36">
        <f t="shared" si="7"/>
        <v>19456.689495345388</v>
      </c>
      <c r="V21" s="36">
        <f t="shared" si="7"/>
        <v>18366.123389652596</v>
      </c>
      <c r="W21" s="36">
        <f t="shared" si="7"/>
        <v>19350.78362202477</v>
      </c>
      <c r="DA21" s="89"/>
    </row>
    <row r="22" spans="1:105" ht="12" customHeight="1" x14ac:dyDescent="0.25">
      <c r="A22" s="51" t="s">
        <v>153</v>
      </c>
      <c r="B22" s="52">
        <v>1</v>
      </c>
      <c r="C22" s="52">
        <v>1</v>
      </c>
      <c r="D22" s="52">
        <v>1</v>
      </c>
      <c r="E22" s="52">
        <v>1</v>
      </c>
      <c r="F22" s="52">
        <v>1</v>
      </c>
      <c r="G22" s="52">
        <v>1</v>
      </c>
      <c r="H22" s="52">
        <v>1</v>
      </c>
      <c r="I22" s="52">
        <v>1</v>
      </c>
      <c r="J22" s="52">
        <v>1</v>
      </c>
      <c r="K22" s="52">
        <v>1</v>
      </c>
      <c r="L22" s="52">
        <v>1</v>
      </c>
      <c r="M22" s="52">
        <v>1</v>
      </c>
      <c r="N22" s="52">
        <v>1</v>
      </c>
      <c r="O22" s="52">
        <v>1</v>
      </c>
      <c r="P22" s="52">
        <v>1</v>
      </c>
      <c r="Q22" s="52">
        <v>1</v>
      </c>
      <c r="R22" s="52">
        <v>1</v>
      </c>
      <c r="S22" s="52">
        <v>1</v>
      </c>
      <c r="T22" s="52">
        <v>1</v>
      </c>
      <c r="U22" s="52">
        <v>1</v>
      </c>
      <c r="V22" s="52">
        <v>1</v>
      </c>
      <c r="W22" s="52">
        <v>1</v>
      </c>
      <c r="DA22" s="98"/>
    </row>
    <row r="23" spans="1:105" ht="12" customHeight="1" x14ac:dyDescent="0.25">
      <c r="A23" s="49" t="s">
        <v>63</v>
      </c>
      <c r="B23" s="53">
        <f t="shared" ref="B23:C23" si="8">B6/B8</f>
        <v>14.08449585400848</v>
      </c>
      <c r="C23" s="53">
        <f t="shared" si="8"/>
        <v>14.003647057406685</v>
      </c>
      <c r="D23" s="53">
        <f t="shared" ref="D23:W23" si="9">D6/D8</f>
        <v>13.969940873578883</v>
      </c>
      <c r="E23" s="53">
        <f t="shared" si="9"/>
        <v>13.892522365359062</v>
      </c>
      <c r="F23" s="53">
        <f t="shared" si="9"/>
        <v>13.847038639545184</v>
      </c>
      <c r="G23" s="53">
        <f t="shared" si="9"/>
        <v>13.797567539019907</v>
      </c>
      <c r="H23" s="53">
        <f t="shared" si="9"/>
        <v>13.775818271586274</v>
      </c>
      <c r="I23" s="53">
        <f t="shared" si="9"/>
        <v>13.740526678449543</v>
      </c>
      <c r="J23" s="53">
        <f t="shared" si="9"/>
        <v>13.716753271402391</v>
      </c>
      <c r="K23" s="53">
        <f t="shared" si="9"/>
        <v>13.704489471696091</v>
      </c>
      <c r="L23" s="53">
        <f t="shared" si="9"/>
        <v>13.588858152436863</v>
      </c>
      <c r="M23" s="53">
        <f t="shared" si="9"/>
        <v>13.587379928749865</v>
      </c>
      <c r="N23" s="53">
        <f t="shared" si="9"/>
        <v>13.518793182667235</v>
      </c>
      <c r="O23" s="53">
        <f t="shared" si="9"/>
        <v>13.498866455566755</v>
      </c>
      <c r="P23" s="53">
        <f t="shared" si="9"/>
        <v>13.56439214846989</v>
      </c>
      <c r="Q23" s="53">
        <f t="shared" si="9"/>
        <v>13.641876159982662</v>
      </c>
      <c r="R23" s="53">
        <f t="shared" si="9"/>
        <v>13.730407374055838</v>
      </c>
      <c r="S23" s="53">
        <f t="shared" si="9"/>
        <v>13.834141332540572</v>
      </c>
      <c r="T23" s="53">
        <f t="shared" si="9"/>
        <v>13.921612052954336</v>
      </c>
      <c r="U23" s="53">
        <f t="shared" si="9"/>
        <v>13.990417490344891</v>
      </c>
      <c r="V23" s="53">
        <f t="shared" si="9"/>
        <v>13.711994278255037</v>
      </c>
      <c r="W23" s="53">
        <f t="shared" si="9"/>
        <v>13.862018969512324</v>
      </c>
      <c r="DA23" s="99"/>
    </row>
    <row r="24" spans="1:105" ht="12" customHeight="1" x14ac:dyDescent="0.25">
      <c r="A24" s="50" t="s">
        <v>62</v>
      </c>
      <c r="B24" s="54">
        <f t="shared" ref="B24:C24" si="10">B9*1000/B3</f>
        <v>18.40869309564296</v>
      </c>
      <c r="C24" s="54">
        <f t="shared" si="10"/>
        <v>18.72762381998426</v>
      </c>
      <c r="D24" s="54">
        <f t="shared" ref="D24:W24" si="11">D9*1000/D3</f>
        <v>19.009706275940086</v>
      </c>
      <c r="E24" s="54">
        <f t="shared" si="11"/>
        <v>19.242424693059512</v>
      </c>
      <c r="F24" s="54">
        <f t="shared" si="11"/>
        <v>19.537597031865371</v>
      </c>
      <c r="G24" s="54">
        <f t="shared" si="11"/>
        <v>19.830847980936731</v>
      </c>
      <c r="H24" s="54">
        <f t="shared" si="11"/>
        <v>20.30721182914327</v>
      </c>
      <c r="I24" s="54">
        <f t="shared" si="11"/>
        <v>20.783753304341907</v>
      </c>
      <c r="J24" s="54">
        <f t="shared" si="11"/>
        <v>21.064217988303344</v>
      </c>
      <c r="K24" s="54">
        <f t="shared" si="11"/>
        <v>20.96746016474841</v>
      </c>
      <c r="L24" s="54">
        <f t="shared" si="11"/>
        <v>21.157217208739425</v>
      </c>
      <c r="M24" s="54">
        <f t="shared" si="11"/>
        <v>21.310227070096555</v>
      </c>
      <c r="N24" s="54">
        <f t="shared" si="11"/>
        <v>21.438791089502594</v>
      </c>
      <c r="O24" s="54">
        <f t="shared" si="11"/>
        <v>21.475463645509613</v>
      </c>
      <c r="P24" s="54">
        <f t="shared" si="11"/>
        <v>21.581469157276153</v>
      </c>
      <c r="Q24" s="54">
        <f t="shared" si="11"/>
        <v>21.734506004624141</v>
      </c>
      <c r="R24" s="54">
        <f t="shared" si="11"/>
        <v>21.908963852330121</v>
      </c>
      <c r="S24" s="54">
        <f t="shared" si="11"/>
        <v>22.094958675864952</v>
      </c>
      <c r="T24" s="54">
        <f t="shared" si="11"/>
        <v>22.27036932444657</v>
      </c>
      <c r="U24" s="54">
        <f t="shared" si="11"/>
        <v>22.442530944514349</v>
      </c>
      <c r="V24" s="54">
        <f t="shared" si="11"/>
        <v>22.561305457278145</v>
      </c>
      <c r="W24" s="54">
        <f t="shared" si="11"/>
        <v>22.725756097291946</v>
      </c>
      <c r="DA24" s="100"/>
    </row>
    <row r="25" spans="1:105" ht="12" customHeight="1" x14ac:dyDescent="0.25">
      <c r="A25" s="50" t="s">
        <v>61</v>
      </c>
      <c r="B25" s="54">
        <f t="shared" ref="B25:C25" si="12">B9*1000/B6</f>
        <v>63.900050759989242</v>
      </c>
      <c r="C25" s="54">
        <f t="shared" si="12"/>
        <v>64.268971954986526</v>
      </c>
      <c r="D25" s="54">
        <f t="shared" ref="D25:W25" si="13">D9*1000/D6</f>
        <v>64.42403787851066</v>
      </c>
      <c r="E25" s="54">
        <f t="shared" si="13"/>
        <v>64.783052085929768</v>
      </c>
      <c r="F25" s="54">
        <f t="shared" si="13"/>
        <v>64.99584665198573</v>
      </c>
      <c r="G25" s="54">
        <f t="shared" si="13"/>
        <v>65.228888893261441</v>
      </c>
      <c r="H25" s="54">
        <f t="shared" si="13"/>
        <v>65.33187228930872</v>
      </c>
      <c r="I25" s="54">
        <f t="shared" si="13"/>
        <v>65.499672688059889</v>
      </c>
      <c r="J25" s="54">
        <f t="shared" si="13"/>
        <v>65.61319447776178</v>
      </c>
      <c r="K25" s="54">
        <f t="shared" si="13"/>
        <v>65.671910059748811</v>
      </c>
      <c r="L25" s="54">
        <f t="shared" si="13"/>
        <v>66.230730345699016</v>
      </c>
      <c r="M25" s="54">
        <f t="shared" si="13"/>
        <v>66.237935843368035</v>
      </c>
      <c r="N25" s="54">
        <f t="shared" si="13"/>
        <v>66.573989840595502</v>
      </c>
      <c r="O25" s="54">
        <f t="shared" si="13"/>
        <v>66.672264887015871</v>
      </c>
      <c r="P25" s="54">
        <f t="shared" si="13"/>
        <v>66.350190273843069</v>
      </c>
      <c r="Q25" s="54">
        <f t="shared" si="13"/>
        <v>65.973330167010133</v>
      </c>
      <c r="R25" s="54">
        <f t="shared" si="13"/>
        <v>65.547945918967201</v>
      </c>
      <c r="S25" s="54">
        <f t="shared" si="13"/>
        <v>65.056441044376641</v>
      </c>
      <c r="T25" s="54">
        <f t="shared" si="13"/>
        <v>64.647685668629791</v>
      </c>
      <c r="U25" s="54">
        <f t="shared" si="13"/>
        <v>64.329745743549879</v>
      </c>
      <c r="V25" s="54">
        <f t="shared" si="13"/>
        <v>65.635966711804414</v>
      </c>
      <c r="W25" s="54">
        <f t="shared" si="13"/>
        <v>64.925607300021085</v>
      </c>
      <c r="DA25" s="100"/>
    </row>
    <row r="26" spans="1:105" ht="12" customHeight="1" x14ac:dyDescent="0.25">
      <c r="A26" s="50" t="s">
        <v>60</v>
      </c>
      <c r="B26" s="55">
        <f t="shared" ref="B26:C26" si="14">B9*1000/B8</f>
        <v>899.99999999999989</v>
      </c>
      <c r="C26" s="55">
        <f t="shared" si="14"/>
        <v>899.99999999999989</v>
      </c>
      <c r="D26" s="55">
        <f t="shared" ref="D26:W26" si="15">D9*1000/D8</f>
        <v>900.00000000000023</v>
      </c>
      <c r="E26" s="55">
        <f t="shared" si="15"/>
        <v>900.00000000000023</v>
      </c>
      <c r="F26" s="55">
        <f t="shared" si="15"/>
        <v>899.99999999999989</v>
      </c>
      <c r="G26" s="55">
        <f t="shared" si="15"/>
        <v>900.00000000000011</v>
      </c>
      <c r="H26" s="55">
        <f t="shared" si="15"/>
        <v>900</v>
      </c>
      <c r="I26" s="55">
        <f t="shared" si="15"/>
        <v>899.99999999999977</v>
      </c>
      <c r="J26" s="55">
        <f t="shared" si="15"/>
        <v>900.00000000000011</v>
      </c>
      <c r="K26" s="55">
        <f t="shared" si="15"/>
        <v>900.00000000000023</v>
      </c>
      <c r="L26" s="55">
        <f t="shared" si="15"/>
        <v>899.99999999999966</v>
      </c>
      <c r="M26" s="55">
        <f t="shared" si="15"/>
        <v>900</v>
      </c>
      <c r="N26" s="55">
        <f t="shared" si="15"/>
        <v>900.00000000000034</v>
      </c>
      <c r="O26" s="55">
        <f t="shared" si="15"/>
        <v>899.99999999999977</v>
      </c>
      <c r="P26" s="55">
        <f t="shared" si="15"/>
        <v>900.00000000000011</v>
      </c>
      <c r="Q26" s="55">
        <f t="shared" si="15"/>
        <v>900.00000000000034</v>
      </c>
      <c r="R26" s="55">
        <f t="shared" si="15"/>
        <v>900.00000000000045</v>
      </c>
      <c r="S26" s="55">
        <f t="shared" si="15"/>
        <v>899.99999999999989</v>
      </c>
      <c r="T26" s="55">
        <f t="shared" si="15"/>
        <v>899.99999999999966</v>
      </c>
      <c r="U26" s="55">
        <f t="shared" si="15"/>
        <v>900</v>
      </c>
      <c r="V26" s="55">
        <f t="shared" si="15"/>
        <v>900.00000000000023</v>
      </c>
      <c r="W26" s="55">
        <f t="shared" si="15"/>
        <v>900</v>
      </c>
      <c r="DA26" s="101"/>
    </row>
    <row r="27" spans="1:105" ht="12" customHeight="1" x14ac:dyDescent="0.25">
      <c r="A27" s="51" t="s">
        <v>59</v>
      </c>
      <c r="B27" s="56" t="str">
        <f t="shared" ref="B27:C27" si="16">IF(SUM(B11)=0,"",B11*1000/B10)</f>
        <v/>
      </c>
      <c r="C27" s="57">
        <f t="shared" si="16"/>
        <v>900.00000000000011</v>
      </c>
      <c r="D27" s="57">
        <f t="shared" ref="D27:W27" si="17">IF(SUM(D11)=0,"",D11*1000/D10)</f>
        <v>899.99999999999977</v>
      </c>
      <c r="E27" s="57">
        <f t="shared" si="17"/>
        <v>899.99999999999989</v>
      </c>
      <c r="F27" s="57">
        <f t="shared" si="17"/>
        <v>899.99999999999989</v>
      </c>
      <c r="G27" s="57">
        <f t="shared" si="17"/>
        <v>900</v>
      </c>
      <c r="H27" s="57">
        <f t="shared" si="17"/>
        <v>900</v>
      </c>
      <c r="I27" s="57">
        <f t="shared" si="17"/>
        <v>900</v>
      </c>
      <c r="J27" s="57">
        <f t="shared" si="17"/>
        <v>900.00000000000011</v>
      </c>
      <c r="K27" s="57">
        <f t="shared" si="17"/>
        <v>900.00000000000023</v>
      </c>
      <c r="L27" s="57">
        <f t="shared" si="17"/>
        <v>900</v>
      </c>
      <c r="M27" s="57">
        <f t="shared" si="17"/>
        <v>899.99999999999977</v>
      </c>
      <c r="N27" s="57">
        <f t="shared" si="17"/>
        <v>900</v>
      </c>
      <c r="O27" s="57">
        <f t="shared" si="17"/>
        <v>899.99999999999989</v>
      </c>
      <c r="P27" s="57">
        <f t="shared" si="17"/>
        <v>900.00000000000011</v>
      </c>
      <c r="Q27" s="57">
        <f t="shared" si="17"/>
        <v>900.00000000000011</v>
      </c>
      <c r="R27" s="57">
        <f t="shared" si="17"/>
        <v>899.99999999999943</v>
      </c>
      <c r="S27" s="57">
        <f t="shared" si="17"/>
        <v>899.99999999999977</v>
      </c>
      <c r="T27" s="57">
        <f t="shared" si="17"/>
        <v>900.00000000000011</v>
      </c>
      <c r="U27" s="57">
        <f t="shared" si="17"/>
        <v>900.00000000000034</v>
      </c>
      <c r="V27" s="57">
        <f t="shared" si="17"/>
        <v>900.00000000000034</v>
      </c>
      <c r="W27" s="57">
        <f t="shared" si="17"/>
        <v>899.99999999999977</v>
      </c>
      <c r="DA27" s="102"/>
    </row>
    <row r="28" spans="1:105" s="2" customFormat="1" ht="12" customHeight="1" x14ac:dyDescent="0.25">
      <c r="DA28" s="7"/>
    </row>
    <row r="29" spans="1:105" s="2" customFormat="1" ht="12.95" customHeight="1" x14ac:dyDescent="0.25">
      <c r="A29" s="47" t="s">
        <v>58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DA29" s="97"/>
    </row>
    <row r="30" spans="1:105" s="2" customFormat="1" ht="12" customHeight="1" x14ac:dyDescent="0.25">
      <c r="DA30" s="7"/>
    </row>
    <row r="31" spans="1:105" ht="12.95" customHeight="1" x14ac:dyDescent="0.25">
      <c r="A31" s="79" t="s">
        <v>57</v>
      </c>
      <c r="B31" s="80">
        <f>SUM(B32:B33,B36:B37,B44:B45)</f>
        <v>112958.17312987972</v>
      </c>
      <c r="C31" s="80">
        <f t="shared" ref="C31:W31" si="18">SUM(C32:C33,C36:C37,C44:C45)</f>
        <v>119185.42705084797</v>
      </c>
      <c r="D31" s="80">
        <f t="shared" si="18"/>
        <v>117803.55106086975</v>
      </c>
      <c r="E31" s="80">
        <f t="shared" si="18"/>
        <v>126364.70658460063</v>
      </c>
      <c r="F31" s="80">
        <f t="shared" si="18"/>
        <v>129529.53367485863</v>
      </c>
      <c r="G31" s="80">
        <f t="shared" si="18"/>
        <v>130859.92999753595</v>
      </c>
      <c r="H31" s="80">
        <f t="shared" si="18"/>
        <v>137248.49282243248</v>
      </c>
      <c r="I31" s="80">
        <f t="shared" si="18"/>
        <v>128431.63098432621</v>
      </c>
      <c r="J31" s="80">
        <f t="shared" si="18"/>
        <v>136164.33715941332</v>
      </c>
      <c r="K31" s="80">
        <f t="shared" si="18"/>
        <v>136186.62440186174</v>
      </c>
      <c r="L31" s="80">
        <f t="shared" si="18"/>
        <v>142780.34466020772</v>
      </c>
      <c r="M31" s="80">
        <f t="shared" si="18"/>
        <v>130311.11754095211</v>
      </c>
      <c r="N31" s="80">
        <f t="shared" si="18"/>
        <v>132684.47874333645</v>
      </c>
      <c r="O31" s="80">
        <f t="shared" si="18"/>
        <v>133997.13046422738</v>
      </c>
      <c r="P31" s="80">
        <f t="shared" si="18"/>
        <v>124205.45856198526</v>
      </c>
      <c r="Q31" s="80">
        <f t="shared" si="18"/>
        <v>129188.12976815956</v>
      </c>
      <c r="R31" s="80">
        <f t="shared" si="18"/>
        <v>130353.66803993276</v>
      </c>
      <c r="S31" s="80">
        <f t="shared" si="18"/>
        <v>131091.89230119769</v>
      </c>
      <c r="T31" s="80">
        <f t="shared" si="18"/>
        <v>128619.4774373408</v>
      </c>
      <c r="U31" s="80">
        <f t="shared" si="18"/>
        <v>125605.18610194724</v>
      </c>
      <c r="V31" s="80">
        <f t="shared" si="18"/>
        <v>117854.56897763634</v>
      </c>
      <c r="W31" s="80">
        <f t="shared" si="18"/>
        <v>126253.99435156496</v>
      </c>
      <c r="DA31" s="103" t="s">
        <v>198</v>
      </c>
    </row>
    <row r="32" spans="1:105" ht="12" customHeight="1" x14ac:dyDescent="0.25">
      <c r="A32" s="58" t="s">
        <v>29</v>
      </c>
      <c r="B32" s="59">
        <v>1956.8730008598452</v>
      </c>
      <c r="C32" s="59">
        <v>1529.7515047291486</v>
      </c>
      <c r="D32" s="59">
        <v>1720.1000859845228</v>
      </c>
      <c r="E32" s="59">
        <v>1675.0067067927771</v>
      </c>
      <c r="F32" s="59">
        <v>1714.6889079965604</v>
      </c>
      <c r="G32" s="59">
        <v>1205.2329320722267</v>
      </c>
      <c r="H32" s="59">
        <v>1465.0370593293208</v>
      </c>
      <c r="I32" s="59">
        <v>1395.7059329320721</v>
      </c>
      <c r="J32" s="59">
        <v>1478.6371453138433</v>
      </c>
      <c r="K32" s="59">
        <v>1669.5879621668098</v>
      </c>
      <c r="L32" s="59">
        <v>1584.7418744625963</v>
      </c>
      <c r="M32" s="59">
        <v>1394.2894239036971</v>
      </c>
      <c r="N32" s="59">
        <v>1160.0016337059328</v>
      </c>
      <c r="O32" s="59">
        <v>1134.617196904557</v>
      </c>
      <c r="P32" s="59">
        <v>961.34617368873614</v>
      </c>
      <c r="Q32" s="59">
        <v>1063.3917454858124</v>
      </c>
      <c r="R32" s="59">
        <v>904.27893379191744</v>
      </c>
      <c r="S32" s="59">
        <v>889.65915735167675</v>
      </c>
      <c r="T32" s="59">
        <v>830.85107480653483</v>
      </c>
      <c r="U32" s="59">
        <v>727.93241616509022</v>
      </c>
      <c r="V32" s="59">
        <v>644.68443680137568</v>
      </c>
      <c r="W32" s="59">
        <v>804.39492691315559</v>
      </c>
      <c r="DA32" s="104" t="s">
        <v>199</v>
      </c>
    </row>
    <row r="33" spans="1:105" ht="12" customHeight="1" x14ac:dyDescent="0.25">
      <c r="A33" s="60" t="s">
        <v>28</v>
      </c>
      <c r="B33" s="55">
        <f>SUM(B34:B35)</f>
        <v>22215.076948210397</v>
      </c>
      <c r="C33" s="55">
        <f t="shared" ref="C33:W33" si="19">SUM(C34:C35)</f>
        <v>24450.502107760312</v>
      </c>
      <c r="D33" s="55">
        <f t="shared" si="19"/>
        <v>23137.780308315494</v>
      </c>
      <c r="E33" s="55">
        <f t="shared" si="19"/>
        <v>24376.774428242585</v>
      </c>
      <c r="F33" s="55">
        <f t="shared" si="19"/>
        <v>23586.093574537896</v>
      </c>
      <c r="G33" s="55">
        <f t="shared" si="19"/>
        <v>22951.210490386755</v>
      </c>
      <c r="H33" s="55">
        <f t="shared" si="19"/>
        <v>22138.884953359709</v>
      </c>
      <c r="I33" s="55">
        <f t="shared" si="19"/>
        <v>18270.748680908026</v>
      </c>
      <c r="J33" s="55">
        <f t="shared" si="19"/>
        <v>20669.80839989728</v>
      </c>
      <c r="K33" s="55">
        <f t="shared" si="19"/>
        <v>18899.880853607447</v>
      </c>
      <c r="L33" s="55">
        <f t="shared" si="19"/>
        <v>18619.433711043872</v>
      </c>
      <c r="M33" s="55">
        <f t="shared" si="19"/>
        <v>16788.619035678355</v>
      </c>
      <c r="N33" s="55">
        <f t="shared" si="19"/>
        <v>16662.148541729948</v>
      </c>
      <c r="O33" s="55">
        <f t="shared" si="19"/>
        <v>17107.574917772312</v>
      </c>
      <c r="P33" s="55">
        <f t="shared" si="19"/>
        <v>15407.286208878795</v>
      </c>
      <c r="Q33" s="55">
        <f t="shared" si="19"/>
        <v>15494.369394966692</v>
      </c>
      <c r="R33" s="55">
        <f t="shared" si="19"/>
        <v>15317.843931913869</v>
      </c>
      <c r="S33" s="55">
        <f t="shared" si="19"/>
        <v>15408.661186347212</v>
      </c>
      <c r="T33" s="55">
        <f t="shared" si="19"/>
        <v>11540.752621017898</v>
      </c>
      <c r="U33" s="55">
        <f t="shared" si="19"/>
        <v>11342.849202985079</v>
      </c>
      <c r="V33" s="55">
        <f t="shared" si="19"/>
        <v>10187.252132898411</v>
      </c>
      <c r="W33" s="55">
        <f t="shared" si="19"/>
        <v>11804.138354443034</v>
      </c>
      <c r="DA33" s="101"/>
    </row>
    <row r="34" spans="1:105" ht="12" customHeight="1" x14ac:dyDescent="0.25">
      <c r="A34" s="61" t="s">
        <v>52</v>
      </c>
      <c r="B34" s="55">
        <v>1973.4126152502424</v>
      </c>
      <c r="C34" s="55">
        <v>1839.9375507618502</v>
      </c>
      <c r="D34" s="55">
        <v>2096.1921190566636</v>
      </c>
      <c r="E34" s="55">
        <v>2454.3544578356832</v>
      </c>
      <c r="F34" s="55">
        <v>2580.4549737428201</v>
      </c>
      <c r="G34" s="55">
        <v>2635.4358555460017</v>
      </c>
      <c r="H34" s="55">
        <v>2374.6127257093717</v>
      </c>
      <c r="I34" s="55">
        <v>2399.7672398968184</v>
      </c>
      <c r="J34" s="55">
        <v>2364.047463456578</v>
      </c>
      <c r="K34" s="55">
        <v>2283.4014617368875</v>
      </c>
      <c r="L34" s="55">
        <v>2301.9414445399821</v>
      </c>
      <c r="M34" s="55">
        <v>2112.681599312124</v>
      </c>
      <c r="N34" s="55">
        <v>1950.1141874462596</v>
      </c>
      <c r="O34" s="55">
        <v>1909.6897678417881</v>
      </c>
      <c r="P34" s="55">
        <v>1729.7378331900254</v>
      </c>
      <c r="Q34" s="55">
        <v>1802.5509888220117</v>
      </c>
      <c r="R34" s="55">
        <v>1929.9069647463459</v>
      </c>
      <c r="S34" s="55">
        <v>1819.9767248495268</v>
      </c>
      <c r="T34" s="55">
        <v>1703.3184866723993</v>
      </c>
      <c r="U34" s="55">
        <v>1764.1195184866724</v>
      </c>
      <c r="V34" s="55">
        <v>1475.0198624247635</v>
      </c>
      <c r="W34" s="55">
        <v>1533.9930352536544</v>
      </c>
      <c r="DA34" s="101" t="s">
        <v>200</v>
      </c>
    </row>
    <row r="35" spans="1:105" ht="12" customHeight="1" x14ac:dyDescent="0.25">
      <c r="A35" s="61" t="s">
        <v>171</v>
      </c>
      <c r="B35" s="55">
        <v>20241.664332960154</v>
      </c>
      <c r="C35" s="55">
        <v>22610.564556998463</v>
      </c>
      <c r="D35" s="55">
        <v>21041.58818925883</v>
      </c>
      <c r="E35" s="55">
        <v>21922.419970406903</v>
      </c>
      <c r="F35" s="55">
        <v>21005.638600795075</v>
      </c>
      <c r="G35" s="55">
        <v>20315.774634840753</v>
      </c>
      <c r="H35" s="55">
        <v>19764.272227650337</v>
      </c>
      <c r="I35" s="55">
        <v>15870.981441011209</v>
      </c>
      <c r="J35" s="55">
        <v>18305.7609364407</v>
      </c>
      <c r="K35" s="55">
        <v>16616.479391870558</v>
      </c>
      <c r="L35" s="55">
        <v>16317.492266503888</v>
      </c>
      <c r="M35" s="55">
        <v>14675.937436366232</v>
      </c>
      <c r="N35" s="55">
        <v>14712.034354283689</v>
      </c>
      <c r="O35" s="55">
        <v>15197.885149930522</v>
      </c>
      <c r="P35" s="55">
        <v>13677.54837568877</v>
      </c>
      <c r="Q35" s="55">
        <v>13691.818406144681</v>
      </c>
      <c r="R35" s="55">
        <v>13387.936967167523</v>
      </c>
      <c r="S35" s="55">
        <v>13588.684461497685</v>
      </c>
      <c r="T35" s="55">
        <v>9837.4341343454998</v>
      </c>
      <c r="U35" s="55">
        <v>9578.7296844984066</v>
      </c>
      <c r="V35" s="55">
        <v>8712.2322704736471</v>
      </c>
      <c r="W35" s="55">
        <v>10270.14531918938</v>
      </c>
      <c r="DA35" s="101" t="s">
        <v>201</v>
      </c>
    </row>
    <row r="36" spans="1:105" ht="12" customHeight="1" x14ac:dyDescent="0.25">
      <c r="A36" s="60" t="s">
        <v>154</v>
      </c>
      <c r="B36" s="55">
        <v>32499.503955288052</v>
      </c>
      <c r="C36" s="55">
        <v>34140.992519346517</v>
      </c>
      <c r="D36" s="55">
        <v>32444.525193465175</v>
      </c>
      <c r="E36" s="55">
        <v>34068.270072098196</v>
      </c>
      <c r="F36" s="55">
        <v>35482.959843817705</v>
      </c>
      <c r="G36" s="55">
        <v>36608.748582775392</v>
      </c>
      <c r="H36" s="55">
        <v>40580.790454429152</v>
      </c>
      <c r="I36" s="55">
        <v>35902.636602766113</v>
      </c>
      <c r="J36" s="55">
        <v>38013.879225175166</v>
      </c>
      <c r="K36" s="55">
        <v>38678.607878518844</v>
      </c>
      <c r="L36" s="55">
        <v>41537.790197764407</v>
      </c>
      <c r="M36" s="55">
        <v>35656.988564058469</v>
      </c>
      <c r="N36" s="55">
        <v>36907.952966466037</v>
      </c>
      <c r="O36" s="55">
        <v>38980.044110060175</v>
      </c>
      <c r="P36" s="55">
        <v>33889.789079965594</v>
      </c>
      <c r="Q36" s="55">
        <v>36186.809544282019</v>
      </c>
      <c r="R36" s="55">
        <v>36609.09871023216</v>
      </c>
      <c r="S36" s="55">
        <v>36513.906104901114</v>
      </c>
      <c r="T36" s="55">
        <v>37965.13624247635</v>
      </c>
      <c r="U36" s="55">
        <v>36515.810920034375</v>
      </c>
      <c r="V36" s="55">
        <v>35060.951848667239</v>
      </c>
      <c r="W36" s="55">
        <v>37663.5671539123</v>
      </c>
      <c r="DA36" s="101" t="s">
        <v>202</v>
      </c>
    </row>
    <row r="37" spans="1:105" ht="12" customHeight="1" x14ac:dyDescent="0.25">
      <c r="A37" s="60" t="s">
        <v>51</v>
      </c>
      <c r="B37" s="55">
        <f>SUM(B38:B42)</f>
        <v>1494.1790199318393</v>
      </c>
      <c r="C37" s="55">
        <f t="shared" ref="C37:W37" si="20">SUM(C38:C42)</f>
        <v>1689.6491363982518</v>
      </c>
      <c r="D37" s="55">
        <f t="shared" si="20"/>
        <v>1823.9758204086581</v>
      </c>
      <c r="E37" s="55">
        <f t="shared" si="20"/>
        <v>2646.0077067157922</v>
      </c>
      <c r="F37" s="55">
        <f t="shared" si="20"/>
        <v>2999.6386479056282</v>
      </c>
      <c r="G37" s="55">
        <f t="shared" si="20"/>
        <v>2880.4914875322438</v>
      </c>
      <c r="H37" s="55">
        <f t="shared" si="20"/>
        <v>2988.5801375752367</v>
      </c>
      <c r="I37" s="55">
        <f t="shared" si="20"/>
        <v>3229.5558899398111</v>
      </c>
      <c r="J37" s="55">
        <f t="shared" si="20"/>
        <v>3626.8453138435075</v>
      </c>
      <c r="K37" s="55">
        <f t="shared" si="20"/>
        <v>3864.4627687016336</v>
      </c>
      <c r="L37" s="55">
        <f t="shared" si="20"/>
        <v>4314.2822871883054</v>
      </c>
      <c r="M37" s="55">
        <f t="shared" si="20"/>
        <v>3655.9199484092865</v>
      </c>
      <c r="N37" s="55">
        <f t="shared" si="20"/>
        <v>4054.7014617368868</v>
      </c>
      <c r="O37" s="55">
        <f t="shared" si="20"/>
        <v>4312.6349097162511</v>
      </c>
      <c r="P37" s="55">
        <f t="shared" si="20"/>
        <v>3961.9386930352534</v>
      </c>
      <c r="Q37" s="55">
        <f t="shared" si="20"/>
        <v>4178.7620808254505</v>
      </c>
      <c r="R37" s="55">
        <f t="shared" si="20"/>
        <v>4363.8994840928635</v>
      </c>
      <c r="S37" s="55">
        <f t="shared" si="20"/>
        <v>4648.4886500429902</v>
      </c>
      <c r="T37" s="55">
        <f t="shared" si="20"/>
        <v>4742.7362854686162</v>
      </c>
      <c r="U37" s="55">
        <f t="shared" si="20"/>
        <v>4808.4428202923473</v>
      </c>
      <c r="V37" s="55">
        <f t="shared" si="20"/>
        <v>4738.4481513327601</v>
      </c>
      <c r="W37" s="55">
        <f t="shared" si="20"/>
        <v>5075.3999140154774</v>
      </c>
      <c r="DA37" s="101"/>
    </row>
    <row r="38" spans="1:105" ht="12" customHeight="1" x14ac:dyDescent="0.25">
      <c r="A38" s="61" t="s">
        <v>172</v>
      </c>
      <c r="B38" s="55">
        <v>1054.4747205503011</v>
      </c>
      <c r="C38" s="55">
        <v>1233.465778159931</v>
      </c>
      <c r="D38" s="55">
        <v>1306.6604901117796</v>
      </c>
      <c r="E38" s="55">
        <v>1900.8614359415303</v>
      </c>
      <c r="F38" s="55">
        <v>2207.3657781599304</v>
      </c>
      <c r="G38" s="55">
        <v>2058.0929492691316</v>
      </c>
      <c r="H38" s="55">
        <v>2095.3611349957009</v>
      </c>
      <c r="I38" s="55">
        <v>2265.1370593293209</v>
      </c>
      <c r="J38" s="55">
        <v>2621.8163370593293</v>
      </c>
      <c r="K38" s="55">
        <v>2762.3829750644882</v>
      </c>
      <c r="L38" s="55">
        <v>3172.5520206362844</v>
      </c>
      <c r="M38" s="55">
        <v>2443.1774720550302</v>
      </c>
      <c r="N38" s="55">
        <v>2721.7723989681854</v>
      </c>
      <c r="O38" s="55">
        <v>2929.2322441960446</v>
      </c>
      <c r="P38" s="55">
        <v>2564.9113499570076</v>
      </c>
      <c r="Q38" s="55">
        <v>2792.9465176268259</v>
      </c>
      <c r="R38" s="55">
        <v>2862.9774720550299</v>
      </c>
      <c r="S38" s="55">
        <v>3052.4838349097149</v>
      </c>
      <c r="T38" s="55">
        <v>3204.006706792778</v>
      </c>
      <c r="U38" s="55">
        <v>3260.3359415305245</v>
      </c>
      <c r="V38" s="55">
        <v>3227.8361994840934</v>
      </c>
      <c r="W38" s="55">
        <v>3657.7655202063634</v>
      </c>
      <c r="DA38" s="101" t="s">
        <v>203</v>
      </c>
    </row>
    <row r="39" spans="1:105" ht="12" customHeight="1" x14ac:dyDescent="0.25">
      <c r="A39" s="61" t="s">
        <v>50</v>
      </c>
      <c r="B39" s="55">
        <v>145.48890799656061</v>
      </c>
      <c r="C39" s="55">
        <v>159.35339638865005</v>
      </c>
      <c r="D39" s="55">
        <v>165.6595872742906</v>
      </c>
      <c r="E39" s="55">
        <v>346.19226139294915</v>
      </c>
      <c r="F39" s="55">
        <v>380.41908856405843</v>
      </c>
      <c r="G39" s="55">
        <v>358.70154772141012</v>
      </c>
      <c r="H39" s="55">
        <v>391.86302665520191</v>
      </c>
      <c r="I39" s="55">
        <v>399.35434221840069</v>
      </c>
      <c r="J39" s="55">
        <v>382.48942390369723</v>
      </c>
      <c r="K39" s="55">
        <v>401.42734307824594</v>
      </c>
      <c r="L39" s="55">
        <v>447.10524505588995</v>
      </c>
      <c r="M39" s="55">
        <v>508.71857265692176</v>
      </c>
      <c r="N39" s="55">
        <v>605.067067927773</v>
      </c>
      <c r="O39" s="55">
        <v>646.56766981943247</v>
      </c>
      <c r="P39" s="55">
        <v>684.17282889079956</v>
      </c>
      <c r="Q39" s="55">
        <v>688.85442820292337</v>
      </c>
      <c r="R39" s="55">
        <v>777.3947549441101</v>
      </c>
      <c r="S39" s="55">
        <v>803.15546001719679</v>
      </c>
      <c r="T39" s="55">
        <v>828.55098882201196</v>
      </c>
      <c r="U39" s="55">
        <v>832.63525365434225</v>
      </c>
      <c r="V39" s="55">
        <v>830.41797076526211</v>
      </c>
      <c r="W39" s="55">
        <v>759.29140154772131</v>
      </c>
      <c r="DA39" s="101" t="s">
        <v>204</v>
      </c>
    </row>
    <row r="40" spans="1:105" ht="12" customHeight="1" x14ac:dyDescent="0.25">
      <c r="A40" s="61" t="s">
        <v>49</v>
      </c>
      <c r="B40" s="55">
        <v>0</v>
      </c>
      <c r="C40" s="55">
        <v>0</v>
      </c>
      <c r="D40" s="55">
        <v>0</v>
      </c>
      <c r="E40" s="55">
        <v>0</v>
      </c>
      <c r="F40" s="55">
        <v>20.798796216681001</v>
      </c>
      <c r="G40" s="55">
        <v>52.088650042992263</v>
      </c>
      <c r="H40" s="55">
        <v>93.90696474634565</v>
      </c>
      <c r="I40" s="55">
        <v>138.13422184006879</v>
      </c>
      <c r="J40" s="55">
        <v>154.69914015477218</v>
      </c>
      <c r="K40" s="55">
        <v>226.4056749785039</v>
      </c>
      <c r="L40" s="55">
        <v>212.59475494411006</v>
      </c>
      <c r="M40" s="55">
        <v>181.09604471195189</v>
      </c>
      <c r="N40" s="55">
        <v>184.51203783319002</v>
      </c>
      <c r="O40" s="55">
        <v>181.70584694754947</v>
      </c>
      <c r="P40" s="55">
        <v>192.07196904557182</v>
      </c>
      <c r="Q40" s="55">
        <v>192.14952708512465</v>
      </c>
      <c r="R40" s="55">
        <v>210.82046431642294</v>
      </c>
      <c r="S40" s="55">
        <v>236.94359415305246</v>
      </c>
      <c r="T40" s="55">
        <v>133.44694754944109</v>
      </c>
      <c r="U40" s="55">
        <v>139.44505588993982</v>
      </c>
      <c r="V40" s="55">
        <v>126.46233877901979</v>
      </c>
      <c r="W40" s="55">
        <v>115.39733447979364</v>
      </c>
      <c r="DA40" s="101" t="s">
        <v>205</v>
      </c>
    </row>
    <row r="41" spans="1:105" ht="12" customHeight="1" x14ac:dyDescent="0.25">
      <c r="A41" s="61" t="s">
        <v>26</v>
      </c>
      <c r="B41" s="55">
        <v>71.065262408193476</v>
      </c>
      <c r="C41" s="55">
        <v>74.014140697478098</v>
      </c>
      <c r="D41" s="55">
        <v>79.111632962398829</v>
      </c>
      <c r="E41" s="55">
        <v>90.217036036514401</v>
      </c>
      <c r="F41" s="55">
        <v>95.096257535895944</v>
      </c>
      <c r="G41" s="55">
        <v>102.45485812553738</v>
      </c>
      <c r="H41" s="55">
        <v>102.96792777300087</v>
      </c>
      <c r="I41" s="55">
        <v>118.7236457437661</v>
      </c>
      <c r="J41" s="55">
        <v>143.35520206362852</v>
      </c>
      <c r="K41" s="55">
        <v>143.12553740326737</v>
      </c>
      <c r="L41" s="55">
        <v>196.09939810834049</v>
      </c>
      <c r="M41" s="55">
        <v>221.05038693035249</v>
      </c>
      <c r="N41" s="55">
        <v>239.98306104901121</v>
      </c>
      <c r="O41" s="55">
        <v>242.24067067927768</v>
      </c>
      <c r="P41" s="55">
        <v>260.62166809974195</v>
      </c>
      <c r="Q41" s="55">
        <v>263.71590713671543</v>
      </c>
      <c r="R41" s="55">
        <v>265.85090283748929</v>
      </c>
      <c r="S41" s="55">
        <v>280.90094582975064</v>
      </c>
      <c r="T41" s="55">
        <v>300.88727429062766</v>
      </c>
      <c r="U41" s="55">
        <v>301.15202063628544</v>
      </c>
      <c r="V41" s="55">
        <v>308.98159931212382</v>
      </c>
      <c r="W41" s="55">
        <v>295.5990541702493</v>
      </c>
      <c r="DA41" s="101" t="s">
        <v>206</v>
      </c>
    </row>
    <row r="42" spans="1:105" ht="12" customHeight="1" x14ac:dyDescent="0.25">
      <c r="A42" s="61" t="s">
        <v>25</v>
      </c>
      <c r="B42" s="55">
        <v>223.15012897678417</v>
      </c>
      <c r="C42" s="55">
        <v>222.81582115219265</v>
      </c>
      <c r="D42" s="55">
        <v>272.54411006018921</v>
      </c>
      <c r="E42" s="55">
        <v>308.736973344798</v>
      </c>
      <c r="F42" s="55">
        <v>295.95872742906278</v>
      </c>
      <c r="G42" s="55">
        <v>309.15348237317278</v>
      </c>
      <c r="H42" s="55">
        <v>304.48108340498709</v>
      </c>
      <c r="I42" s="55">
        <v>308.20662080825446</v>
      </c>
      <c r="J42" s="55">
        <v>324.48521066208076</v>
      </c>
      <c r="K42" s="55">
        <v>331.12123817712808</v>
      </c>
      <c r="L42" s="55">
        <v>285.93086844368008</v>
      </c>
      <c r="M42" s="55">
        <v>301.87747205503007</v>
      </c>
      <c r="N42" s="55">
        <v>303.36689595872747</v>
      </c>
      <c r="O42" s="55">
        <v>312.88847807394671</v>
      </c>
      <c r="P42" s="55">
        <v>260.16087704213243</v>
      </c>
      <c r="Q42" s="55">
        <v>241.0957007738607</v>
      </c>
      <c r="R42" s="55">
        <v>246.85588993981085</v>
      </c>
      <c r="S42" s="55">
        <v>275.00481513327605</v>
      </c>
      <c r="T42" s="55">
        <v>275.8443680137575</v>
      </c>
      <c r="U42" s="55">
        <v>274.87454858125534</v>
      </c>
      <c r="V42" s="55">
        <v>244.75004299226137</v>
      </c>
      <c r="W42" s="55">
        <v>247.34660361134996</v>
      </c>
      <c r="DA42" s="101" t="s">
        <v>207</v>
      </c>
    </row>
    <row r="43" spans="1:105" ht="12" customHeight="1" x14ac:dyDescent="0.25">
      <c r="A43" s="61" t="s">
        <v>158</v>
      </c>
      <c r="B43" s="55">
        <v>41.942146569858842</v>
      </c>
      <c r="C43" s="55">
        <v>55.195825490433172</v>
      </c>
      <c r="D43" s="55">
        <v>90.196998744228807</v>
      </c>
      <c r="E43" s="55">
        <v>137.33364364271037</v>
      </c>
      <c r="F43" s="55">
        <v>195.78475393107033</v>
      </c>
      <c r="G43" s="55">
        <v>294.29390314020577</v>
      </c>
      <c r="H43" s="55">
        <v>401.65267635336789</v>
      </c>
      <c r="I43" s="55">
        <v>511.34737405383515</v>
      </c>
      <c r="J43" s="55">
        <v>654.66394011859359</v>
      </c>
      <c r="K43" s="55">
        <v>779.32019757169394</v>
      </c>
      <c r="L43" s="55">
        <v>941.61549019468532</v>
      </c>
      <c r="M43" s="55">
        <v>1263.6546793371228</v>
      </c>
      <c r="N43" s="55">
        <v>1700.5960784025178</v>
      </c>
      <c r="O43" s="55">
        <v>2077.7043684759019</v>
      </c>
      <c r="P43" s="55">
        <v>2673.8810829135305</v>
      </c>
      <c r="Q43" s="55">
        <v>3858.2819586448691</v>
      </c>
      <c r="R43" s="55">
        <v>4172.6481541690036</v>
      </c>
      <c r="S43" s="55">
        <v>4603.6291620959946</v>
      </c>
      <c r="T43" s="55">
        <v>4731.447638009392</v>
      </c>
      <c r="U43" s="55">
        <v>4874.4178933791927</v>
      </c>
      <c r="V43" s="55">
        <v>4985.5360408426486</v>
      </c>
      <c r="W43" s="55">
        <v>4850.3461736887339</v>
      </c>
      <c r="DA43" s="101" t="s">
        <v>208</v>
      </c>
    </row>
    <row r="44" spans="1:105" ht="12" customHeight="1" x14ac:dyDescent="0.25">
      <c r="A44" s="60" t="s">
        <v>170</v>
      </c>
      <c r="B44" s="55">
        <v>7053.3224222017598</v>
      </c>
      <c r="C44" s="55">
        <v>7598.3272874313279</v>
      </c>
      <c r="D44" s="55">
        <v>7725.3877072367013</v>
      </c>
      <c r="E44" s="55">
        <v>10321.241665923502</v>
      </c>
      <c r="F44" s="55">
        <v>10867.608367855946</v>
      </c>
      <c r="G44" s="55">
        <v>10940.732520244821</v>
      </c>
      <c r="H44" s="55">
        <v>10681.30100584697</v>
      </c>
      <c r="I44" s="55">
        <v>9435.9255374032691</v>
      </c>
      <c r="J44" s="55">
        <v>10150.108512467754</v>
      </c>
      <c r="K44" s="55">
        <v>10227.056405846946</v>
      </c>
      <c r="L44" s="55">
        <v>11894.516165090283</v>
      </c>
      <c r="M44" s="55">
        <v>9810.6548581255374</v>
      </c>
      <c r="N44" s="55">
        <v>10106.408598452279</v>
      </c>
      <c r="O44" s="55">
        <v>9149.0184006878753</v>
      </c>
      <c r="P44" s="55">
        <v>8663.370077386071</v>
      </c>
      <c r="Q44" s="55">
        <v>8610.7104901117818</v>
      </c>
      <c r="R44" s="55">
        <v>8999.5809114359417</v>
      </c>
      <c r="S44" s="55">
        <v>9329.992919572298</v>
      </c>
      <c r="T44" s="55">
        <v>9321.9868443680134</v>
      </c>
      <c r="U44" s="55">
        <v>9202.1302665520216</v>
      </c>
      <c r="V44" s="55">
        <v>8584.8973344797942</v>
      </c>
      <c r="W44" s="55">
        <v>10002.241186586414</v>
      </c>
      <c r="DA44" s="101" t="s">
        <v>209</v>
      </c>
    </row>
    <row r="45" spans="1:105" ht="12" customHeight="1" x14ac:dyDescent="0.25">
      <c r="A45" s="62" t="s">
        <v>24</v>
      </c>
      <c r="B45" s="63">
        <v>47739.217783387838</v>
      </c>
      <c r="C45" s="63">
        <v>49776.204495182414</v>
      </c>
      <c r="D45" s="63">
        <v>50951.781945459195</v>
      </c>
      <c r="E45" s="63">
        <v>53277.406004827775</v>
      </c>
      <c r="F45" s="63">
        <v>54878.544332744881</v>
      </c>
      <c r="G45" s="63">
        <v>56273.513984524499</v>
      </c>
      <c r="H45" s="63">
        <v>59393.899211892116</v>
      </c>
      <c r="I45" s="63">
        <v>60197.058340376934</v>
      </c>
      <c r="J45" s="63">
        <v>62225.058562715771</v>
      </c>
      <c r="K45" s="63">
        <v>62847.02853302005</v>
      </c>
      <c r="L45" s="63">
        <v>64829.580424658241</v>
      </c>
      <c r="M45" s="63">
        <v>63004.645710776756</v>
      </c>
      <c r="N45" s="63">
        <v>63793.265541245375</v>
      </c>
      <c r="O45" s="63">
        <v>63313.240929086191</v>
      </c>
      <c r="P45" s="63">
        <v>61321.728329030811</v>
      </c>
      <c r="Q45" s="63">
        <v>63654.086512487811</v>
      </c>
      <c r="R45" s="63">
        <v>64158.966068466005</v>
      </c>
      <c r="S45" s="63">
        <v>64301.184282982395</v>
      </c>
      <c r="T45" s="63">
        <v>64218.014369203389</v>
      </c>
      <c r="U45" s="63">
        <v>63008.020475918325</v>
      </c>
      <c r="V45" s="63">
        <v>58638.335073456772</v>
      </c>
      <c r="W45" s="63">
        <v>60904.252815694577</v>
      </c>
      <c r="DA45" s="105" t="s">
        <v>210</v>
      </c>
    </row>
    <row r="46" spans="1:105" s="2" customFormat="1" ht="12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DA46" s="106"/>
    </row>
    <row r="47" spans="1:105" ht="12.95" customHeight="1" x14ac:dyDescent="0.25">
      <c r="A47" s="81" t="s">
        <v>56</v>
      </c>
      <c r="B47" s="82">
        <f t="shared" ref="B47" si="21">SUM(B48,B53)</f>
        <v>112958.17312987971</v>
      </c>
      <c r="C47" s="82">
        <f t="shared" ref="C47:W47" si="22">SUM(C48,C53)</f>
        <v>119185.42705084798</v>
      </c>
      <c r="D47" s="82">
        <f t="shared" si="22"/>
        <v>117803.55106086974</v>
      </c>
      <c r="E47" s="82">
        <f t="shared" si="22"/>
        <v>126364.70658460064</v>
      </c>
      <c r="F47" s="82">
        <f t="shared" si="22"/>
        <v>129529.53367485863</v>
      </c>
      <c r="G47" s="82">
        <f t="shared" si="22"/>
        <v>130859.92999753598</v>
      </c>
      <c r="H47" s="82">
        <f t="shared" si="22"/>
        <v>137248.49282243251</v>
      </c>
      <c r="I47" s="82">
        <f t="shared" si="22"/>
        <v>128431.63098432621</v>
      </c>
      <c r="J47" s="82">
        <f t="shared" si="22"/>
        <v>136164.33715941332</v>
      </c>
      <c r="K47" s="82">
        <f t="shared" si="22"/>
        <v>136186.62440186169</v>
      </c>
      <c r="L47" s="82">
        <f t="shared" si="22"/>
        <v>142780.34466020769</v>
      </c>
      <c r="M47" s="82">
        <f t="shared" si="22"/>
        <v>130311.11754095208</v>
      </c>
      <c r="N47" s="82">
        <f t="shared" si="22"/>
        <v>132684.47874333645</v>
      </c>
      <c r="O47" s="82">
        <f t="shared" si="22"/>
        <v>133997.13046422735</v>
      </c>
      <c r="P47" s="82">
        <f t="shared" si="22"/>
        <v>124205.45856198527</v>
      </c>
      <c r="Q47" s="82">
        <f t="shared" si="22"/>
        <v>129188.12976815959</v>
      </c>
      <c r="R47" s="82">
        <f t="shared" si="22"/>
        <v>130353.66803993279</v>
      </c>
      <c r="S47" s="82">
        <f t="shared" si="22"/>
        <v>131091.89230119769</v>
      </c>
      <c r="T47" s="82">
        <f t="shared" si="22"/>
        <v>128619.47743734081</v>
      </c>
      <c r="U47" s="82">
        <f t="shared" si="22"/>
        <v>125605.18610194726</v>
      </c>
      <c r="V47" s="82">
        <f t="shared" si="22"/>
        <v>117854.56897763637</v>
      </c>
      <c r="W47" s="82">
        <f t="shared" si="22"/>
        <v>126253.99435156494</v>
      </c>
      <c r="DA47" s="107" t="s">
        <v>211</v>
      </c>
    </row>
    <row r="48" spans="1:105" ht="12" customHeight="1" x14ac:dyDescent="0.25">
      <c r="A48" s="77" t="s">
        <v>36</v>
      </c>
      <c r="B48" s="64">
        <f t="shared" ref="B48" si="23">SUM(B49:B52)</f>
        <v>87819.913503053715</v>
      </c>
      <c r="C48" s="64">
        <f t="shared" ref="C48:W48" si="24">SUM(C49:C52)</f>
        <v>92991.260827574253</v>
      </c>
      <c r="D48" s="64">
        <f t="shared" si="24"/>
        <v>90596.779299373811</v>
      </c>
      <c r="E48" s="64">
        <f t="shared" si="24"/>
        <v>98108.986823956046</v>
      </c>
      <c r="F48" s="64">
        <f t="shared" si="24"/>
        <v>100111.10968942448</v>
      </c>
      <c r="G48" s="64">
        <f t="shared" si="24"/>
        <v>100361.93476343054</v>
      </c>
      <c r="H48" s="64">
        <f t="shared" si="24"/>
        <v>105637.71283092251</v>
      </c>
      <c r="I48" s="64">
        <f t="shared" si="24"/>
        <v>95758.370844726742</v>
      </c>
      <c r="J48" s="64">
        <f t="shared" si="24"/>
        <v>102647.86725984819</v>
      </c>
      <c r="K48" s="64">
        <f t="shared" si="24"/>
        <v>102223.37435846473</v>
      </c>
      <c r="L48" s="64">
        <f t="shared" si="24"/>
        <v>108222.62705480013</v>
      </c>
      <c r="M48" s="64">
        <f t="shared" si="24"/>
        <v>95432.092193160322</v>
      </c>
      <c r="N48" s="64">
        <f t="shared" si="24"/>
        <v>97401.466802458512</v>
      </c>
      <c r="O48" s="64">
        <f t="shared" si="24"/>
        <v>98330.717349506798</v>
      </c>
      <c r="P48" s="64">
        <f t="shared" si="24"/>
        <v>87856.28054773777</v>
      </c>
      <c r="Q48" s="64">
        <f t="shared" si="24"/>
        <v>92041.256110986971</v>
      </c>
      <c r="R48" s="64">
        <f t="shared" si="24"/>
        <v>92980.106658690056</v>
      </c>
      <c r="S48" s="64">
        <f t="shared" si="24"/>
        <v>93431.139689019896</v>
      </c>
      <c r="T48" s="64">
        <f t="shared" si="24"/>
        <v>91104.309128127425</v>
      </c>
      <c r="U48" s="64">
        <f t="shared" si="24"/>
        <v>88538.101991323842</v>
      </c>
      <c r="V48" s="64">
        <f t="shared" si="24"/>
        <v>82540.098243888526</v>
      </c>
      <c r="W48" s="64">
        <f t="shared" si="24"/>
        <v>90660.380893767549</v>
      </c>
      <c r="DA48" s="108" t="s">
        <v>212</v>
      </c>
    </row>
    <row r="49" spans="1:105" ht="12" customHeight="1" x14ac:dyDescent="0.25">
      <c r="A49" s="61" t="s">
        <v>32</v>
      </c>
      <c r="B49" s="65">
        <v>64187.487148167507</v>
      </c>
      <c r="C49" s="65">
        <v>68809.406511736495</v>
      </c>
      <c r="D49" s="65">
        <v>65963.136980880023</v>
      </c>
      <c r="E49" s="65">
        <v>72365.92839699192</v>
      </c>
      <c r="F49" s="65">
        <v>74288.166156165127</v>
      </c>
      <c r="G49" s="65">
        <v>74081.498058515441</v>
      </c>
      <c r="H49" s="65">
        <v>78449.374763817352</v>
      </c>
      <c r="I49" s="65">
        <v>68202.716703632177</v>
      </c>
      <c r="J49" s="65">
        <v>74493.313854759122</v>
      </c>
      <c r="K49" s="65">
        <v>73500.172416424597</v>
      </c>
      <c r="L49" s="65">
        <v>79212.642517573142</v>
      </c>
      <c r="M49" s="65">
        <v>66402.279116774298</v>
      </c>
      <c r="N49" s="65">
        <v>67865.278155269174</v>
      </c>
      <c r="O49" s="65">
        <v>68904.447741308628</v>
      </c>
      <c r="P49" s="65">
        <v>58094.121475661894</v>
      </c>
      <c r="Q49" s="65">
        <v>61569.118662373534</v>
      </c>
      <c r="R49" s="65">
        <v>62701.503262609316</v>
      </c>
      <c r="S49" s="65">
        <v>62828.125467702295</v>
      </c>
      <c r="T49" s="65">
        <v>60911.197935062963</v>
      </c>
      <c r="U49" s="65">
        <v>58425.674222847862</v>
      </c>
      <c r="V49" s="65">
        <v>54986.486197118727</v>
      </c>
      <c r="W49" s="65">
        <v>61872.186035492807</v>
      </c>
      <c r="DA49" s="109" t="s">
        <v>213</v>
      </c>
    </row>
    <row r="50" spans="1:105" ht="12" customHeight="1" x14ac:dyDescent="0.25">
      <c r="A50" s="61" t="s">
        <v>31</v>
      </c>
      <c r="B50" s="65">
        <v>1412.8028874325221</v>
      </c>
      <c r="C50" s="65">
        <v>1531.9954977534269</v>
      </c>
      <c r="D50" s="65">
        <v>1522.534713370618</v>
      </c>
      <c r="E50" s="65">
        <v>2287.0248778493542</v>
      </c>
      <c r="F50" s="65">
        <v>1699.320619063187</v>
      </c>
      <c r="G50" s="65">
        <v>1837.2934251562062</v>
      </c>
      <c r="H50" s="65">
        <v>2204.1558362481956</v>
      </c>
      <c r="I50" s="65">
        <v>2029.6074777882902</v>
      </c>
      <c r="J50" s="65">
        <v>2151.5819056603564</v>
      </c>
      <c r="K50" s="65">
        <v>2471.0828725612055</v>
      </c>
      <c r="L50" s="65">
        <v>2581.238922995818</v>
      </c>
      <c r="M50" s="65">
        <v>2460.4215244593406</v>
      </c>
      <c r="N50" s="65">
        <v>2894.8700524573683</v>
      </c>
      <c r="O50" s="65">
        <v>2535.4648544374049</v>
      </c>
      <c r="P50" s="65">
        <v>2323.8213855968725</v>
      </c>
      <c r="Q50" s="65">
        <v>3010.8285336082099</v>
      </c>
      <c r="R50" s="65">
        <v>2718.365525602414</v>
      </c>
      <c r="S50" s="65">
        <v>2976.4624278318988</v>
      </c>
      <c r="T50" s="65">
        <v>2679.8795888292398</v>
      </c>
      <c r="U50" s="65">
        <v>2770.7205693223104</v>
      </c>
      <c r="V50" s="65">
        <v>2668.7632695255329</v>
      </c>
      <c r="W50" s="65">
        <v>2488.0502777262604</v>
      </c>
      <c r="DA50" s="109" t="s">
        <v>214</v>
      </c>
    </row>
    <row r="51" spans="1:105" ht="12" customHeight="1" x14ac:dyDescent="0.25">
      <c r="A51" s="61" t="s">
        <v>35</v>
      </c>
      <c r="B51" s="65">
        <v>11434.891072488143</v>
      </c>
      <c r="C51" s="65">
        <v>11602.892038582942</v>
      </c>
      <c r="D51" s="65">
        <v>11813.95432484268</v>
      </c>
      <c r="E51" s="65">
        <v>11943.67091949994</v>
      </c>
      <c r="F51" s="65">
        <v>12234.242418340926</v>
      </c>
      <c r="G51" s="65">
        <v>12330.994253353634</v>
      </c>
      <c r="H51" s="65">
        <v>12630.12207005687</v>
      </c>
      <c r="I51" s="65">
        <v>12826.147756406288</v>
      </c>
      <c r="J51" s="65">
        <v>13017.81141427633</v>
      </c>
      <c r="K51" s="65">
        <v>13093.930755556379</v>
      </c>
      <c r="L51" s="65">
        <v>13080.016781216453</v>
      </c>
      <c r="M51" s="65">
        <v>13116.563210363338</v>
      </c>
      <c r="N51" s="65">
        <v>13102.914112694491</v>
      </c>
      <c r="O51" s="65">
        <v>13147.281684523117</v>
      </c>
      <c r="P51" s="65">
        <v>13289.807783840366</v>
      </c>
      <c r="Q51" s="65">
        <v>13257.643151279655</v>
      </c>
      <c r="R51" s="65">
        <v>13225.519141407545</v>
      </c>
      <c r="S51" s="65">
        <v>13111.962135480791</v>
      </c>
      <c r="T51" s="65">
        <v>12940.860801893186</v>
      </c>
      <c r="U51" s="65">
        <v>12602.9074533312</v>
      </c>
      <c r="V51" s="65">
        <v>11434.877102841172</v>
      </c>
      <c r="W51" s="65">
        <v>11955.214067395113</v>
      </c>
      <c r="DA51" s="109" t="s">
        <v>215</v>
      </c>
    </row>
    <row r="52" spans="1:105" ht="12" customHeight="1" x14ac:dyDescent="0.25">
      <c r="A52" s="66" t="s">
        <v>34</v>
      </c>
      <c r="B52" s="67">
        <v>10784.732394965544</v>
      </c>
      <c r="C52" s="67">
        <v>11046.96677950139</v>
      </c>
      <c r="D52" s="67">
        <v>11297.153280280481</v>
      </c>
      <c r="E52" s="67">
        <v>11512.362629614829</v>
      </c>
      <c r="F52" s="67">
        <v>11889.380495855232</v>
      </c>
      <c r="G52" s="67">
        <v>12112.149026405259</v>
      </c>
      <c r="H52" s="67">
        <v>12354.060160800105</v>
      </c>
      <c r="I52" s="67">
        <v>12699.8989069</v>
      </c>
      <c r="J52" s="67">
        <v>12985.160085152396</v>
      </c>
      <c r="K52" s="67">
        <v>13158.188313922556</v>
      </c>
      <c r="L52" s="67">
        <v>13348.728833014718</v>
      </c>
      <c r="M52" s="67">
        <v>13452.828341563341</v>
      </c>
      <c r="N52" s="67">
        <v>13538.404482037477</v>
      </c>
      <c r="O52" s="67">
        <v>13743.523069237643</v>
      </c>
      <c r="P52" s="67">
        <v>14148.529902638636</v>
      </c>
      <c r="Q52" s="67">
        <v>14203.665763725567</v>
      </c>
      <c r="R52" s="67">
        <v>14334.718729070773</v>
      </c>
      <c r="S52" s="67">
        <v>14514.58965800491</v>
      </c>
      <c r="T52" s="67">
        <v>14572.370802342031</v>
      </c>
      <c r="U52" s="67">
        <v>14738.799745822471</v>
      </c>
      <c r="V52" s="67">
        <v>13449.971674403085</v>
      </c>
      <c r="W52" s="67">
        <v>14344.930513153377</v>
      </c>
      <c r="DA52" s="110" t="s">
        <v>216</v>
      </c>
    </row>
    <row r="53" spans="1:105" ht="12" customHeight="1" x14ac:dyDescent="0.25">
      <c r="A53" s="78" t="s">
        <v>33</v>
      </c>
      <c r="B53" s="68">
        <v>25138.259626825999</v>
      </c>
      <c r="C53" s="68">
        <v>26194.166223273733</v>
      </c>
      <c r="D53" s="68">
        <v>27206.771761495922</v>
      </c>
      <c r="E53" s="68">
        <v>28255.719760644592</v>
      </c>
      <c r="F53" s="68">
        <v>29418.423985434143</v>
      </c>
      <c r="G53" s="68">
        <v>30497.995234105423</v>
      </c>
      <c r="H53" s="68">
        <v>31610.779991510015</v>
      </c>
      <c r="I53" s="68">
        <v>32673.260139599479</v>
      </c>
      <c r="J53" s="68">
        <v>33516.46989956512</v>
      </c>
      <c r="K53" s="68">
        <v>33963.250043396962</v>
      </c>
      <c r="L53" s="68">
        <v>34557.717605407568</v>
      </c>
      <c r="M53" s="68">
        <v>34879.025347791765</v>
      </c>
      <c r="N53" s="68">
        <v>35283.011940877943</v>
      </c>
      <c r="O53" s="68">
        <v>35666.413114720563</v>
      </c>
      <c r="P53" s="68">
        <v>36349.178014247504</v>
      </c>
      <c r="Q53" s="68">
        <v>37146.873657172611</v>
      </c>
      <c r="R53" s="68">
        <v>37373.561381242725</v>
      </c>
      <c r="S53" s="68">
        <v>37660.752612177777</v>
      </c>
      <c r="T53" s="68">
        <v>37515.16830921339</v>
      </c>
      <c r="U53" s="68">
        <v>37067.084110623415</v>
      </c>
      <c r="V53" s="68">
        <v>35314.470733747847</v>
      </c>
      <c r="W53" s="68">
        <v>35593.613457797386</v>
      </c>
      <c r="DA53" s="111" t="s">
        <v>217</v>
      </c>
    </row>
    <row r="54" spans="1:105" s="2" customFormat="1" ht="12" customHeight="1" x14ac:dyDescent="0.25">
      <c r="DA54" s="7"/>
    </row>
    <row r="55" spans="1:105" ht="12.95" customHeight="1" x14ac:dyDescent="0.25">
      <c r="A55" s="79" t="s">
        <v>55</v>
      </c>
      <c r="B55" s="83">
        <f t="shared" ref="B55" si="25">IF(B47=0,0,B47/B$47)</f>
        <v>1</v>
      </c>
      <c r="C55" s="83">
        <f t="shared" ref="C55:W55" si="26">IF(C47=0,0,C47/C$47)</f>
        <v>1</v>
      </c>
      <c r="D55" s="83">
        <f t="shared" si="26"/>
        <v>1</v>
      </c>
      <c r="E55" s="83">
        <f t="shared" si="26"/>
        <v>1</v>
      </c>
      <c r="F55" s="83">
        <f t="shared" si="26"/>
        <v>1</v>
      </c>
      <c r="G55" s="83">
        <f t="shared" si="26"/>
        <v>1</v>
      </c>
      <c r="H55" s="83">
        <f t="shared" si="26"/>
        <v>1</v>
      </c>
      <c r="I55" s="83">
        <f t="shared" si="26"/>
        <v>1</v>
      </c>
      <c r="J55" s="83">
        <f t="shared" si="26"/>
        <v>1</v>
      </c>
      <c r="K55" s="83">
        <f t="shared" si="26"/>
        <v>1</v>
      </c>
      <c r="L55" s="83">
        <f t="shared" si="26"/>
        <v>1</v>
      </c>
      <c r="M55" s="83">
        <f t="shared" si="26"/>
        <v>1</v>
      </c>
      <c r="N55" s="83">
        <f t="shared" si="26"/>
        <v>1</v>
      </c>
      <c r="O55" s="83">
        <f t="shared" si="26"/>
        <v>1</v>
      </c>
      <c r="P55" s="83">
        <f t="shared" si="26"/>
        <v>1</v>
      </c>
      <c r="Q55" s="83">
        <f t="shared" si="26"/>
        <v>1</v>
      </c>
      <c r="R55" s="83">
        <f t="shared" si="26"/>
        <v>1</v>
      </c>
      <c r="S55" s="83">
        <f t="shared" si="26"/>
        <v>1</v>
      </c>
      <c r="T55" s="83">
        <f t="shared" si="26"/>
        <v>1</v>
      </c>
      <c r="U55" s="83">
        <f t="shared" si="26"/>
        <v>1</v>
      </c>
      <c r="V55" s="83">
        <f t="shared" si="26"/>
        <v>1</v>
      </c>
      <c r="W55" s="83">
        <f t="shared" si="26"/>
        <v>1</v>
      </c>
      <c r="DA55" s="112"/>
    </row>
    <row r="56" spans="1:105" ht="12" customHeight="1" x14ac:dyDescent="0.25">
      <c r="A56" s="69" t="s">
        <v>36</v>
      </c>
      <c r="B56" s="70">
        <f t="shared" ref="B56" si="27">IF(B48=0,0,B48/B$47)</f>
        <v>0.77745515060763304</v>
      </c>
      <c r="C56" s="70">
        <f t="shared" ref="C56:W56" si="28">IF(C48=0,0,C48/C$47)</f>
        <v>0.78022341429293585</v>
      </c>
      <c r="D56" s="70">
        <f t="shared" si="28"/>
        <v>0.76904964649632646</v>
      </c>
      <c r="E56" s="70">
        <f t="shared" si="28"/>
        <v>0.77639547841843393</v>
      </c>
      <c r="F56" s="70">
        <f t="shared" si="28"/>
        <v>0.77288249906558426</v>
      </c>
      <c r="G56" s="70">
        <f t="shared" si="28"/>
        <v>0.76694168157754872</v>
      </c>
      <c r="H56" s="70">
        <f t="shared" si="28"/>
        <v>0.76968213390578377</v>
      </c>
      <c r="I56" s="70">
        <f t="shared" si="28"/>
        <v>0.74559802838922984</v>
      </c>
      <c r="J56" s="70">
        <f t="shared" si="28"/>
        <v>0.75385280317322745</v>
      </c>
      <c r="K56" s="70">
        <f t="shared" si="28"/>
        <v>0.75061243941859046</v>
      </c>
      <c r="L56" s="70">
        <f t="shared" si="28"/>
        <v>0.75796586226452323</v>
      </c>
      <c r="M56" s="70">
        <f t="shared" si="28"/>
        <v>0.7323403712132962</v>
      </c>
      <c r="N56" s="70">
        <f t="shared" si="28"/>
        <v>0.73408335115722878</v>
      </c>
      <c r="O56" s="70">
        <f t="shared" si="28"/>
        <v>0.73382703800330817</v>
      </c>
      <c r="P56" s="70">
        <f t="shared" si="28"/>
        <v>0.70734637241319565</v>
      </c>
      <c r="Q56" s="70">
        <f t="shared" si="28"/>
        <v>0.71245908022791082</v>
      </c>
      <c r="R56" s="70">
        <f t="shared" si="28"/>
        <v>0.71329106466115211</v>
      </c>
      <c r="S56" s="70">
        <f t="shared" si="28"/>
        <v>0.71271486015589602</v>
      </c>
      <c r="T56" s="70">
        <f t="shared" si="28"/>
        <v>0.70832436069031968</v>
      </c>
      <c r="U56" s="70">
        <f t="shared" si="28"/>
        <v>0.70489208876663756</v>
      </c>
      <c r="V56" s="70">
        <f t="shared" si="28"/>
        <v>0.70035552257249367</v>
      </c>
      <c r="W56" s="70">
        <f t="shared" si="28"/>
        <v>0.71807930798067299</v>
      </c>
      <c r="DA56" s="113"/>
    </row>
    <row r="57" spans="1:105" ht="12" customHeight="1" x14ac:dyDescent="0.25">
      <c r="A57" s="61" t="s">
        <v>32</v>
      </c>
      <c r="B57" s="71">
        <f t="shared" ref="B57" si="29">IF(B49=0,0,B49/B$47)</f>
        <v>0.56824119379448979</v>
      </c>
      <c r="C57" s="71">
        <f t="shared" ref="C57:W57" si="30">IF(C49=0,0,C49/C$47)</f>
        <v>0.57733070404975262</v>
      </c>
      <c r="D57" s="71">
        <f t="shared" si="30"/>
        <v>0.55994183865303437</v>
      </c>
      <c r="E57" s="71">
        <f t="shared" si="30"/>
        <v>0.57267515869665109</v>
      </c>
      <c r="F57" s="71">
        <f t="shared" si="30"/>
        <v>0.57352299547870822</v>
      </c>
      <c r="G57" s="71">
        <f t="shared" si="30"/>
        <v>0.56611292746305431</v>
      </c>
      <c r="H57" s="71">
        <f t="shared" si="30"/>
        <v>0.57158642073623722</v>
      </c>
      <c r="I57" s="71">
        <f t="shared" si="30"/>
        <v>0.5310429851346794</v>
      </c>
      <c r="J57" s="71">
        <f t="shared" si="30"/>
        <v>0.54708387973531325</v>
      </c>
      <c r="K57" s="71">
        <f t="shared" si="30"/>
        <v>0.53970184472403915</v>
      </c>
      <c r="L57" s="71">
        <f t="shared" si="30"/>
        <v>0.55478674397435734</v>
      </c>
      <c r="M57" s="71">
        <f t="shared" si="30"/>
        <v>0.50956726002987784</v>
      </c>
      <c r="N57" s="71">
        <f t="shared" si="30"/>
        <v>0.51147865069091536</v>
      </c>
      <c r="O57" s="71">
        <f t="shared" si="30"/>
        <v>0.51422330838423258</v>
      </c>
      <c r="P57" s="71">
        <f t="shared" si="30"/>
        <v>0.46772599327162234</v>
      </c>
      <c r="Q57" s="71">
        <f t="shared" si="30"/>
        <v>0.47658495229294817</v>
      </c>
      <c r="R57" s="71">
        <f t="shared" si="30"/>
        <v>0.48101065513094132</v>
      </c>
      <c r="S57" s="71">
        <f t="shared" si="30"/>
        <v>0.47926782018942815</v>
      </c>
      <c r="T57" s="71">
        <f t="shared" si="30"/>
        <v>0.47357677972791407</v>
      </c>
      <c r="U57" s="71">
        <f t="shared" si="30"/>
        <v>0.46515335899766713</v>
      </c>
      <c r="V57" s="71">
        <f t="shared" si="30"/>
        <v>0.46656219333806864</v>
      </c>
      <c r="W57" s="71">
        <f t="shared" si="30"/>
        <v>0.49006121630658644</v>
      </c>
      <c r="DA57" s="114"/>
    </row>
    <row r="58" spans="1:105" ht="12" customHeight="1" x14ac:dyDescent="0.25">
      <c r="A58" s="61" t="s">
        <v>31</v>
      </c>
      <c r="B58" s="72">
        <f t="shared" ref="B58" si="31">IF(B50=0,0,B50/B$47)</f>
        <v>1.2507309991708845E-2</v>
      </c>
      <c r="C58" s="72">
        <f t="shared" ref="C58:W58" si="32">IF(C50=0,0,C50/C$47)</f>
        <v>1.2853882690707086E-2</v>
      </c>
      <c r="D58" s="72">
        <f t="shared" si="32"/>
        <v>1.2924353295461492E-2</v>
      </c>
      <c r="E58" s="72">
        <f t="shared" si="32"/>
        <v>1.8098604742283801E-2</v>
      </c>
      <c r="F58" s="72">
        <f t="shared" si="32"/>
        <v>1.3119174993162359E-2</v>
      </c>
      <c r="G58" s="72">
        <f t="shared" si="32"/>
        <v>1.4040152896236469E-2</v>
      </c>
      <c r="H58" s="72">
        <f t="shared" si="32"/>
        <v>1.6059599569518468E-2</v>
      </c>
      <c r="I58" s="72">
        <f t="shared" si="32"/>
        <v>1.5803018790877019E-2</v>
      </c>
      <c r="J58" s="72">
        <f t="shared" si="32"/>
        <v>1.5801361432409494E-2</v>
      </c>
      <c r="K58" s="72">
        <f t="shared" si="32"/>
        <v>1.8144827977155043E-2</v>
      </c>
      <c r="L58" s="72">
        <f t="shared" si="32"/>
        <v>1.8078391175891308E-2</v>
      </c>
      <c r="M58" s="72">
        <f t="shared" si="32"/>
        <v>1.8881132867931388E-2</v>
      </c>
      <c r="N58" s="72">
        <f t="shared" si="32"/>
        <v>2.1817699250695148E-2</v>
      </c>
      <c r="O58" s="72">
        <f t="shared" si="32"/>
        <v>1.8921784710265024E-2</v>
      </c>
      <c r="P58" s="72">
        <f t="shared" si="32"/>
        <v>1.8709494836228628E-2</v>
      </c>
      <c r="Q58" s="72">
        <f t="shared" si="32"/>
        <v>2.3305767635241944E-2</v>
      </c>
      <c r="R58" s="72">
        <f t="shared" si="32"/>
        <v>2.0853770871792153E-2</v>
      </c>
      <c r="S58" s="72">
        <f t="shared" si="32"/>
        <v>2.2705160293156477E-2</v>
      </c>
      <c r="T58" s="72">
        <f t="shared" si="32"/>
        <v>2.0835721324826476E-2</v>
      </c>
      <c r="U58" s="72">
        <f t="shared" si="32"/>
        <v>2.2058966315876952E-2</v>
      </c>
      <c r="V58" s="72">
        <f t="shared" si="32"/>
        <v>2.2644546517597862E-2</v>
      </c>
      <c r="W58" s="72">
        <f t="shared" si="32"/>
        <v>1.9706705443299274E-2</v>
      </c>
      <c r="DA58" s="115"/>
    </row>
    <row r="59" spans="1:105" ht="12" customHeight="1" x14ac:dyDescent="0.25">
      <c r="A59" s="61" t="s">
        <v>35</v>
      </c>
      <c r="B59" s="72">
        <f t="shared" ref="B59" si="33">IF(B51=0,0,B51/B$47)</f>
        <v>0.10123119696119964</v>
      </c>
      <c r="C59" s="72">
        <f t="shared" ref="C59:W59" si="34">IF(C51=0,0,C51/C$47)</f>
        <v>9.7351600155217044E-2</v>
      </c>
      <c r="D59" s="72">
        <f t="shared" si="34"/>
        <v>0.10028521397235594</v>
      </c>
      <c r="E59" s="72">
        <f t="shared" si="34"/>
        <v>9.4517458571422408E-2</v>
      </c>
      <c r="F59" s="72">
        <f t="shared" si="34"/>
        <v>9.4451373916399448E-2</v>
      </c>
      <c r="G59" s="72">
        <f t="shared" si="34"/>
        <v>9.423048181048102E-2</v>
      </c>
      <c r="H59" s="72">
        <f t="shared" si="34"/>
        <v>9.2023757859383548E-2</v>
      </c>
      <c r="I59" s="72">
        <f t="shared" si="34"/>
        <v>9.986751439738073E-2</v>
      </c>
      <c r="J59" s="72">
        <f t="shared" si="34"/>
        <v>9.5603677775303458E-2</v>
      </c>
      <c r="K59" s="72">
        <f t="shared" si="34"/>
        <v>9.6146966070020184E-2</v>
      </c>
      <c r="L59" s="72">
        <f t="shared" si="34"/>
        <v>9.1609365507168444E-2</v>
      </c>
      <c r="M59" s="72">
        <f t="shared" si="34"/>
        <v>0.10065574954678196</v>
      </c>
      <c r="N59" s="72">
        <f t="shared" si="34"/>
        <v>9.8752425579789471E-2</v>
      </c>
      <c r="O59" s="72">
        <f t="shared" si="34"/>
        <v>9.8116143524677887E-2</v>
      </c>
      <c r="P59" s="72">
        <f t="shared" si="34"/>
        <v>0.10699858072025095</v>
      </c>
      <c r="Q59" s="72">
        <f t="shared" si="34"/>
        <v>0.10262276553636746</v>
      </c>
      <c r="R59" s="72">
        <f t="shared" si="34"/>
        <v>0.10145874174676861</v>
      </c>
      <c r="S59" s="72">
        <f t="shared" si="34"/>
        <v>0.10002115237878062</v>
      </c>
      <c r="T59" s="72">
        <f t="shared" si="34"/>
        <v>0.10061353894240123</v>
      </c>
      <c r="U59" s="72">
        <f t="shared" si="34"/>
        <v>0.10033747685467437</v>
      </c>
      <c r="V59" s="72">
        <f t="shared" si="34"/>
        <v>9.7025318594232954E-2</v>
      </c>
      <c r="W59" s="72">
        <f t="shared" si="34"/>
        <v>9.4691768991520431E-2</v>
      </c>
      <c r="DA59" s="115"/>
    </row>
    <row r="60" spans="1:105" ht="12" customHeight="1" x14ac:dyDescent="0.25">
      <c r="A60" s="61" t="s">
        <v>34</v>
      </c>
      <c r="B60" s="73">
        <f t="shared" ref="B60" si="35">IF(B52=0,0,B52/B$47)</f>
        <v>9.5475449860234721E-2</v>
      </c>
      <c r="C60" s="73">
        <f t="shared" ref="C60:W60" si="36">IF(C52=0,0,C52/C$47)</f>
        <v>9.2687227397259167E-2</v>
      </c>
      <c r="D60" s="73">
        <f t="shared" si="36"/>
        <v>9.5898240575474511E-2</v>
      </c>
      <c r="E60" s="73">
        <f t="shared" si="36"/>
        <v>9.110425640807665E-2</v>
      </c>
      <c r="F60" s="73">
        <f t="shared" si="36"/>
        <v>9.1788954677314127E-2</v>
      </c>
      <c r="G60" s="73">
        <f t="shared" si="36"/>
        <v>9.255811940777689E-2</v>
      </c>
      <c r="H60" s="73">
        <f t="shared" si="36"/>
        <v>9.0012355740644617E-2</v>
      </c>
      <c r="I60" s="73">
        <f t="shared" si="36"/>
        <v>9.8884510066292744E-2</v>
      </c>
      <c r="J60" s="73">
        <f t="shared" si="36"/>
        <v>9.5363884230201354E-2</v>
      </c>
      <c r="K60" s="73">
        <f t="shared" si="36"/>
        <v>9.6618800647376074E-2</v>
      </c>
      <c r="L60" s="73">
        <f t="shared" si="36"/>
        <v>9.349136160710611E-2</v>
      </c>
      <c r="M60" s="73">
        <f t="shared" si="36"/>
        <v>0.10323622876870504</v>
      </c>
      <c r="N60" s="73">
        <f t="shared" si="36"/>
        <v>0.10203457563582875</v>
      </c>
      <c r="O60" s="73">
        <f t="shared" si="36"/>
        <v>0.10256580138413257</v>
      </c>
      <c r="P60" s="73">
        <f t="shared" si="36"/>
        <v>0.11391230358509366</v>
      </c>
      <c r="Q60" s="73">
        <f t="shared" si="36"/>
        <v>0.10994559476335325</v>
      </c>
      <c r="R60" s="73">
        <f t="shared" si="36"/>
        <v>0.10996789691164999</v>
      </c>
      <c r="S60" s="73">
        <f t="shared" si="36"/>
        <v>0.11072072729453079</v>
      </c>
      <c r="T60" s="73">
        <f t="shared" si="36"/>
        <v>0.11329832069517785</v>
      </c>
      <c r="U60" s="73">
        <f t="shared" si="36"/>
        <v>0.11734228659841917</v>
      </c>
      <c r="V60" s="73">
        <f t="shared" si="36"/>
        <v>0.11412346412259418</v>
      </c>
      <c r="W60" s="73">
        <f t="shared" si="36"/>
        <v>0.11361961723926693</v>
      </c>
      <c r="DA60" s="116"/>
    </row>
    <row r="61" spans="1:105" ht="12" customHeight="1" x14ac:dyDescent="0.25">
      <c r="A61" s="69" t="s">
        <v>33</v>
      </c>
      <c r="B61" s="70">
        <f t="shared" ref="B61" si="37">IF(B53=0,0,B53/B$47)</f>
        <v>0.22254484939236702</v>
      </c>
      <c r="C61" s="70">
        <f t="shared" ref="C61:W61" si="38">IF(C53=0,0,C53/C$47)</f>
        <v>0.21977658570706415</v>
      </c>
      <c r="D61" s="70">
        <f t="shared" si="38"/>
        <v>0.23095035350367354</v>
      </c>
      <c r="E61" s="70">
        <f t="shared" si="38"/>
        <v>0.22360452158156602</v>
      </c>
      <c r="F61" s="70">
        <f t="shared" si="38"/>
        <v>0.22711750093441577</v>
      </c>
      <c r="G61" s="70">
        <f t="shared" si="38"/>
        <v>0.23305831842245128</v>
      </c>
      <c r="H61" s="70">
        <f t="shared" si="38"/>
        <v>0.23031786609421628</v>
      </c>
      <c r="I61" s="70">
        <f t="shared" si="38"/>
        <v>0.25440197161077027</v>
      </c>
      <c r="J61" s="70">
        <f t="shared" si="38"/>
        <v>0.24614719682677247</v>
      </c>
      <c r="K61" s="70">
        <f t="shared" si="38"/>
        <v>0.24938756058140965</v>
      </c>
      <c r="L61" s="70">
        <f t="shared" si="38"/>
        <v>0.24203413773547688</v>
      </c>
      <c r="M61" s="70">
        <f t="shared" si="38"/>
        <v>0.26765962878670385</v>
      </c>
      <c r="N61" s="70">
        <f t="shared" si="38"/>
        <v>0.26591664884277122</v>
      </c>
      <c r="O61" s="70">
        <f t="shared" si="38"/>
        <v>0.26617296199669199</v>
      </c>
      <c r="P61" s="70">
        <f t="shared" si="38"/>
        <v>0.29265362758680441</v>
      </c>
      <c r="Q61" s="70">
        <f t="shared" si="38"/>
        <v>0.28754091977208907</v>
      </c>
      <c r="R61" s="70">
        <f t="shared" si="38"/>
        <v>0.28670893533884784</v>
      </c>
      <c r="S61" s="70">
        <f t="shared" si="38"/>
        <v>0.28728513984410387</v>
      </c>
      <c r="T61" s="70">
        <f t="shared" si="38"/>
        <v>0.29167563930968038</v>
      </c>
      <c r="U61" s="70">
        <f t="shared" si="38"/>
        <v>0.29510791123336239</v>
      </c>
      <c r="V61" s="70">
        <f t="shared" si="38"/>
        <v>0.29964447742750633</v>
      </c>
      <c r="W61" s="70">
        <f t="shared" si="38"/>
        <v>0.28192069201932696</v>
      </c>
      <c r="DA61" s="113"/>
    </row>
    <row r="62" spans="1:105" s="2" customFormat="1" ht="12" customHeight="1" x14ac:dyDescent="0.25">
      <c r="DA62" s="7"/>
    </row>
    <row r="63" spans="1:105" s="2" customFormat="1" ht="12.95" customHeight="1" x14ac:dyDescent="0.25">
      <c r="A63" s="47" t="s">
        <v>54</v>
      </c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DA63" s="97"/>
    </row>
    <row r="64" spans="1:105" s="2" customFormat="1" ht="12" customHeight="1" x14ac:dyDescent="0.25">
      <c r="DA64" s="7"/>
    </row>
    <row r="65" spans="1:105" ht="12.95" customHeight="1" x14ac:dyDescent="0.25">
      <c r="A65" s="79" t="s">
        <v>53</v>
      </c>
      <c r="B65" s="80">
        <v>153404.49055194177</v>
      </c>
      <c r="C65" s="80">
        <v>162638.80216320537</v>
      </c>
      <c r="D65" s="80">
        <v>155442.82479785196</v>
      </c>
      <c r="E65" s="80">
        <v>162861.61512438816</v>
      </c>
      <c r="F65" s="80">
        <v>163902.52823156081</v>
      </c>
      <c r="G65" s="80">
        <v>161703.24562520045</v>
      </c>
      <c r="H65" s="80">
        <v>169588.95289794207</v>
      </c>
      <c r="I65" s="80">
        <v>146412.9650260534</v>
      </c>
      <c r="J65" s="80">
        <v>159191.96614899978</v>
      </c>
      <c r="K65" s="80">
        <v>156340.49651718355</v>
      </c>
      <c r="L65" s="80">
        <v>161673.07953360231</v>
      </c>
      <c r="M65" s="80">
        <v>141137.25853228121</v>
      </c>
      <c r="N65" s="80">
        <v>142730.74159525966</v>
      </c>
      <c r="O65" s="80">
        <v>149194.15809650873</v>
      </c>
      <c r="P65" s="80">
        <v>131352.5463647006</v>
      </c>
      <c r="Q65" s="80">
        <v>137322.23412391066</v>
      </c>
      <c r="R65" s="80">
        <v>137062.24648213497</v>
      </c>
      <c r="S65" s="80">
        <v>137154.568261265</v>
      </c>
      <c r="T65" s="80">
        <v>128287.14196423788</v>
      </c>
      <c r="U65" s="80">
        <v>123900.14536392133</v>
      </c>
      <c r="V65" s="80">
        <v>116815.96203840064</v>
      </c>
      <c r="W65" s="80">
        <v>128607.50737145217</v>
      </c>
      <c r="DA65" s="103" t="s">
        <v>218</v>
      </c>
    </row>
    <row r="66" spans="1:105" ht="12" customHeight="1" x14ac:dyDescent="0.25">
      <c r="A66" s="58" t="s">
        <v>29</v>
      </c>
      <c r="B66" s="59">
        <v>8124.2998279807116</v>
      </c>
      <c r="C66" s="59">
        <v>6289.9458389202882</v>
      </c>
      <c r="D66" s="59">
        <v>7145.2517605155999</v>
      </c>
      <c r="E66" s="59">
        <v>6897.6144022197404</v>
      </c>
      <c r="F66" s="59">
        <v>7043.7678732408785</v>
      </c>
      <c r="G66" s="59">
        <v>4904.9418927109409</v>
      </c>
      <c r="H66" s="59">
        <v>5951.8833882072486</v>
      </c>
      <c r="I66" s="59">
        <v>5677.0308368372107</v>
      </c>
      <c r="J66" s="59">
        <v>5989.1140937643768</v>
      </c>
      <c r="K66" s="59">
        <v>6825.449895196859</v>
      </c>
      <c r="L66" s="59">
        <v>6413.5110029088492</v>
      </c>
      <c r="M66" s="59">
        <v>5684.9655706725462</v>
      </c>
      <c r="N66" s="59">
        <v>4658.2391142122005</v>
      </c>
      <c r="O66" s="59">
        <v>4567.0152651069211</v>
      </c>
      <c r="P66" s="59">
        <v>3862.2356444745524</v>
      </c>
      <c r="Q66" s="59">
        <v>4295.9640963258589</v>
      </c>
      <c r="R66" s="59">
        <v>3629.8168487670528</v>
      </c>
      <c r="S66" s="59">
        <v>3564.6937752233921</v>
      </c>
      <c r="T66" s="59">
        <v>3327.400596068921</v>
      </c>
      <c r="U66" s="59">
        <v>2925.2953960218265</v>
      </c>
      <c r="V66" s="59">
        <v>2587.192935188019</v>
      </c>
      <c r="W66" s="59">
        <v>3220.7012658715576</v>
      </c>
      <c r="DA66" s="104" t="s">
        <v>219</v>
      </c>
    </row>
    <row r="67" spans="1:105" ht="12" customHeight="1" x14ac:dyDescent="0.25">
      <c r="A67" s="60" t="s">
        <v>28</v>
      </c>
      <c r="B67" s="55">
        <f>SUM(B68:B69)</f>
        <v>68029.705660007559</v>
      </c>
      <c r="C67" s="55">
        <f t="shared" ref="C67:W67" si="39">SUM(C68:C69)</f>
        <v>75033.199829828241</v>
      </c>
      <c r="D67" s="55">
        <f t="shared" si="39"/>
        <v>70841.88488020176</v>
      </c>
      <c r="E67" s="55">
        <f t="shared" si="39"/>
        <v>74511.262425473018</v>
      </c>
      <c r="F67" s="55">
        <f t="shared" si="39"/>
        <v>71989.604047859553</v>
      </c>
      <c r="G67" s="55">
        <f t="shared" si="39"/>
        <v>69980.151545709567</v>
      </c>
      <c r="H67" s="55">
        <f t="shared" si="39"/>
        <v>67562.482684639515</v>
      </c>
      <c r="I67" s="55">
        <f t="shared" si="39"/>
        <v>55509.565636083287</v>
      </c>
      <c r="J67" s="55">
        <f t="shared" si="39"/>
        <v>62965.6558013385</v>
      </c>
      <c r="K67" s="55">
        <f t="shared" si="39"/>
        <v>57515.691081831777</v>
      </c>
      <c r="L67" s="55">
        <f t="shared" si="39"/>
        <v>56625.133468696258</v>
      </c>
      <c r="M67" s="55">
        <f t="shared" si="39"/>
        <v>51008.270419886394</v>
      </c>
      <c r="N67" s="55">
        <f t="shared" si="39"/>
        <v>50676.588711495584</v>
      </c>
      <c r="O67" s="55">
        <f t="shared" si="39"/>
        <v>52096.599624465278</v>
      </c>
      <c r="P67" s="55">
        <f t="shared" si="39"/>
        <v>46913.772734806305</v>
      </c>
      <c r="Q67" s="55">
        <f t="shared" si="39"/>
        <v>47146.699666089291</v>
      </c>
      <c r="R67" s="55">
        <f t="shared" si="39"/>
        <v>46546.837721555508</v>
      </c>
      <c r="S67" s="55">
        <f t="shared" si="39"/>
        <v>46881.515542117901</v>
      </c>
      <c r="T67" s="55">
        <f t="shared" si="39"/>
        <v>34923.492578155208</v>
      </c>
      <c r="U67" s="55">
        <f t="shared" si="39"/>
        <v>34281.84853150593</v>
      </c>
      <c r="V67" s="55">
        <f t="shared" si="39"/>
        <v>30843.05942932413</v>
      </c>
      <c r="W67" s="55">
        <f t="shared" si="39"/>
        <v>35775.727245025133</v>
      </c>
      <c r="DA67" s="101"/>
    </row>
    <row r="68" spans="1:105" ht="12" customHeight="1" x14ac:dyDescent="0.25">
      <c r="A68" s="61" t="s">
        <v>52</v>
      </c>
      <c r="B68" s="55">
        <v>5213.501164581251</v>
      </c>
      <c r="C68" s="55">
        <v>4860.8772891812514</v>
      </c>
      <c r="D68" s="55">
        <v>5537.868750525924</v>
      </c>
      <c r="E68" s="55">
        <v>6484.0873750059245</v>
      </c>
      <c r="F68" s="55">
        <v>6817.228645845923</v>
      </c>
      <c r="G68" s="55">
        <v>6962.4810320400011</v>
      </c>
      <c r="H68" s="55">
        <v>6273.4200213600016</v>
      </c>
      <c r="I68" s="55">
        <v>6339.8749978799979</v>
      </c>
      <c r="J68" s="55">
        <v>6245.5079635200009</v>
      </c>
      <c r="K68" s="55">
        <v>6032.4516464400022</v>
      </c>
      <c r="L68" s="55">
        <v>6081.4318856400005</v>
      </c>
      <c r="M68" s="55">
        <v>5581.4318269200003</v>
      </c>
      <c r="N68" s="55">
        <v>5151.94972848</v>
      </c>
      <c r="O68" s="55">
        <v>5045.1536347199999</v>
      </c>
      <c r="P68" s="55">
        <v>4569.7438731600014</v>
      </c>
      <c r="Q68" s="55">
        <v>4762.1068228800004</v>
      </c>
      <c r="R68" s="55">
        <v>5098.5648568799988</v>
      </c>
      <c r="S68" s="55">
        <v>4808.1433660596012</v>
      </c>
      <c r="T68" s="55">
        <v>4499.9473730400014</v>
      </c>
      <c r="U68" s="55">
        <v>4660.5758435999996</v>
      </c>
      <c r="V68" s="55">
        <v>3896.8119039600006</v>
      </c>
      <c r="W68" s="55">
        <v>4052.6114072400001</v>
      </c>
      <c r="DA68" s="101" t="s">
        <v>220</v>
      </c>
    </row>
    <row r="69" spans="1:105" ht="12" customHeight="1" x14ac:dyDescent="0.25">
      <c r="A69" s="61" t="s">
        <v>171</v>
      </c>
      <c r="B69" s="55">
        <v>62816.204495426304</v>
      </c>
      <c r="C69" s="55">
        <v>70172.322540646986</v>
      </c>
      <c r="D69" s="55">
        <v>65304.016129675831</v>
      </c>
      <c r="E69" s="55">
        <v>68027.175050467093</v>
      </c>
      <c r="F69" s="55">
        <v>65172.375402013626</v>
      </c>
      <c r="G69" s="55">
        <v>63017.67051366956</v>
      </c>
      <c r="H69" s="55">
        <v>61289.062663279517</v>
      </c>
      <c r="I69" s="55">
        <v>49169.69063820329</v>
      </c>
      <c r="J69" s="55">
        <v>56720.147837818498</v>
      </c>
      <c r="K69" s="55">
        <v>51483.239435391777</v>
      </c>
      <c r="L69" s="55">
        <v>50543.70158305626</v>
      </c>
      <c r="M69" s="55">
        <v>45426.838592966393</v>
      </c>
      <c r="N69" s="55">
        <v>45524.638983015582</v>
      </c>
      <c r="O69" s="55">
        <v>47051.445989745276</v>
      </c>
      <c r="P69" s="55">
        <v>42344.028861646308</v>
      </c>
      <c r="Q69" s="55">
        <v>42384.592843209291</v>
      </c>
      <c r="R69" s="55">
        <v>41448.272864675513</v>
      </c>
      <c r="S69" s="55">
        <v>42073.372176058299</v>
      </c>
      <c r="T69" s="55">
        <v>30423.54520511521</v>
      </c>
      <c r="U69" s="55">
        <v>29621.27268790593</v>
      </c>
      <c r="V69" s="55">
        <v>26946.247525364128</v>
      </c>
      <c r="W69" s="55">
        <v>31723.115837785132</v>
      </c>
      <c r="DA69" s="101" t="s">
        <v>221</v>
      </c>
    </row>
    <row r="70" spans="1:105" ht="12" customHeight="1" x14ac:dyDescent="0.25">
      <c r="A70" s="60" t="s">
        <v>154</v>
      </c>
      <c r="B70" s="55">
        <v>76304.38161276</v>
      </c>
      <c r="C70" s="55">
        <v>80180.23484628</v>
      </c>
      <c r="D70" s="55">
        <v>76196.602622880018</v>
      </c>
      <c r="E70" s="55">
        <v>80010.130250339847</v>
      </c>
      <c r="F70" s="55">
        <v>83332.335489767822</v>
      </c>
      <c r="G70" s="55">
        <v>85974.391985730239</v>
      </c>
      <c r="H70" s="55">
        <v>95304.292889252873</v>
      </c>
      <c r="I70" s="55">
        <v>84315.574468866718</v>
      </c>
      <c r="J70" s="55">
        <v>89273.955251919469</v>
      </c>
      <c r="K70" s="55">
        <v>90836.087796304055</v>
      </c>
      <c r="L70" s="55">
        <v>97546.013099999996</v>
      </c>
      <c r="M70" s="55">
        <v>83748.727492920021</v>
      </c>
      <c r="N70" s="55">
        <v>86687.965466279973</v>
      </c>
      <c r="O70" s="55">
        <v>91555.440459479985</v>
      </c>
      <c r="P70" s="55">
        <v>79599.749694120008</v>
      </c>
      <c r="Q70" s="55">
        <v>84995.211076200008</v>
      </c>
      <c r="R70" s="55">
        <v>85987.11326328</v>
      </c>
      <c r="S70" s="55">
        <v>85763.672786879994</v>
      </c>
      <c r="T70" s="55">
        <v>89172.314587620029</v>
      </c>
      <c r="U70" s="55">
        <v>85768.146806760007</v>
      </c>
      <c r="V70" s="55">
        <v>82344.160767240013</v>
      </c>
      <c r="W70" s="55">
        <v>88459.490200680011</v>
      </c>
      <c r="DA70" s="101" t="s">
        <v>222</v>
      </c>
    </row>
    <row r="71" spans="1:105" ht="12" customHeight="1" x14ac:dyDescent="0.25">
      <c r="A71" s="60" t="s">
        <v>51</v>
      </c>
      <c r="B71" s="55">
        <f>SUM(B72:B76)</f>
        <v>946.10345119347198</v>
      </c>
      <c r="C71" s="55">
        <f t="shared" ref="C71:W71" si="40">SUM(C72:C76)</f>
        <v>1135.4216481768551</v>
      </c>
      <c r="D71" s="55">
        <f t="shared" si="40"/>
        <v>1259.0855342546067</v>
      </c>
      <c r="E71" s="55">
        <f t="shared" si="40"/>
        <v>1442.6080463555552</v>
      </c>
      <c r="F71" s="55">
        <f t="shared" si="40"/>
        <v>1536.8208206925749</v>
      </c>
      <c r="G71" s="55">
        <f t="shared" si="40"/>
        <v>843.76020104974873</v>
      </c>
      <c r="H71" s="55">
        <f t="shared" si="40"/>
        <v>770.29393584245713</v>
      </c>
      <c r="I71" s="55">
        <f t="shared" si="40"/>
        <v>910.79408426616624</v>
      </c>
      <c r="J71" s="55">
        <f t="shared" si="40"/>
        <v>963.24100197744747</v>
      </c>
      <c r="K71" s="55">
        <f t="shared" si="40"/>
        <v>1163.2677438507972</v>
      </c>
      <c r="L71" s="55">
        <f t="shared" si="40"/>
        <v>1088.4219619972012</v>
      </c>
      <c r="M71" s="55">
        <f t="shared" si="40"/>
        <v>695.29504880225693</v>
      </c>
      <c r="N71" s="55">
        <f t="shared" si="40"/>
        <v>707.94830327190459</v>
      </c>
      <c r="O71" s="55">
        <f t="shared" si="40"/>
        <v>975.10274745656477</v>
      </c>
      <c r="P71" s="55">
        <f t="shared" si="40"/>
        <v>976.78829129972542</v>
      </c>
      <c r="Q71" s="55">
        <f t="shared" si="40"/>
        <v>884.3592852954564</v>
      </c>
      <c r="R71" s="55">
        <f t="shared" si="40"/>
        <v>898.4786485324172</v>
      </c>
      <c r="S71" s="55">
        <f t="shared" si="40"/>
        <v>944.68615704365709</v>
      </c>
      <c r="T71" s="55">
        <f t="shared" si="40"/>
        <v>863.93420239372017</v>
      </c>
      <c r="U71" s="55">
        <f t="shared" si="40"/>
        <v>924.85462963355167</v>
      </c>
      <c r="V71" s="55">
        <f t="shared" si="40"/>
        <v>1041.5489066484747</v>
      </c>
      <c r="W71" s="55">
        <f t="shared" si="40"/>
        <v>1151.5886598754585</v>
      </c>
      <c r="DA71" s="101"/>
    </row>
    <row r="72" spans="1:105" ht="12" customHeight="1" x14ac:dyDescent="0.25">
      <c r="A72" s="61" t="s">
        <v>172</v>
      </c>
      <c r="B72" s="55">
        <v>946.10345119347198</v>
      </c>
      <c r="C72" s="55">
        <v>1135.4216481768551</v>
      </c>
      <c r="D72" s="55">
        <v>1259.0855342546067</v>
      </c>
      <c r="E72" s="55">
        <v>1442.6080463555552</v>
      </c>
      <c r="F72" s="55">
        <v>1536.8208206925749</v>
      </c>
      <c r="G72" s="55">
        <v>843.76020104974873</v>
      </c>
      <c r="H72" s="55">
        <v>770.29393584245713</v>
      </c>
      <c r="I72" s="55">
        <v>910.79408426616624</v>
      </c>
      <c r="J72" s="55">
        <v>963.24100197744747</v>
      </c>
      <c r="K72" s="55">
        <v>1163.2677438507972</v>
      </c>
      <c r="L72" s="55">
        <v>1088.4219619972012</v>
      </c>
      <c r="M72" s="55">
        <v>695.29504880225693</v>
      </c>
      <c r="N72" s="55">
        <v>707.94830327190459</v>
      </c>
      <c r="O72" s="55">
        <v>975.10274745656477</v>
      </c>
      <c r="P72" s="55">
        <v>976.78829129972542</v>
      </c>
      <c r="Q72" s="55">
        <v>884.3592852954564</v>
      </c>
      <c r="R72" s="55">
        <v>898.4786485324172</v>
      </c>
      <c r="S72" s="55">
        <v>944.68615704365709</v>
      </c>
      <c r="T72" s="55">
        <v>863.93420239372017</v>
      </c>
      <c r="U72" s="55">
        <v>924.85462963355167</v>
      </c>
      <c r="V72" s="55">
        <v>1041.5489066484747</v>
      </c>
      <c r="W72" s="55">
        <v>1151.5886598754585</v>
      </c>
      <c r="DA72" s="101" t="s">
        <v>223</v>
      </c>
    </row>
    <row r="73" spans="1:105" ht="12" customHeight="1" x14ac:dyDescent="0.25">
      <c r="A73" s="61" t="s">
        <v>50</v>
      </c>
      <c r="B73" s="55">
        <v>0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  <c r="H73" s="55">
        <v>0</v>
      </c>
      <c r="I73" s="55">
        <v>0</v>
      </c>
      <c r="J73" s="55">
        <v>0</v>
      </c>
      <c r="K73" s="55">
        <v>0</v>
      </c>
      <c r="L73" s="55">
        <v>0</v>
      </c>
      <c r="M73" s="55">
        <v>0</v>
      </c>
      <c r="N73" s="55">
        <v>0</v>
      </c>
      <c r="O73" s="55">
        <v>0</v>
      </c>
      <c r="P73" s="55">
        <v>0</v>
      </c>
      <c r="Q73" s="55">
        <v>0</v>
      </c>
      <c r="R73" s="55">
        <v>0</v>
      </c>
      <c r="S73" s="55">
        <v>0</v>
      </c>
      <c r="T73" s="55">
        <v>0</v>
      </c>
      <c r="U73" s="55">
        <v>0</v>
      </c>
      <c r="V73" s="55">
        <v>0</v>
      </c>
      <c r="W73" s="55">
        <v>0</v>
      </c>
      <c r="DA73" s="101" t="s">
        <v>224</v>
      </c>
    </row>
    <row r="74" spans="1:105" ht="12" customHeight="1" x14ac:dyDescent="0.25">
      <c r="A74" s="61" t="s">
        <v>49</v>
      </c>
      <c r="B74" s="55">
        <v>0</v>
      </c>
      <c r="C74" s="55">
        <v>0</v>
      </c>
      <c r="D74" s="55">
        <v>0</v>
      </c>
      <c r="E74" s="55">
        <v>0</v>
      </c>
      <c r="F74" s="55">
        <v>0</v>
      </c>
      <c r="G74" s="55">
        <v>0</v>
      </c>
      <c r="H74" s="55">
        <v>0</v>
      </c>
      <c r="I74" s="55">
        <v>0</v>
      </c>
      <c r="J74" s="55">
        <v>0</v>
      </c>
      <c r="K74" s="55">
        <v>0</v>
      </c>
      <c r="L74" s="55">
        <v>0</v>
      </c>
      <c r="M74" s="55">
        <v>0</v>
      </c>
      <c r="N74" s="55">
        <v>0</v>
      </c>
      <c r="O74" s="55">
        <v>0</v>
      </c>
      <c r="P74" s="55">
        <v>0</v>
      </c>
      <c r="Q74" s="55">
        <v>0</v>
      </c>
      <c r="R74" s="55">
        <v>0</v>
      </c>
      <c r="S74" s="55">
        <v>0</v>
      </c>
      <c r="T74" s="55">
        <v>0</v>
      </c>
      <c r="U74" s="55">
        <v>0</v>
      </c>
      <c r="V74" s="55">
        <v>0</v>
      </c>
      <c r="W74" s="55">
        <v>0</v>
      </c>
      <c r="DA74" s="101" t="s">
        <v>225</v>
      </c>
    </row>
    <row r="75" spans="1:105" ht="12" customHeight="1" x14ac:dyDescent="0.25">
      <c r="A75" s="61" t="s">
        <v>26</v>
      </c>
      <c r="B75" s="55">
        <v>0</v>
      </c>
      <c r="C75" s="55">
        <v>0</v>
      </c>
      <c r="D75" s="55">
        <v>0</v>
      </c>
      <c r="E75" s="55">
        <v>0</v>
      </c>
      <c r="F75" s="55">
        <v>0</v>
      </c>
      <c r="G75" s="55">
        <v>0</v>
      </c>
      <c r="H75" s="55">
        <v>0</v>
      </c>
      <c r="I75" s="55">
        <v>0</v>
      </c>
      <c r="J75" s="55">
        <v>0</v>
      </c>
      <c r="K75" s="55">
        <v>0</v>
      </c>
      <c r="L75" s="55">
        <v>0</v>
      </c>
      <c r="M75" s="55">
        <v>0</v>
      </c>
      <c r="N75" s="55">
        <v>0</v>
      </c>
      <c r="O75" s="55">
        <v>0</v>
      </c>
      <c r="P75" s="55">
        <v>0</v>
      </c>
      <c r="Q75" s="55">
        <v>0</v>
      </c>
      <c r="R75" s="55">
        <v>0</v>
      </c>
      <c r="S75" s="55">
        <v>0</v>
      </c>
      <c r="T75" s="55">
        <v>0</v>
      </c>
      <c r="U75" s="55">
        <v>0</v>
      </c>
      <c r="V75" s="55">
        <v>0</v>
      </c>
      <c r="W75" s="55">
        <v>0</v>
      </c>
      <c r="DA75" s="101" t="s">
        <v>226</v>
      </c>
    </row>
    <row r="76" spans="1:105" ht="12" customHeight="1" x14ac:dyDescent="0.25">
      <c r="A76" s="61" t="s">
        <v>25</v>
      </c>
      <c r="B76" s="55">
        <v>0</v>
      </c>
      <c r="C76" s="55">
        <v>0</v>
      </c>
      <c r="D76" s="55">
        <v>0</v>
      </c>
      <c r="E76" s="55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DA76" s="101" t="s">
        <v>227</v>
      </c>
    </row>
    <row r="77" spans="1:105" ht="12" customHeight="1" x14ac:dyDescent="0.25">
      <c r="A77" s="61" t="s">
        <v>158</v>
      </c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DA77" s="101" t="s">
        <v>228</v>
      </c>
    </row>
    <row r="78" spans="1:105" ht="12" customHeight="1" x14ac:dyDescent="0.25">
      <c r="A78" s="60" t="s">
        <v>170</v>
      </c>
      <c r="B78" s="55">
        <v>0</v>
      </c>
      <c r="C78" s="55">
        <v>0</v>
      </c>
      <c r="D78" s="55">
        <v>0</v>
      </c>
      <c r="E78" s="55">
        <v>0</v>
      </c>
      <c r="F78" s="55">
        <v>0</v>
      </c>
      <c r="G78" s="55">
        <v>0</v>
      </c>
      <c r="H78" s="55">
        <v>0</v>
      </c>
      <c r="I78" s="55">
        <v>0</v>
      </c>
      <c r="J78" s="55">
        <v>0</v>
      </c>
      <c r="K78" s="55">
        <v>0</v>
      </c>
      <c r="L78" s="55">
        <v>0</v>
      </c>
      <c r="M78" s="55">
        <v>0</v>
      </c>
      <c r="N78" s="55">
        <v>0</v>
      </c>
      <c r="O78" s="55">
        <v>0</v>
      </c>
      <c r="P78" s="55">
        <v>0</v>
      </c>
      <c r="Q78" s="55">
        <v>0</v>
      </c>
      <c r="R78" s="55">
        <v>0</v>
      </c>
      <c r="S78" s="55">
        <v>0</v>
      </c>
      <c r="T78" s="55">
        <v>0</v>
      </c>
      <c r="U78" s="55">
        <v>0</v>
      </c>
      <c r="V78" s="55">
        <v>0</v>
      </c>
      <c r="W78" s="55">
        <v>0</v>
      </c>
      <c r="DA78" s="101" t="s">
        <v>229</v>
      </c>
    </row>
    <row r="79" spans="1:105" ht="12" customHeight="1" x14ac:dyDescent="0.25">
      <c r="A79" s="62" t="s">
        <v>24</v>
      </c>
      <c r="B79" s="63">
        <v>0</v>
      </c>
      <c r="C79" s="63">
        <v>0</v>
      </c>
      <c r="D79" s="63">
        <v>0</v>
      </c>
      <c r="E79" s="63">
        <v>0</v>
      </c>
      <c r="F79" s="63">
        <v>0</v>
      </c>
      <c r="G79" s="63">
        <v>0</v>
      </c>
      <c r="H79" s="63">
        <v>0</v>
      </c>
      <c r="I79" s="63">
        <v>0</v>
      </c>
      <c r="J79" s="63">
        <v>0</v>
      </c>
      <c r="K79" s="63">
        <v>0</v>
      </c>
      <c r="L79" s="63">
        <v>0</v>
      </c>
      <c r="M79" s="63">
        <v>0</v>
      </c>
      <c r="N79" s="63">
        <v>0</v>
      </c>
      <c r="O79" s="63">
        <v>0</v>
      </c>
      <c r="P79" s="63">
        <v>0</v>
      </c>
      <c r="Q79" s="63">
        <v>0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63">
        <v>0</v>
      </c>
      <c r="DA79" s="105" t="s">
        <v>230</v>
      </c>
    </row>
    <row r="80" spans="1:105" s="2" customFormat="1" ht="12" customHeight="1" x14ac:dyDescent="0.25">
      <c r="DA80" s="7"/>
    </row>
    <row r="81" spans="1:105" ht="12.95" customHeight="1" x14ac:dyDescent="0.25">
      <c r="A81" s="81" t="s">
        <v>48</v>
      </c>
      <c r="B81" s="82">
        <f t="shared" ref="B81" si="41">B82+B87</f>
        <v>153404.49055194177</v>
      </c>
      <c r="C81" s="82">
        <f t="shared" ref="C81:W81" si="42">C82+C87</f>
        <v>162638.80216320537</v>
      </c>
      <c r="D81" s="82">
        <f t="shared" si="42"/>
        <v>155442.82479785194</v>
      </c>
      <c r="E81" s="82">
        <f t="shared" si="42"/>
        <v>162861.61512438816</v>
      </c>
      <c r="F81" s="82">
        <f t="shared" si="42"/>
        <v>163902.52823156081</v>
      </c>
      <c r="G81" s="82">
        <f t="shared" si="42"/>
        <v>161703.24562520054</v>
      </c>
      <c r="H81" s="82">
        <f t="shared" si="42"/>
        <v>169588.9528979421</v>
      </c>
      <c r="I81" s="82">
        <f t="shared" si="42"/>
        <v>146412.9650260534</v>
      </c>
      <c r="J81" s="82">
        <f t="shared" si="42"/>
        <v>159191.96614899978</v>
      </c>
      <c r="K81" s="82">
        <f t="shared" si="42"/>
        <v>156340.49651718352</v>
      </c>
      <c r="L81" s="82">
        <f t="shared" si="42"/>
        <v>161673.07953360237</v>
      </c>
      <c r="M81" s="82">
        <f t="shared" si="42"/>
        <v>141137.25853228115</v>
      </c>
      <c r="N81" s="82">
        <f t="shared" si="42"/>
        <v>142730.74159525969</v>
      </c>
      <c r="O81" s="82">
        <f t="shared" si="42"/>
        <v>149194.15809650876</v>
      </c>
      <c r="P81" s="82">
        <f t="shared" si="42"/>
        <v>131352.54636470057</v>
      </c>
      <c r="Q81" s="82">
        <f t="shared" si="42"/>
        <v>137322.23412391063</v>
      </c>
      <c r="R81" s="82">
        <f t="shared" si="42"/>
        <v>137062.246482135</v>
      </c>
      <c r="S81" s="82">
        <f t="shared" si="42"/>
        <v>137154.56826126491</v>
      </c>
      <c r="T81" s="82">
        <f t="shared" si="42"/>
        <v>128287.1419642379</v>
      </c>
      <c r="U81" s="82">
        <f t="shared" si="42"/>
        <v>123900.1453639213</v>
      </c>
      <c r="V81" s="82">
        <f t="shared" si="42"/>
        <v>116815.96203840066</v>
      </c>
      <c r="W81" s="82">
        <f t="shared" si="42"/>
        <v>128607.50737145222</v>
      </c>
      <c r="DA81" s="107" t="s">
        <v>231</v>
      </c>
    </row>
    <row r="82" spans="1:105" ht="12" customHeight="1" x14ac:dyDescent="0.25">
      <c r="A82" s="77" t="s">
        <v>36</v>
      </c>
      <c r="B82" s="64">
        <f t="shared" ref="B82" si="43">SUM(B83:B86)</f>
        <v>153404.49055194177</v>
      </c>
      <c r="C82" s="64">
        <f t="shared" ref="C82:W82" si="44">SUM(C83:C86)</f>
        <v>162638.80216320537</v>
      </c>
      <c r="D82" s="64">
        <f t="shared" si="44"/>
        <v>155442.82479785194</v>
      </c>
      <c r="E82" s="64">
        <f t="shared" si="44"/>
        <v>162861.61512438816</v>
      </c>
      <c r="F82" s="64">
        <f t="shared" si="44"/>
        <v>163902.52823156081</v>
      </c>
      <c r="G82" s="64">
        <f t="shared" si="44"/>
        <v>161703.24562520054</v>
      </c>
      <c r="H82" s="64">
        <f t="shared" si="44"/>
        <v>169588.9528979421</v>
      </c>
      <c r="I82" s="64">
        <f t="shared" si="44"/>
        <v>146412.9650260534</v>
      </c>
      <c r="J82" s="64">
        <f t="shared" si="44"/>
        <v>159191.96614899978</v>
      </c>
      <c r="K82" s="64">
        <f t="shared" si="44"/>
        <v>156340.49651718352</v>
      </c>
      <c r="L82" s="64">
        <f t="shared" si="44"/>
        <v>161673.07953360237</v>
      </c>
      <c r="M82" s="64">
        <f t="shared" si="44"/>
        <v>141137.25853228115</v>
      </c>
      <c r="N82" s="64">
        <f t="shared" si="44"/>
        <v>142730.74159525969</v>
      </c>
      <c r="O82" s="64">
        <f t="shared" si="44"/>
        <v>149194.15809650876</v>
      </c>
      <c r="P82" s="64">
        <f t="shared" si="44"/>
        <v>131352.54636470057</v>
      </c>
      <c r="Q82" s="64">
        <f t="shared" si="44"/>
        <v>137322.23412391063</v>
      </c>
      <c r="R82" s="64">
        <f t="shared" si="44"/>
        <v>137062.246482135</v>
      </c>
      <c r="S82" s="64">
        <f t="shared" si="44"/>
        <v>137154.56826126491</v>
      </c>
      <c r="T82" s="64">
        <f t="shared" si="44"/>
        <v>128287.1419642379</v>
      </c>
      <c r="U82" s="64">
        <f t="shared" si="44"/>
        <v>123900.1453639213</v>
      </c>
      <c r="V82" s="64">
        <f t="shared" si="44"/>
        <v>116815.96203840066</v>
      </c>
      <c r="W82" s="64">
        <f t="shared" si="44"/>
        <v>128607.50737145222</v>
      </c>
      <c r="DA82" s="108" t="s">
        <v>232</v>
      </c>
    </row>
    <row r="83" spans="1:105" ht="12" customHeight="1" x14ac:dyDescent="0.25">
      <c r="A83" s="61" t="s">
        <v>32</v>
      </c>
      <c r="B83" s="65">
        <v>122746.96193010644</v>
      </c>
      <c r="C83" s="65">
        <v>131902.74605431629</v>
      </c>
      <c r="D83" s="65">
        <v>123792.10592335011</v>
      </c>
      <c r="E83" s="65">
        <v>130990.51583206981</v>
      </c>
      <c r="F83" s="65">
        <v>131272.93997491463</v>
      </c>
      <c r="G83" s="65">
        <v>129618.2777514427</v>
      </c>
      <c r="H83" s="65">
        <v>137364.36322622074</v>
      </c>
      <c r="I83" s="65">
        <v>113934.70911499915</v>
      </c>
      <c r="J83" s="65">
        <v>126749.79168406301</v>
      </c>
      <c r="K83" s="65">
        <v>123639.30880261095</v>
      </c>
      <c r="L83" s="65">
        <v>129238.97820494187</v>
      </c>
      <c r="M83" s="65">
        <v>109004.62584210094</v>
      </c>
      <c r="N83" s="65">
        <v>110698.98412235867</v>
      </c>
      <c r="O83" s="65">
        <v>116250.68374865991</v>
      </c>
      <c r="P83" s="65">
        <v>95609.694486321678</v>
      </c>
      <c r="Q83" s="65">
        <v>101324.55860489915</v>
      </c>
      <c r="R83" s="65">
        <v>101056.87753130561</v>
      </c>
      <c r="S83" s="65">
        <v>100838.14097945587</v>
      </c>
      <c r="T83" s="65">
        <v>92813.87654558252</v>
      </c>
      <c r="U83" s="65">
        <v>88122.224238367111</v>
      </c>
      <c r="V83" s="65">
        <v>84647.816786259733</v>
      </c>
      <c r="W83" s="65">
        <v>94766.95718902901</v>
      </c>
      <c r="DA83" s="109" t="s">
        <v>233</v>
      </c>
    </row>
    <row r="84" spans="1:105" ht="12" customHeight="1" x14ac:dyDescent="0.25">
      <c r="A84" s="61" t="s">
        <v>31</v>
      </c>
      <c r="B84" s="65">
        <v>6.940467926275109</v>
      </c>
      <c r="C84" s="65">
        <v>8.916902900231733</v>
      </c>
      <c r="D84" s="65">
        <v>9.3729003845626178</v>
      </c>
      <c r="E84" s="65">
        <v>21.372007576967508</v>
      </c>
      <c r="F84" s="65">
        <v>14.67177938829118</v>
      </c>
      <c r="G84" s="65">
        <v>16.982995166625926</v>
      </c>
      <c r="H84" s="65">
        <v>26.249814542215319</v>
      </c>
      <c r="I84" s="65">
        <v>27.185538779198186</v>
      </c>
      <c r="J84" s="65">
        <v>34.719303269957955</v>
      </c>
      <c r="K84" s="65">
        <v>42.988356393136371</v>
      </c>
      <c r="L84" s="65">
        <v>48.507864381244758</v>
      </c>
      <c r="M84" s="65">
        <v>58.345372719351118</v>
      </c>
      <c r="N84" s="65">
        <v>86.292204476413659</v>
      </c>
      <c r="O84" s="65">
        <v>91.815336120569143</v>
      </c>
      <c r="P84" s="65">
        <v>97.071550738398585</v>
      </c>
      <c r="Q84" s="65">
        <v>156.19196657340828</v>
      </c>
      <c r="R84" s="65">
        <v>157.52202922422052</v>
      </c>
      <c r="S84" s="65">
        <v>198.21936339483926</v>
      </c>
      <c r="T84" s="65">
        <v>207.269292097929</v>
      </c>
      <c r="U84" s="65">
        <v>234.40843018245064</v>
      </c>
      <c r="V84" s="65">
        <v>227.27602144297038</v>
      </c>
      <c r="W84" s="65">
        <v>212.46716454587062</v>
      </c>
      <c r="DA84" s="109" t="s">
        <v>234</v>
      </c>
    </row>
    <row r="85" spans="1:105" ht="12" customHeight="1" x14ac:dyDescent="0.25">
      <c r="A85" s="61" t="s">
        <v>35</v>
      </c>
      <c r="B85" s="65">
        <v>15999.023393999189</v>
      </c>
      <c r="C85" s="65">
        <v>16222.89735815112</v>
      </c>
      <c r="D85" s="65">
        <v>16420.114702760591</v>
      </c>
      <c r="E85" s="65">
        <v>16399.576691156355</v>
      </c>
      <c r="F85" s="65">
        <v>16476.888310609193</v>
      </c>
      <c r="G85" s="65">
        <v>16337.104551585991</v>
      </c>
      <c r="H85" s="65">
        <v>16859.525212087501</v>
      </c>
      <c r="I85" s="65">
        <v>16686.244178840978</v>
      </c>
      <c r="J85" s="65">
        <v>16691.064961645625</v>
      </c>
      <c r="K85" s="65">
        <v>16687.13013113791</v>
      </c>
      <c r="L85" s="65">
        <v>16441.942160992818</v>
      </c>
      <c r="M85" s="65">
        <v>16421.503094378728</v>
      </c>
      <c r="N85" s="65">
        <v>16447.743635122424</v>
      </c>
      <c r="O85" s="65">
        <v>16763.167506066264</v>
      </c>
      <c r="P85" s="65">
        <v>17107.018414967592</v>
      </c>
      <c r="Q85" s="65">
        <v>17064.155589896945</v>
      </c>
      <c r="R85" s="65">
        <v>16894.454836269746</v>
      </c>
      <c r="S85" s="65">
        <v>16933.797584171669</v>
      </c>
      <c r="T85" s="65">
        <v>16035.971056184926</v>
      </c>
      <c r="U85" s="65">
        <v>15369.723271306673</v>
      </c>
      <c r="V85" s="65">
        <v>14007.582705522558</v>
      </c>
      <c r="W85" s="65">
        <v>14670.547803986783</v>
      </c>
      <c r="DA85" s="109" t="s">
        <v>235</v>
      </c>
    </row>
    <row r="86" spans="1:105" ht="12" customHeight="1" x14ac:dyDescent="0.25">
      <c r="A86" s="66" t="s">
        <v>34</v>
      </c>
      <c r="B86" s="67">
        <v>14651.564759909841</v>
      </c>
      <c r="C86" s="67">
        <v>14504.241847837719</v>
      </c>
      <c r="D86" s="67">
        <v>15221.231271356672</v>
      </c>
      <c r="E86" s="67">
        <v>15450.150593585027</v>
      </c>
      <c r="F86" s="67">
        <v>16138.028166648708</v>
      </c>
      <c r="G86" s="67">
        <v>15730.880327005189</v>
      </c>
      <c r="H86" s="67">
        <v>15338.814645091656</v>
      </c>
      <c r="I86" s="67">
        <v>15764.826193434057</v>
      </c>
      <c r="J86" s="67">
        <v>15716.390200021173</v>
      </c>
      <c r="K86" s="67">
        <v>15971.069227041531</v>
      </c>
      <c r="L86" s="67">
        <v>15943.651303286426</v>
      </c>
      <c r="M86" s="67">
        <v>15652.78422308213</v>
      </c>
      <c r="N86" s="67">
        <v>15497.721633302179</v>
      </c>
      <c r="O86" s="67">
        <v>16088.491505662043</v>
      </c>
      <c r="P86" s="67">
        <v>18538.761912672908</v>
      </c>
      <c r="Q86" s="67">
        <v>18777.327962541134</v>
      </c>
      <c r="R86" s="67">
        <v>18953.392085335432</v>
      </c>
      <c r="S86" s="67">
        <v>19184.41033424253</v>
      </c>
      <c r="T86" s="67">
        <v>19230.025070372536</v>
      </c>
      <c r="U86" s="67">
        <v>20173.789424065071</v>
      </c>
      <c r="V86" s="67">
        <v>17933.286525175394</v>
      </c>
      <c r="W86" s="67">
        <v>18957.53521389054</v>
      </c>
      <c r="DA86" s="110" t="s">
        <v>236</v>
      </c>
    </row>
    <row r="87" spans="1:105" ht="12" customHeight="1" x14ac:dyDescent="0.25">
      <c r="A87" s="78" t="s">
        <v>33</v>
      </c>
      <c r="B87" s="68">
        <v>0</v>
      </c>
      <c r="C87" s="68">
        <v>0</v>
      </c>
      <c r="D87" s="68">
        <v>0</v>
      </c>
      <c r="E87" s="68">
        <v>0</v>
      </c>
      <c r="F87" s="68">
        <v>0</v>
      </c>
      <c r="G87" s="68">
        <v>0</v>
      </c>
      <c r="H87" s="68">
        <v>0</v>
      </c>
      <c r="I87" s="68">
        <v>0</v>
      </c>
      <c r="J87" s="68">
        <v>0</v>
      </c>
      <c r="K87" s="68">
        <v>0</v>
      </c>
      <c r="L87" s="68">
        <v>0</v>
      </c>
      <c r="M87" s="68">
        <v>0</v>
      </c>
      <c r="N87" s="68">
        <v>0</v>
      </c>
      <c r="O87" s="68">
        <v>0</v>
      </c>
      <c r="P87" s="68">
        <v>0</v>
      </c>
      <c r="Q87" s="68">
        <v>0</v>
      </c>
      <c r="R87" s="68">
        <v>0</v>
      </c>
      <c r="S87" s="68">
        <v>0</v>
      </c>
      <c r="T87" s="68">
        <v>0</v>
      </c>
      <c r="U87" s="68">
        <v>0</v>
      </c>
      <c r="V87" s="68">
        <v>0</v>
      </c>
      <c r="W87" s="68">
        <v>0</v>
      </c>
      <c r="DA87" s="111" t="s">
        <v>237</v>
      </c>
    </row>
    <row r="88" spans="1:105" s="2" customFormat="1" ht="12" customHeight="1" x14ac:dyDescent="0.25">
      <c r="DA88" s="7"/>
    </row>
    <row r="89" spans="1:105" ht="12.95" customHeight="1" x14ac:dyDescent="0.25">
      <c r="A89" s="79" t="s">
        <v>47</v>
      </c>
      <c r="B89" s="83">
        <f t="shared" ref="B89" si="45">IF(B81=0,0,B81/B$81)</f>
        <v>1</v>
      </c>
      <c r="C89" s="83">
        <f t="shared" ref="C89:W89" si="46">IF(C81=0,0,C81/C$81)</f>
        <v>1</v>
      </c>
      <c r="D89" s="83">
        <f t="shared" si="46"/>
        <v>1</v>
      </c>
      <c r="E89" s="83">
        <f t="shared" si="46"/>
        <v>1</v>
      </c>
      <c r="F89" s="83">
        <f t="shared" si="46"/>
        <v>1</v>
      </c>
      <c r="G89" s="83">
        <f t="shared" si="46"/>
        <v>1</v>
      </c>
      <c r="H89" s="83">
        <f t="shared" si="46"/>
        <v>1</v>
      </c>
      <c r="I89" s="83">
        <f t="shared" si="46"/>
        <v>1</v>
      </c>
      <c r="J89" s="83">
        <f t="shared" si="46"/>
        <v>1</v>
      </c>
      <c r="K89" s="83">
        <f t="shared" si="46"/>
        <v>1</v>
      </c>
      <c r="L89" s="83">
        <f t="shared" si="46"/>
        <v>1</v>
      </c>
      <c r="M89" s="83">
        <f t="shared" si="46"/>
        <v>1</v>
      </c>
      <c r="N89" s="83">
        <f t="shared" si="46"/>
        <v>1</v>
      </c>
      <c r="O89" s="83">
        <f t="shared" si="46"/>
        <v>1</v>
      </c>
      <c r="P89" s="83">
        <f t="shared" si="46"/>
        <v>1</v>
      </c>
      <c r="Q89" s="83">
        <f t="shared" si="46"/>
        <v>1</v>
      </c>
      <c r="R89" s="83">
        <f t="shared" si="46"/>
        <v>1</v>
      </c>
      <c r="S89" s="83">
        <f t="shared" si="46"/>
        <v>1</v>
      </c>
      <c r="T89" s="83">
        <f t="shared" si="46"/>
        <v>1</v>
      </c>
      <c r="U89" s="83">
        <f t="shared" si="46"/>
        <v>1</v>
      </c>
      <c r="V89" s="83">
        <f t="shared" si="46"/>
        <v>1</v>
      </c>
      <c r="W89" s="83">
        <f t="shared" si="46"/>
        <v>1</v>
      </c>
      <c r="DA89" s="112"/>
    </row>
    <row r="90" spans="1:105" ht="12" customHeight="1" x14ac:dyDescent="0.25">
      <c r="A90" s="69" t="s">
        <v>36</v>
      </c>
      <c r="B90" s="70">
        <f t="shared" ref="B90" si="47">IF(B82=0,0,B82/B$81)</f>
        <v>1</v>
      </c>
      <c r="C90" s="70">
        <f t="shared" ref="C90:W90" si="48">IF(C82=0,0,C82/C$81)</f>
        <v>1</v>
      </c>
      <c r="D90" s="70">
        <f t="shared" si="48"/>
        <v>1</v>
      </c>
      <c r="E90" s="70">
        <f t="shared" si="48"/>
        <v>1</v>
      </c>
      <c r="F90" s="70">
        <f t="shared" si="48"/>
        <v>1</v>
      </c>
      <c r="G90" s="70">
        <f t="shared" si="48"/>
        <v>1</v>
      </c>
      <c r="H90" s="70">
        <f t="shared" si="48"/>
        <v>1</v>
      </c>
      <c r="I90" s="70">
        <f t="shared" si="48"/>
        <v>1</v>
      </c>
      <c r="J90" s="70">
        <f t="shared" si="48"/>
        <v>1</v>
      </c>
      <c r="K90" s="70">
        <f t="shared" si="48"/>
        <v>1</v>
      </c>
      <c r="L90" s="70">
        <f t="shared" si="48"/>
        <v>1</v>
      </c>
      <c r="M90" s="70">
        <f t="shared" si="48"/>
        <v>1</v>
      </c>
      <c r="N90" s="70">
        <f t="shared" si="48"/>
        <v>1</v>
      </c>
      <c r="O90" s="70">
        <f t="shared" si="48"/>
        <v>1</v>
      </c>
      <c r="P90" s="70">
        <f t="shared" si="48"/>
        <v>1</v>
      </c>
      <c r="Q90" s="70">
        <f t="shared" si="48"/>
        <v>1</v>
      </c>
      <c r="R90" s="70">
        <f t="shared" si="48"/>
        <v>1</v>
      </c>
      <c r="S90" s="70">
        <f t="shared" si="48"/>
        <v>1</v>
      </c>
      <c r="T90" s="70">
        <f t="shared" si="48"/>
        <v>1</v>
      </c>
      <c r="U90" s="70">
        <f t="shared" si="48"/>
        <v>1</v>
      </c>
      <c r="V90" s="70">
        <f t="shared" si="48"/>
        <v>1</v>
      </c>
      <c r="W90" s="70">
        <f t="shared" si="48"/>
        <v>1</v>
      </c>
      <c r="DA90" s="113"/>
    </row>
    <row r="91" spans="1:105" ht="12" customHeight="1" x14ac:dyDescent="0.25">
      <c r="A91" s="61" t="s">
        <v>32</v>
      </c>
      <c r="B91" s="71">
        <f t="shared" ref="B91" si="49">IF(B83=0,0,B83/B$81)</f>
        <v>0.80015233901216931</v>
      </c>
      <c r="C91" s="71">
        <f t="shared" ref="C91:W91" si="50">IF(C83=0,0,C83/C$81)</f>
        <v>0.81101646286077567</v>
      </c>
      <c r="D91" s="71">
        <f t="shared" si="50"/>
        <v>0.79638353255827343</v>
      </c>
      <c r="E91" s="71">
        <f t="shared" si="50"/>
        <v>0.80430564152285799</v>
      </c>
      <c r="F91" s="71">
        <f t="shared" si="50"/>
        <v>0.80092077523937133</v>
      </c>
      <c r="G91" s="71">
        <f t="shared" si="50"/>
        <v>0.80158117575373156</v>
      </c>
      <c r="H91" s="71">
        <f t="shared" si="50"/>
        <v>0.80998414624852377</v>
      </c>
      <c r="I91" s="71">
        <f t="shared" si="50"/>
        <v>0.77817363438220843</v>
      </c>
      <c r="J91" s="71">
        <f t="shared" si="50"/>
        <v>0.79620721290312035</v>
      </c>
      <c r="K91" s="71">
        <f t="shared" si="50"/>
        <v>0.79083354317620225</v>
      </c>
      <c r="L91" s="71">
        <f t="shared" si="50"/>
        <v>0.79938465066523734</v>
      </c>
      <c r="M91" s="71">
        <f t="shared" si="50"/>
        <v>0.77233061613683829</v>
      </c>
      <c r="N91" s="71">
        <f t="shared" si="50"/>
        <v>0.77557912811990293</v>
      </c>
      <c r="O91" s="71">
        <f t="shared" si="50"/>
        <v>0.77919058783428496</v>
      </c>
      <c r="P91" s="71">
        <f t="shared" si="50"/>
        <v>0.72788611361108446</v>
      </c>
      <c r="Q91" s="71">
        <f t="shared" si="50"/>
        <v>0.73785981746750839</v>
      </c>
      <c r="R91" s="71">
        <f t="shared" si="50"/>
        <v>0.73730644378776899</v>
      </c>
      <c r="S91" s="71">
        <f t="shared" si="50"/>
        <v>0.73521532864563366</v>
      </c>
      <c r="T91" s="71">
        <f t="shared" si="50"/>
        <v>0.72348541813688449</v>
      </c>
      <c r="U91" s="71">
        <f t="shared" si="50"/>
        <v>0.71123584221417369</v>
      </c>
      <c r="V91" s="71">
        <f t="shared" si="50"/>
        <v>0.72462543054204909</v>
      </c>
      <c r="W91" s="71">
        <f t="shared" si="50"/>
        <v>0.73686955859674019</v>
      </c>
      <c r="DA91" s="114"/>
    </row>
    <row r="92" spans="1:105" ht="12" customHeight="1" x14ac:dyDescent="0.25">
      <c r="A92" s="61" t="s">
        <v>31</v>
      </c>
      <c r="B92" s="72">
        <f t="shared" ref="B92" si="51">IF(B84=0,0,B84/B$81)</f>
        <v>4.5242925427434681E-5</v>
      </c>
      <c r="C92" s="72">
        <f t="shared" ref="C92:W92" si="52">IF(C84=0,0,C84/C$81)</f>
        <v>5.482641769141762E-5</v>
      </c>
      <c r="D92" s="72">
        <f t="shared" si="52"/>
        <v>6.0298057480309904E-5</v>
      </c>
      <c r="E92" s="72">
        <f t="shared" si="52"/>
        <v>1.3122802178183173E-4</v>
      </c>
      <c r="F92" s="72">
        <f t="shared" si="52"/>
        <v>8.9515271952138231E-5</v>
      </c>
      <c r="G92" s="72">
        <f t="shared" si="52"/>
        <v>1.0502569135804174E-4</v>
      </c>
      <c r="H92" s="72">
        <f t="shared" si="52"/>
        <v>1.5478493199974142E-4</v>
      </c>
      <c r="I92" s="72">
        <f t="shared" si="52"/>
        <v>1.8567712753006995E-4</v>
      </c>
      <c r="J92" s="72">
        <f t="shared" si="52"/>
        <v>2.18097081843072E-4</v>
      </c>
      <c r="K92" s="72">
        <f t="shared" si="52"/>
        <v>2.7496622660662639E-4</v>
      </c>
      <c r="L92" s="72">
        <f t="shared" si="52"/>
        <v>3.0003674403420274E-4</v>
      </c>
      <c r="M92" s="72">
        <f t="shared" si="52"/>
        <v>4.1339454461634072E-4</v>
      </c>
      <c r="N92" s="72">
        <f t="shared" si="52"/>
        <v>6.0458036938609697E-4</v>
      </c>
      <c r="O92" s="72">
        <f t="shared" si="52"/>
        <v>6.1540838657487401E-4</v>
      </c>
      <c r="P92" s="72">
        <f t="shared" si="52"/>
        <v>7.390153706566088E-4</v>
      </c>
      <c r="Q92" s="72">
        <f t="shared" si="52"/>
        <v>1.1374120700109703E-3</v>
      </c>
      <c r="R92" s="72">
        <f t="shared" si="52"/>
        <v>1.1492736568034605E-3</v>
      </c>
      <c r="S92" s="72">
        <f t="shared" si="52"/>
        <v>1.4452261117344075E-3</v>
      </c>
      <c r="T92" s="72">
        <f t="shared" si="52"/>
        <v>1.6156669244039175E-3</v>
      </c>
      <c r="U92" s="72">
        <f t="shared" si="52"/>
        <v>1.8919140852816823E-3</v>
      </c>
      <c r="V92" s="72">
        <f t="shared" si="52"/>
        <v>1.9455904610729347E-3</v>
      </c>
      <c r="W92" s="72">
        <f t="shared" si="52"/>
        <v>1.6520588019190024E-3</v>
      </c>
      <c r="DA92" s="115"/>
    </row>
    <row r="93" spans="1:105" ht="12" customHeight="1" x14ac:dyDescent="0.25">
      <c r="A93" s="61" t="s">
        <v>35</v>
      </c>
      <c r="B93" s="72">
        <f t="shared" ref="B93" si="53">IF(B85=0,0,B85/B$81)</f>
        <v>0.10429305776144815</v>
      </c>
      <c r="C93" s="72">
        <f t="shared" ref="C93:W93" si="54">IF(C85=0,0,C85/C$81)</f>
        <v>9.9748013034870409E-2</v>
      </c>
      <c r="D93" s="72">
        <f t="shared" si="54"/>
        <v>0.10563443326582869</v>
      </c>
      <c r="E93" s="72">
        <f t="shared" si="54"/>
        <v>0.10069638986836103</v>
      </c>
      <c r="F93" s="72">
        <f t="shared" si="54"/>
        <v>0.1005285793232592</v>
      </c>
      <c r="G93" s="72">
        <f t="shared" si="54"/>
        <v>0.10103139543316592</v>
      </c>
      <c r="H93" s="72">
        <f t="shared" si="54"/>
        <v>9.9414053356609203E-2</v>
      </c>
      <c r="I93" s="72">
        <f t="shared" si="54"/>
        <v>0.11396698493109371</v>
      </c>
      <c r="J93" s="72">
        <f t="shared" si="54"/>
        <v>0.10484866394591293</v>
      </c>
      <c r="K93" s="72">
        <f t="shared" si="54"/>
        <v>0.10673581383505337</v>
      </c>
      <c r="L93" s="72">
        <f t="shared" si="54"/>
        <v>0.10169870091189485</v>
      </c>
      <c r="M93" s="72">
        <f t="shared" si="54"/>
        <v>0.11635129706464274</v>
      </c>
      <c r="N93" s="72">
        <f t="shared" si="54"/>
        <v>0.1152361674246964</v>
      </c>
      <c r="O93" s="72">
        <f t="shared" si="54"/>
        <v>0.11235806897494421</v>
      </c>
      <c r="P93" s="72">
        <f t="shared" si="54"/>
        <v>0.13023743268341312</v>
      </c>
      <c r="Q93" s="72">
        <f t="shared" si="54"/>
        <v>0.124263603041146</v>
      </c>
      <c r="R93" s="72">
        <f t="shared" si="54"/>
        <v>0.12326118438801313</v>
      </c>
      <c r="S93" s="72">
        <f t="shared" si="54"/>
        <v>0.12346506426176472</v>
      </c>
      <c r="T93" s="72">
        <f t="shared" si="54"/>
        <v>0.12500061043261226</v>
      </c>
      <c r="U93" s="72">
        <f t="shared" si="54"/>
        <v>0.12404927553686479</v>
      </c>
      <c r="V93" s="72">
        <f t="shared" si="54"/>
        <v>0.11991154685622395</v>
      </c>
      <c r="W93" s="72">
        <f t="shared" si="54"/>
        <v>0.11407225055388402</v>
      </c>
      <c r="DA93" s="115"/>
    </row>
    <row r="94" spans="1:105" ht="12" customHeight="1" x14ac:dyDescent="0.25">
      <c r="A94" s="61" t="s">
        <v>34</v>
      </c>
      <c r="B94" s="73">
        <f t="shared" ref="B94" si="55">IF(B86=0,0,B86/B$81)</f>
        <v>9.5509360300954915E-2</v>
      </c>
      <c r="C94" s="73">
        <f t="shared" ref="C94:W94" si="56">IF(C86=0,0,C86/C$81)</f>
        <v>8.9180697686662438E-2</v>
      </c>
      <c r="D94" s="73">
        <f t="shared" si="56"/>
        <v>9.7921736118417563E-2</v>
      </c>
      <c r="E94" s="73">
        <f t="shared" si="56"/>
        <v>9.4866740586999135E-2</v>
      </c>
      <c r="F94" s="73">
        <f t="shared" si="56"/>
        <v>9.8461130165417396E-2</v>
      </c>
      <c r="G94" s="73">
        <f t="shared" si="56"/>
        <v>9.7282403121744271E-2</v>
      </c>
      <c r="H94" s="73">
        <f t="shared" si="56"/>
        <v>9.0447015462867375E-2</v>
      </c>
      <c r="I94" s="73">
        <f t="shared" si="56"/>
        <v>0.10767370355916767</v>
      </c>
      <c r="J94" s="73">
        <f t="shared" si="56"/>
        <v>9.8726026069123465E-2</v>
      </c>
      <c r="K94" s="73">
        <f t="shared" si="56"/>
        <v>0.10215567676213781</v>
      </c>
      <c r="L94" s="73">
        <f t="shared" si="56"/>
        <v>9.8616611678833482E-2</v>
      </c>
      <c r="M94" s="73">
        <f t="shared" si="56"/>
        <v>0.11090469225390259</v>
      </c>
      <c r="N94" s="73">
        <f t="shared" si="56"/>
        <v>0.10858012408601457</v>
      </c>
      <c r="O94" s="73">
        <f t="shared" si="56"/>
        <v>0.10783593480419609</v>
      </c>
      <c r="P94" s="73">
        <f t="shared" si="56"/>
        <v>0.14113743833484585</v>
      </c>
      <c r="Q94" s="73">
        <f t="shared" si="56"/>
        <v>0.13673916742133468</v>
      </c>
      <c r="R94" s="73">
        <f t="shared" si="56"/>
        <v>0.13828309816741446</v>
      </c>
      <c r="S94" s="73">
        <f t="shared" si="56"/>
        <v>0.13987438098086724</v>
      </c>
      <c r="T94" s="73">
        <f t="shared" si="56"/>
        <v>0.14989830450609939</v>
      </c>
      <c r="U94" s="73">
        <f t="shared" si="56"/>
        <v>0.16282296816367992</v>
      </c>
      <c r="V94" s="73">
        <f t="shared" si="56"/>
        <v>0.15351743214065405</v>
      </c>
      <c r="W94" s="73">
        <f t="shared" si="56"/>
        <v>0.14740613204745664</v>
      </c>
      <c r="DA94" s="116"/>
    </row>
    <row r="95" spans="1:105" ht="12" customHeight="1" x14ac:dyDescent="0.25">
      <c r="A95" s="69" t="s">
        <v>33</v>
      </c>
      <c r="B95" s="70">
        <f t="shared" ref="B95" si="57">IF(B87=0,0,B87/B$81)</f>
        <v>0</v>
      </c>
      <c r="C95" s="70">
        <f t="shared" ref="C95:W95" si="58">IF(C87=0,0,C87/C$81)</f>
        <v>0</v>
      </c>
      <c r="D95" s="70">
        <f t="shared" si="58"/>
        <v>0</v>
      </c>
      <c r="E95" s="70">
        <f t="shared" si="58"/>
        <v>0</v>
      </c>
      <c r="F95" s="70">
        <f t="shared" si="58"/>
        <v>0</v>
      </c>
      <c r="G95" s="70">
        <f t="shared" si="58"/>
        <v>0</v>
      </c>
      <c r="H95" s="70">
        <f t="shared" si="58"/>
        <v>0</v>
      </c>
      <c r="I95" s="70">
        <f t="shared" si="58"/>
        <v>0</v>
      </c>
      <c r="J95" s="70">
        <f t="shared" si="58"/>
        <v>0</v>
      </c>
      <c r="K95" s="70">
        <f t="shared" si="58"/>
        <v>0</v>
      </c>
      <c r="L95" s="70">
        <f t="shared" si="58"/>
        <v>0</v>
      </c>
      <c r="M95" s="70">
        <f t="shared" si="58"/>
        <v>0</v>
      </c>
      <c r="N95" s="70">
        <f t="shared" si="58"/>
        <v>0</v>
      </c>
      <c r="O95" s="70">
        <f t="shared" si="58"/>
        <v>0</v>
      </c>
      <c r="P95" s="70">
        <f t="shared" si="58"/>
        <v>0</v>
      </c>
      <c r="Q95" s="70">
        <f t="shared" si="58"/>
        <v>0</v>
      </c>
      <c r="R95" s="70">
        <f t="shared" si="58"/>
        <v>0</v>
      </c>
      <c r="S95" s="70">
        <f t="shared" si="58"/>
        <v>0</v>
      </c>
      <c r="T95" s="70">
        <f t="shared" si="58"/>
        <v>0</v>
      </c>
      <c r="U95" s="70">
        <f t="shared" si="58"/>
        <v>0</v>
      </c>
      <c r="V95" s="70">
        <f t="shared" si="58"/>
        <v>0</v>
      </c>
      <c r="W95" s="70">
        <f t="shared" si="58"/>
        <v>0</v>
      </c>
      <c r="DA95" s="113"/>
    </row>
    <row r="96" spans="1:105" s="2" customFormat="1" ht="12" customHeight="1" x14ac:dyDescent="0.25">
      <c r="DA96" s="7"/>
    </row>
    <row r="97" spans="1:105" s="2" customFormat="1" ht="12.95" customHeight="1" x14ac:dyDescent="0.25">
      <c r="A97" s="47" t="s">
        <v>46</v>
      </c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DA97" s="97"/>
    </row>
    <row r="98" spans="1:105" s="2" customFormat="1" ht="12" customHeight="1" x14ac:dyDescent="0.25">
      <c r="DA98" s="7"/>
    </row>
    <row r="99" spans="1:105" ht="12.95" customHeight="1" x14ac:dyDescent="0.25">
      <c r="A99" s="81" t="s">
        <v>45</v>
      </c>
      <c r="B99" s="82">
        <f t="shared" ref="B99:B105" si="59">B47*11630*1000/B$8</f>
        <v>149896.88957011056</v>
      </c>
      <c r="C99" s="82">
        <f t="shared" ref="C99:W99" si="60">C47*11630*1000/C$8</f>
        <v>155189.29598937018</v>
      </c>
      <c r="D99" s="82">
        <f t="shared" si="60"/>
        <v>150944.20943249384</v>
      </c>
      <c r="E99" s="82">
        <f t="shared" si="60"/>
        <v>159411.39278275106</v>
      </c>
      <c r="F99" s="82">
        <f t="shared" si="60"/>
        <v>160350.64821856463</v>
      </c>
      <c r="G99" s="82">
        <f t="shared" si="60"/>
        <v>158994.29383200745</v>
      </c>
      <c r="H99" s="82">
        <f t="shared" si="60"/>
        <v>162321.52102581455</v>
      </c>
      <c r="I99" s="82">
        <f t="shared" si="60"/>
        <v>147932.2209324626</v>
      </c>
      <c r="J99" s="82">
        <f t="shared" si="60"/>
        <v>154222.41344672666</v>
      </c>
      <c r="K99" s="82">
        <f t="shared" si="60"/>
        <v>154493.74757059987</v>
      </c>
      <c r="L99" s="82">
        <f t="shared" si="60"/>
        <v>160297.98397531768</v>
      </c>
      <c r="M99" s="82">
        <f t="shared" si="60"/>
        <v>145485.56005226861</v>
      </c>
      <c r="N99" s="82">
        <f t="shared" si="60"/>
        <v>147042.95632808187</v>
      </c>
      <c r="O99" s="82">
        <f t="shared" si="60"/>
        <v>148007.20781518181</v>
      </c>
      <c r="P99" s="82">
        <f t="shared" si="60"/>
        <v>136016.63293092739</v>
      </c>
      <c r="Q99" s="82">
        <f t="shared" si="60"/>
        <v>140229.09089292079</v>
      </c>
      <c r="R99" s="82">
        <f t="shared" si="60"/>
        <v>140009.0471523969</v>
      </c>
      <c r="S99" s="82">
        <f t="shared" si="60"/>
        <v>139387.42398313855</v>
      </c>
      <c r="T99" s="82">
        <f t="shared" si="60"/>
        <v>135476.4010720801</v>
      </c>
      <c r="U99" s="82">
        <f t="shared" si="60"/>
        <v>131216.54389224362</v>
      </c>
      <c r="V99" s="82">
        <f t="shared" si="60"/>
        <v>122232.35744637252</v>
      </c>
      <c r="W99" s="82">
        <f t="shared" si="60"/>
        <v>130089.11352331519</v>
      </c>
      <c r="DA99" s="107"/>
    </row>
    <row r="100" spans="1:105" ht="12" customHeight="1" x14ac:dyDescent="0.25">
      <c r="A100" s="77" t="s">
        <v>36</v>
      </c>
      <c r="B100" s="64">
        <f t="shared" si="59"/>
        <v>116538.10885634604</v>
      </c>
      <c r="C100" s="64">
        <f t="shared" ref="C100:W100" si="61">C48*11630*1000/C$8</f>
        <v>121082.32237854342</v>
      </c>
      <c r="D100" s="64">
        <f t="shared" si="61"/>
        <v>116083.59090472685</v>
      </c>
      <c r="E100" s="64">
        <f t="shared" si="61"/>
        <v>123766.2845649129</v>
      </c>
      <c r="F100" s="64">
        <f t="shared" si="61"/>
        <v>123932.2097219506</v>
      </c>
      <c r="G100" s="64">
        <f t="shared" si="61"/>
        <v>121939.35107275467</v>
      </c>
      <c r="H100" s="64">
        <f t="shared" si="61"/>
        <v>124935.97468198149</v>
      </c>
      <c r="I100" s="64">
        <f t="shared" si="61"/>
        <v>110297.97226248405</v>
      </c>
      <c r="J100" s="64">
        <f t="shared" si="61"/>
        <v>116260.99868895534</v>
      </c>
      <c r="K100" s="64">
        <f t="shared" si="61"/>
        <v>115964.92873888789</v>
      </c>
      <c r="L100" s="64">
        <f t="shared" si="61"/>
        <v>121500.39964311637</v>
      </c>
      <c r="M100" s="64">
        <f t="shared" si="61"/>
        <v>106544.9490548527</v>
      </c>
      <c r="N100" s="64">
        <f t="shared" si="61"/>
        <v>107941.78614538439</v>
      </c>
      <c r="O100" s="64">
        <f t="shared" si="61"/>
        <v>108611.69091415494</v>
      </c>
      <c r="P100" s="64">
        <f t="shared" si="61"/>
        <v>96210.871891548697</v>
      </c>
      <c r="Q100" s="64">
        <f t="shared" si="61"/>
        <v>99907.489118766462</v>
      </c>
      <c r="R100" s="64">
        <f t="shared" si="61"/>
        <v>99867.202305526647</v>
      </c>
      <c r="S100" s="64">
        <f t="shared" si="61"/>
        <v>99343.488391633189</v>
      </c>
      <c r="T100" s="64">
        <f t="shared" si="61"/>
        <v>95961.235178006464</v>
      </c>
      <c r="U100" s="64">
        <f t="shared" si="61"/>
        <v>92493.503704942777</v>
      </c>
      <c r="V100" s="64">
        <f t="shared" si="61"/>
        <v>85606.10657462207</v>
      </c>
      <c r="W100" s="64">
        <f t="shared" si="61"/>
        <v>93414.300614641383</v>
      </c>
      <c r="DA100" s="108"/>
    </row>
    <row r="101" spans="1:105" ht="12" customHeight="1" x14ac:dyDescent="0.25">
      <c r="A101" s="61" t="s">
        <v>32</v>
      </c>
      <c r="B101" s="65">
        <f t="shared" si="59"/>
        <v>85177.587475400433</v>
      </c>
      <c r="C101" s="65">
        <f t="shared" ref="C101:W101" si="62">C49*11630*1000/C$8</f>
        <v>89595.545514528538</v>
      </c>
      <c r="D101" s="65">
        <f t="shared" si="62"/>
        <v>84519.978163659296</v>
      </c>
      <c r="E101" s="65">
        <f t="shared" si="62"/>
        <v>91290.944659916146</v>
      </c>
      <c r="F101" s="65">
        <f t="shared" si="62"/>
        <v>91964.784093263777</v>
      </c>
      <c r="G101" s="65">
        <f t="shared" si="62"/>
        <v>90008.725131158775</v>
      </c>
      <c r="H101" s="65">
        <f t="shared" si="62"/>
        <v>92780.77721160723</v>
      </c>
      <c r="I101" s="65">
        <f t="shared" si="62"/>
        <v>78558.368201577847</v>
      </c>
      <c r="J101" s="65">
        <f t="shared" si="62"/>
        <v>84372.596290578775</v>
      </c>
      <c r="K101" s="65">
        <f t="shared" si="62"/>
        <v>83380.560562182785</v>
      </c>
      <c r="L101" s="65">
        <f t="shared" si="62"/>
        <v>88931.196595320202</v>
      </c>
      <c r="M101" s="65">
        <f t="shared" si="62"/>
        <v>74134.678209746751</v>
      </c>
      <c r="N101" s="65">
        <f t="shared" si="62"/>
        <v>75209.332896290522</v>
      </c>
      <c r="O101" s="65">
        <f t="shared" si="62"/>
        <v>76108.756067435432</v>
      </c>
      <c r="P101" s="65">
        <f t="shared" si="62"/>
        <v>63618.514739079685</v>
      </c>
      <c r="Q101" s="65">
        <f t="shared" si="62"/>
        <v>66831.074593286146</v>
      </c>
      <c r="R101" s="65">
        <f t="shared" si="62"/>
        <v>67345.843495033303</v>
      </c>
      <c r="S101" s="65">
        <f t="shared" si="62"/>
        <v>66803.90685421844</v>
      </c>
      <c r="T101" s="65">
        <f t="shared" si="62"/>
        <v>64158.477748843012</v>
      </c>
      <c r="U101" s="65">
        <f t="shared" si="62"/>
        <v>61035.81614754194</v>
      </c>
      <c r="V101" s="65">
        <f t="shared" si="62"/>
        <v>57028.996787062366</v>
      </c>
      <c r="W101" s="65">
        <f t="shared" si="62"/>
        <v>63751.629201481432</v>
      </c>
      <c r="DA101" s="109"/>
    </row>
    <row r="102" spans="1:105" ht="12" customHeight="1" x14ac:dyDescent="0.25">
      <c r="A102" s="61" t="s">
        <v>31</v>
      </c>
      <c r="B102" s="65">
        <f t="shared" si="59"/>
        <v>1874.8068646463212</v>
      </c>
      <c r="C102" s="65">
        <f t="shared" ref="C102:W102" si="63">C50*11630*1000/C$8</f>
        <v>1994.7850055007839</v>
      </c>
      <c r="D102" s="65">
        <f t="shared" si="63"/>
        <v>1950.8562906096813</v>
      </c>
      <c r="E102" s="65">
        <f t="shared" si="63"/>
        <v>2885.1237893919638</v>
      </c>
      <c r="F102" s="65">
        <f t="shared" si="63"/>
        <v>2103.6682142463678</v>
      </c>
      <c r="G102" s="65">
        <f t="shared" si="63"/>
        <v>2232.3041950305314</v>
      </c>
      <c r="H102" s="65">
        <f t="shared" si="63"/>
        <v>2606.8186291897546</v>
      </c>
      <c r="I102" s="65">
        <f t="shared" si="63"/>
        <v>2337.7756671718771</v>
      </c>
      <c r="J102" s="65">
        <f t="shared" si="63"/>
        <v>2436.9240958502178</v>
      </c>
      <c r="K102" s="65">
        <f t="shared" si="63"/>
        <v>2803.2624732145496</v>
      </c>
      <c r="L102" s="65">
        <f t="shared" si="63"/>
        <v>2897.9296590125491</v>
      </c>
      <c r="M102" s="65">
        <f t="shared" si="63"/>
        <v>2746.9321897122941</v>
      </c>
      <c r="N102" s="65">
        <f t="shared" si="63"/>
        <v>3208.1389980991917</v>
      </c>
      <c r="O102" s="65">
        <f t="shared" si="63"/>
        <v>2800.5605218463247</v>
      </c>
      <c r="P102" s="65">
        <f t="shared" si="63"/>
        <v>2544.8024914623911</v>
      </c>
      <c r="Q102" s="65">
        <f t="shared" si="63"/>
        <v>3268.1466080516348</v>
      </c>
      <c r="R102" s="65">
        <f t="shared" si="63"/>
        <v>2919.7165892940293</v>
      </c>
      <c r="S102" s="65">
        <f t="shared" si="63"/>
        <v>3164.8138043873246</v>
      </c>
      <c r="T102" s="65">
        <f t="shared" si="63"/>
        <v>2822.7485388282835</v>
      </c>
      <c r="U102" s="65">
        <f t="shared" si="63"/>
        <v>2894.5013218047916</v>
      </c>
      <c r="V102" s="65">
        <f t="shared" si="63"/>
        <v>2767.8963041500319</v>
      </c>
      <c r="W102" s="65">
        <f t="shared" si="63"/>
        <v>2563.6278415838924</v>
      </c>
      <c r="DA102" s="109"/>
    </row>
    <row r="103" spans="1:105" ht="12" customHeight="1" x14ac:dyDescent="0.25">
      <c r="A103" s="61" t="s">
        <v>35</v>
      </c>
      <c r="B103" s="65">
        <f t="shared" si="59"/>
        <v>15174.241551943056</v>
      </c>
      <c r="C103" s="65">
        <f t="shared" ref="C103:W103" si="64">C51*11630*1000/C$8</f>
        <v>15107.926291526795</v>
      </c>
      <c r="D103" s="65">
        <f t="shared" si="64"/>
        <v>15137.472340825754</v>
      </c>
      <c r="E103" s="65">
        <f t="shared" si="64"/>
        <v>15067.159713156421</v>
      </c>
      <c r="F103" s="65">
        <f t="shared" si="64"/>
        <v>15145.339032628679</v>
      </c>
      <c r="G103" s="65">
        <f t="shared" si="64"/>
        <v>14982.108912907255</v>
      </c>
      <c r="H103" s="65">
        <f t="shared" si="64"/>
        <v>14937.436346246395</v>
      </c>
      <c r="I103" s="65">
        <f t="shared" si="64"/>
        <v>14773.623203809217</v>
      </c>
      <c r="J103" s="65">
        <f t="shared" si="64"/>
        <v>14744.229920890481</v>
      </c>
      <c r="K103" s="65">
        <f t="shared" si="64"/>
        <v>14854.105105700728</v>
      </c>
      <c r="L103" s="65">
        <f t="shared" si="64"/>
        <v>14684.796604057106</v>
      </c>
      <c r="M103" s="65">
        <f t="shared" si="64"/>
        <v>14643.958095294456</v>
      </c>
      <c r="N103" s="65">
        <f t="shared" si="64"/>
        <v>14520.848601821139</v>
      </c>
      <c r="O103" s="65">
        <f t="shared" si="64"/>
        <v>14521.896444681202</v>
      </c>
      <c r="P103" s="65">
        <f t="shared" si="64"/>
        <v>14553.586677956579</v>
      </c>
      <c r="Q103" s="65">
        <f t="shared" si="64"/>
        <v>14390.697116082172</v>
      </c>
      <c r="R103" s="65">
        <f t="shared" si="64"/>
        <v>14205.141757246189</v>
      </c>
      <c r="S103" s="65">
        <f t="shared" si="64"/>
        <v>13941.690773903203</v>
      </c>
      <c r="T103" s="65">
        <f t="shared" si="64"/>
        <v>13630.760155042099</v>
      </c>
      <c r="U103" s="65">
        <f t="shared" si="64"/>
        <v>13165.936935738358</v>
      </c>
      <c r="V103" s="65">
        <f t="shared" si="64"/>
        <v>11859.633423758454</v>
      </c>
      <c r="W103" s="65">
        <f t="shared" si="64"/>
        <v>12318.368286061437</v>
      </c>
      <c r="DA103" s="109"/>
    </row>
    <row r="104" spans="1:105" ht="12" customHeight="1" x14ac:dyDescent="0.25">
      <c r="A104" s="66" t="s">
        <v>34</v>
      </c>
      <c r="B104" s="67">
        <f t="shared" si="59"/>
        <v>14311.472964356235</v>
      </c>
      <c r="C104" s="67">
        <f t="shared" ref="C104:W104" si="65">C52*11630*1000/C$8</f>
        <v>14384.065566987312</v>
      </c>
      <c r="D104" s="67">
        <f t="shared" si="65"/>
        <v>14475.284109632103</v>
      </c>
      <c r="E104" s="67">
        <f t="shared" si="65"/>
        <v>14523.056402448372</v>
      </c>
      <c r="F104" s="67">
        <f t="shared" si="65"/>
        <v>14718.418381811771</v>
      </c>
      <c r="G104" s="67">
        <f t="shared" si="65"/>
        <v>14716.212833658106</v>
      </c>
      <c r="H104" s="67">
        <f t="shared" si="65"/>
        <v>14610.942494938146</v>
      </c>
      <c r="I104" s="67">
        <f t="shared" si="65"/>
        <v>14628.205189925142</v>
      </c>
      <c r="J104" s="67">
        <f t="shared" si="65"/>
        <v>14707.248381635889</v>
      </c>
      <c r="K104" s="67">
        <f t="shared" si="65"/>
        <v>14927.000597789829</v>
      </c>
      <c r="L104" s="67">
        <f t="shared" si="65"/>
        <v>14986.476784726525</v>
      </c>
      <c r="M104" s="67">
        <f t="shared" si="65"/>
        <v>15019.380560099176</v>
      </c>
      <c r="N104" s="67">
        <f t="shared" si="65"/>
        <v>15003.465649173535</v>
      </c>
      <c r="O104" s="67">
        <f t="shared" si="65"/>
        <v>15180.477880191971</v>
      </c>
      <c r="P104" s="67">
        <f t="shared" si="65"/>
        <v>15493.96798305005</v>
      </c>
      <c r="Q104" s="67">
        <f t="shared" si="65"/>
        <v>15417.570801346501</v>
      </c>
      <c r="R104" s="67">
        <f t="shared" si="65"/>
        <v>15396.500463953129</v>
      </c>
      <c r="S104" s="67">
        <f t="shared" si="65"/>
        <v>15433.076959124228</v>
      </c>
      <c r="T104" s="67">
        <f t="shared" si="65"/>
        <v>15349.248735293066</v>
      </c>
      <c r="U104" s="67">
        <f t="shared" si="65"/>
        <v>15397.2492998577</v>
      </c>
      <c r="V104" s="67">
        <f t="shared" si="65"/>
        <v>13949.580059651198</v>
      </c>
      <c r="W104" s="67">
        <f t="shared" si="65"/>
        <v>14780.675285514615</v>
      </c>
      <c r="DA104" s="110"/>
    </row>
    <row r="105" spans="1:105" ht="12" customHeight="1" x14ac:dyDescent="0.25">
      <c r="A105" s="78" t="s">
        <v>33</v>
      </c>
      <c r="B105" s="68">
        <f t="shared" si="59"/>
        <v>33358.780713764529</v>
      </c>
      <c r="C105" s="68">
        <f t="shared" ref="C105:W105" si="66">C53*11630*1000/C$8</f>
        <v>34106.973610826761</v>
      </c>
      <c r="D105" s="68">
        <f t="shared" si="66"/>
        <v>34860.618527766987</v>
      </c>
      <c r="E105" s="68">
        <f t="shared" si="66"/>
        <v>35645.108217838155</v>
      </c>
      <c r="F105" s="68">
        <f t="shared" si="66"/>
        <v>36418.438496614028</v>
      </c>
      <c r="G105" s="68">
        <f t="shared" si="66"/>
        <v>37054.942759252772</v>
      </c>
      <c r="H105" s="68">
        <f t="shared" si="66"/>
        <v>37385.54634383307</v>
      </c>
      <c r="I105" s="68">
        <f t="shared" si="66"/>
        <v>37634.248669978551</v>
      </c>
      <c r="J105" s="68">
        <f t="shared" si="66"/>
        <v>37961.414757771308</v>
      </c>
      <c r="K105" s="68">
        <f t="shared" si="66"/>
        <v>38528.818831711986</v>
      </c>
      <c r="L105" s="68">
        <f t="shared" si="66"/>
        <v>38797.584332201302</v>
      </c>
      <c r="M105" s="68">
        <f t="shared" si="66"/>
        <v>38940.610997415926</v>
      </c>
      <c r="N105" s="68">
        <f t="shared" si="66"/>
        <v>39101.17018269749</v>
      </c>
      <c r="O105" s="68">
        <f t="shared" si="66"/>
        <v>39395.516901026873</v>
      </c>
      <c r="P105" s="68">
        <f t="shared" si="66"/>
        <v>39805.761039378696</v>
      </c>
      <c r="Q105" s="68">
        <f t="shared" si="66"/>
        <v>40321.601774154326</v>
      </c>
      <c r="R105" s="68">
        <f t="shared" si="66"/>
        <v>40141.84484687027</v>
      </c>
      <c r="S105" s="68">
        <f t="shared" si="66"/>
        <v>40043.935591505353</v>
      </c>
      <c r="T105" s="68">
        <f t="shared" si="66"/>
        <v>39515.165894073623</v>
      </c>
      <c r="U105" s="68">
        <f t="shared" si="66"/>
        <v>38723.04018730083</v>
      </c>
      <c r="V105" s="68">
        <f t="shared" si="66"/>
        <v>36626.250871750453</v>
      </c>
      <c r="W105" s="68">
        <f t="shared" si="66"/>
        <v>36674.812908673804</v>
      </c>
      <c r="DA105" s="111"/>
    </row>
    <row r="106" spans="1:105" s="2" customFormat="1" ht="12" customHeight="1" x14ac:dyDescent="0.25">
      <c r="DA106" s="7"/>
    </row>
    <row r="107" spans="1:105" ht="12.95" customHeight="1" x14ac:dyDescent="0.25">
      <c r="A107" s="84" t="s">
        <v>44</v>
      </c>
      <c r="B107" s="85">
        <f t="shared" ref="B107" si="67">SUM(B108:B111)</f>
        <v>71266.50232527066</v>
      </c>
      <c r="C107" s="85">
        <f t="shared" ref="C107:W107" si="68">SUM(C108:C111)</f>
        <v>74728.607117847132</v>
      </c>
      <c r="D107" s="85">
        <f t="shared" si="68"/>
        <v>73012.813715056371</v>
      </c>
      <c r="E107" s="85">
        <f t="shared" si="68"/>
        <v>80498.279245194281</v>
      </c>
      <c r="F107" s="85">
        <f t="shared" si="68"/>
        <v>80530.218851425379</v>
      </c>
      <c r="G107" s="85">
        <f t="shared" si="68"/>
        <v>80428.41715499245</v>
      </c>
      <c r="H107" s="85">
        <f t="shared" si="68"/>
        <v>84173.698757890408</v>
      </c>
      <c r="I107" s="85">
        <f t="shared" si="68"/>
        <v>76024.157504789022</v>
      </c>
      <c r="J107" s="85">
        <f t="shared" si="68"/>
        <v>81216.310764666632</v>
      </c>
      <c r="K107" s="85">
        <f t="shared" si="68"/>
        <v>82946.410852995905</v>
      </c>
      <c r="L107" s="85">
        <f t="shared" si="68"/>
        <v>88500.861170064862</v>
      </c>
      <c r="M107" s="85">
        <f t="shared" si="68"/>
        <v>79569.481380555721</v>
      </c>
      <c r="N107" s="85">
        <f t="shared" si="68"/>
        <v>83489.028570749535</v>
      </c>
      <c r="O107" s="85">
        <f t="shared" si="68"/>
        <v>84716.348936467926</v>
      </c>
      <c r="P107" s="85">
        <f t="shared" si="68"/>
        <v>76628.956982943855</v>
      </c>
      <c r="Q107" s="85">
        <f t="shared" si="68"/>
        <v>83089.183310195425</v>
      </c>
      <c r="R107" s="85">
        <f t="shared" si="68"/>
        <v>83435.088266323757</v>
      </c>
      <c r="S107" s="85">
        <f t="shared" si="68"/>
        <v>85219.628786663874</v>
      </c>
      <c r="T107" s="85">
        <f t="shared" si="68"/>
        <v>83502.34754484857</v>
      </c>
      <c r="U107" s="85">
        <f t="shared" si="68"/>
        <v>82165.232304601406</v>
      </c>
      <c r="V107" s="85">
        <f t="shared" si="68"/>
        <v>77867.595296002022</v>
      </c>
      <c r="W107" s="85">
        <f t="shared" si="68"/>
        <v>84042.161372652146</v>
      </c>
      <c r="DA107" s="117"/>
    </row>
    <row r="108" spans="1:105" ht="12" customHeight="1" x14ac:dyDescent="0.25">
      <c r="A108" s="61" t="s">
        <v>32</v>
      </c>
      <c r="B108" s="65">
        <v>49051.118957049868</v>
      </c>
      <c r="C108" s="65">
        <v>52036.120461222265</v>
      </c>
      <c r="D108" s="65">
        <v>50112.591673734496</v>
      </c>
      <c r="E108" s="65">
        <v>55395.077194281657</v>
      </c>
      <c r="F108" s="65">
        <v>56583.202067305407</v>
      </c>
      <c r="G108" s="65">
        <v>55926.062895912466</v>
      </c>
      <c r="H108" s="65">
        <v>58490.486963908392</v>
      </c>
      <c r="I108" s="65">
        <v>50684.72564448676</v>
      </c>
      <c r="J108" s="65">
        <v>55150.457336500476</v>
      </c>
      <c r="K108" s="65">
        <v>55495.719767138893</v>
      </c>
      <c r="L108" s="65">
        <v>60543.95506904865</v>
      </c>
      <c r="M108" s="65">
        <v>51671.341760500094</v>
      </c>
      <c r="N108" s="65">
        <v>54031.374624616932</v>
      </c>
      <c r="O108" s="65">
        <v>55934.79179633606</v>
      </c>
      <c r="P108" s="65">
        <v>48195.172339175231</v>
      </c>
      <c r="Q108" s="65">
        <v>52220.621953723072</v>
      </c>
      <c r="R108" s="65">
        <v>53330.800233777401</v>
      </c>
      <c r="S108" s="65">
        <v>53970.889793065136</v>
      </c>
      <c r="T108" s="65">
        <v>52980.395844726423</v>
      </c>
      <c r="U108" s="65">
        <v>51290.01600845455</v>
      </c>
      <c r="V108" s="65">
        <v>48955.728176378412</v>
      </c>
      <c r="W108" s="65">
        <v>54447.461254798422</v>
      </c>
      <c r="DA108" s="109"/>
    </row>
    <row r="109" spans="1:105" ht="12" customHeight="1" x14ac:dyDescent="0.25">
      <c r="A109" s="61" t="s">
        <v>31</v>
      </c>
      <c r="B109" s="65">
        <v>3429.0579014858727</v>
      </c>
      <c r="C109" s="65">
        <v>3807.5985718126894</v>
      </c>
      <c r="D109" s="65">
        <v>3908.3704047686319</v>
      </c>
      <c r="E109" s="65">
        <v>5985.9795409417002</v>
      </c>
      <c r="F109" s="65">
        <v>4592.3540469836644</v>
      </c>
      <c r="G109" s="65">
        <v>5096.7539234162259</v>
      </c>
      <c r="H109" s="65">
        <v>6242.6819737965607</v>
      </c>
      <c r="I109" s="65">
        <v>5892.4094992864711</v>
      </c>
      <c r="J109" s="65">
        <v>6435.6302378872842</v>
      </c>
      <c r="K109" s="65">
        <v>7497.2255231048703</v>
      </c>
      <c r="L109" s="65">
        <v>7926.0817561091808</v>
      </c>
      <c r="M109" s="65">
        <v>7731.459819065386</v>
      </c>
      <c r="N109" s="65">
        <v>9226.0473409787628</v>
      </c>
      <c r="O109" s="65">
        <v>8327.7907541514196</v>
      </c>
      <c r="P109" s="65">
        <v>7832.1782422681326</v>
      </c>
      <c r="Q109" s="65">
        <v>10314.589214111975</v>
      </c>
      <c r="R109" s="65">
        <v>9525.9049300056577</v>
      </c>
      <c r="S109" s="65">
        <v>10624.344635252168</v>
      </c>
      <c r="T109" s="65">
        <v>9867.4385357093597</v>
      </c>
      <c r="U109" s="65">
        <v>10354.532427190024</v>
      </c>
      <c r="V109" s="65">
        <v>10084.154752620147</v>
      </c>
      <c r="W109" s="65">
        <v>9589.2965938221841</v>
      </c>
      <c r="DA109" s="109"/>
    </row>
    <row r="110" spans="1:105" ht="12" customHeight="1" x14ac:dyDescent="0.25">
      <c r="A110" s="61" t="s">
        <v>35</v>
      </c>
      <c r="B110" s="65">
        <v>9308.5996732551721</v>
      </c>
      <c r="C110" s="65">
        <v>9300.42972184891</v>
      </c>
      <c r="D110" s="65">
        <v>9361.4380232428102</v>
      </c>
      <c r="E110" s="65">
        <v>9431.313246118174</v>
      </c>
      <c r="F110" s="65">
        <v>9537.9954161710066</v>
      </c>
      <c r="G110" s="65">
        <v>9498.4086572488086</v>
      </c>
      <c r="H110" s="65">
        <v>9526.2452794899527</v>
      </c>
      <c r="I110" s="65">
        <v>9499.4492721687839</v>
      </c>
      <c r="J110" s="65">
        <v>9569.1286508517878</v>
      </c>
      <c r="K110" s="65">
        <v>9720.8487134752449</v>
      </c>
      <c r="L110" s="65">
        <v>9715.4370818375919</v>
      </c>
      <c r="M110" s="65">
        <v>9789.2691820133332</v>
      </c>
      <c r="N110" s="65">
        <v>9838.1142864928006</v>
      </c>
      <c r="O110" s="65">
        <v>9947.8440230757769</v>
      </c>
      <c r="P110" s="65">
        <v>10048.002160885542</v>
      </c>
      <c r="Q110" s="65">
        <v>10036.058814693755</v>
      </c>
      <c r="R110" s="65">
        <v>10042.7749240172</v>
      </c>
      <c r="S110" s="65">
        <v>10026.784774974602</v>
      </c>
      <c r="T110" s="65">
        <v>10055.184778698591</v>
      </c>
      <c r="U110" s="65">
        <v>9894.1051265145506</v>
      </c>
      <c r="V110" s="65">
        <v>9084.7694150247626</v>
      </c>
      <c r="W110" s="65">
        <v>9589.2752779152415</v>
      </c>
      <c r="DA110" s="109"/>
    </row>
    <row r="111" spans="1:105" ht="12" customHeight="1" x14ac:dyDescent="0.25">
      <c r="A111" s="74" t="s">
        <v>34</v>
      </c>
      <c r="B111" s="68">
        <v>9477.725793479749</v>
      </c>
      <c r="C111" s="68">
        <v>9584.4583629632707</v>
      </c>
      <c r="D111" s="68">
        <v>9630.4136133104348</v>
      </c>
      <c r="E111" s="68">
        <v>9685.9092638527545</v>
      </c>
      <c r="F111" s="68">
        <v>9816.667320965289</v>
      </c>
      <c r="G111" s="68">
        <v>9907.1916784149562</v>
      </c>
      <c r="H111" s="68">
        <v>9914.2845406955003</v>
      </c>
      <c r="I111" s="68">
        <v>9947.5730888470152</v>
      </c>
      <c r="J111" s="68">
        <v>10061.09453942708</v>
      </c>
      <c r="K111" s="68">
        <v>10232.616849276887</v>
      </c>
      <c r="L111" s="68">
        <v>10315.387263069433</v>
      </c>
      <c r="M111" s="68">
        <v>10377.410618976901</v>
      </c>
      <c r="N111" s="68">
        <v>10393.492318661038</v>
      </c>
      <c r="O111" s="68">
        <v>10505.922362904683</v>
      </c>
      <c r="P111" s="68">
        <v>10553.60424061495</v>
      </c>
      <c r="Q111" s="68">
        <v>10517.913327666623</v>
      </c>
      <c r="R111" s="68">
        <v>10535.6081785235</v>
      </c>
      <c r="S111" s="68">
        <v>10597.609583371981</v>
      </c>
      <c r="T111" s="68">
        <v>10599.328385714198</v>
      </c>
      <c r="U111" s="68">
        <v>10626.578742442269</v>
      </c>
      <c r="V111" s="68">
        <v>9742.9429519787027</v>
      </c>
      <c r="W111" s="68">
        <v>10416.128246116308</v>
      </c>
      <c r="DA111" s="111"/>
    </row>
    <row r="112" spans="1:105" s="2" customFormat="1" ht="12" customHeight="1" x14ac:dyDescent="0.25">
      <c r="DA112" s="7"/>
    </row>
    <row r="113" spans="1:105" ht="12.95" customHeight="1" x14ac:dyDescent="0.25">
      <c r="A113" s="81" t="s">
        <v>43</v>
      </c>
      <c r="B113" s="82">
        <f t="shared" ref="B113" si="69">B81*1000000/B$8</f>
        <v>17503.83936965937</v>
      </c>
      <c r="C113" s="82">
        <f t="shared" ref="C113:W113" si="70">C81*1000000/C$8</f>
        <v>18208.872643276216</v>
      </c>
      <c r="D113" s="82">
        <f t="shared" si="70"/>
        <v>17125.727933001654</v>
      </c>
      <c r="E113" s="82">
        <f t="shared" si="70"/>
        <v>17665.770563350325</v>
      </c>
      <c r="F113" s="82">
        <f t="shared" si="70"/>
        <v>17446.481564950805</v>
      </c>
      <c r="G113" s="82">
        <f t="shared" si="70"/>
        <v>16893.275966834703</v>
      </c>
      <c r="H113" s="82">
        <f t="shared" si="70"/>
        <v>17245.919856314151</v>
      </c>
      <c r="I113" s="82">
        <f t="shared" si="70"/>
        <v>14500.754521556804</v>
      </c>
      <c r="J113" s="82">
        <f t="shared" si="70"/>
        <v>15503.349969770494</v>
      </c>
      <c r="K113" s="82">
        <f t="shared" si="70"/>
        <v>15249.943155387145</v>
      </c>
      <c r="L113" s="82">
        <f t="shared" si="70"/>
        <v>15606.935318119235</v>
      </c>
      <c r="M113" s="82">
        <f t="shared" si="70"/>
        <v>13548.786010990341</v>
      </c>
      <c r="N113" s="82">
        <f t="shared" si="70"/>
        <v>13600.720338560255</v>
      </c>
      <c r="O113" s="82">
        <f t="shared" si="70"/>
        <v>14169.661350645587</v>
      </c>
      <c r="P113" s="82">
        <f t="shared" si="70"/>
        <v>12368.303076409422</v>
      </c>
      <c r="Q113" s="82">
        <f t="shared" si="70"/>
        <v>12816.712814349854</v>
      </c>
      <c r="R113" s="82">
        <f t="shared" si="70"/>
        <v>12658.171476120617</v>
      </c>
      <c r="S113" s="82">
        <f t="shared" si="70"/>
        <v>12539.445208680987</v>
      </c>
      <c r="T113" s="82">
        <f t="shared" si="70"/>
        <v>11618.774568210105</v>
      </c>
      <c r="U113" s="82">
        <f t="shared" si="70"/>
        <v>11129.435184084381</v>
      </c>
      <c r="V113" s="82">
        <f t="shared" si="70"/>
        <v>10417.469539374684</v>
      </c>
      <c r="W113" s="82">
        <f t="shared" si="70"/>
        <v>11394.163144767856</v>
      </c>
      <c r="DA113" s="107"/>
    </row>
    <row r="114" spans="1:105" ht="12" customHeight="1" x14ac:dyDescent="0.25">
      <c r="A114" s="77" t="s">
        <v>36</v>
      </c>
      <c r="B114" s="64">
        <f t="shared" ref="B114" si="71">B82*1000000/B$8</f>
        <v>17503.83936965937</v>
      </c>
      <c r="C114" s="64">
        <f t="shared" ref="C114:W114" si="72">C82*1000000/C$8</f>
        <v>18208.872643276216</v>
      </c>
      <c r="D114" s="64">
        <f t="shared" si="72"/>
        <v>17125.727933001654</v>
      </c>
      <c r="E114" s="64">
        <f t="shared" si="72"/>
        <v>17665.770563350325</v>
      </c>
      <c r="F114" s="64">
        <f t="shared" si="72"/>
        <v>17446.481564950805</v>
      </c>
      <c r="G114" s="64">
        <f t="shared" si="72"/>
        <v>16893.275966834703</v>
      </c>
      <c r="H114" s="64">
        <f t="shared" si="72"/>
        <v>17245.919856314151</v>
      </c>
      <c r="I114" s="64">
        <f t="shared" si="72"/>
        <v>14500.754521556804</v>
      </c>
      <c r="J114" s="64">
        <f t="shared" si="72"/>
        <v>15503.349969770494</v>
      </c>
      <c r="K114" s="64">
        <f t="shared" si="72"/>
        <v>15249.943155387145</v>
      </c>
      <c r="L114" s="64">
        <f t="shared" si="72"/>
        <v>15606.935318119235</v>
      </c>
      <c r="M114" s="64">
        <f t="shared" si="72"/>
        <v>13548.786010990341</v>
      </c>
      <c r="N114" s="64">
        <f t="shared" si="72"/>
        <v>13600.720338560255</v>
      </c>
      <c r="O114" s="64">
        <f t="shared" si="72"/>
        <v>14169.661350645587</v>
      </c>
      <c r="P114" s="64">
        <f t="shared" si="72"/>
        <v>12368.303076409422</v>
      </c>
      <c r="Q114" s="64">
        <f t="shared" si="72"/>
        <v>12816.712814349854</v>
      </c>
      <c r="R114" s="64">
        <f t="shared" si="72"/>
        <v>12658.171476120617</v>
      </c>
      <c r="S114" s="64">
        <f t="shared" si="72"/>
        <v>12539.445208680987</v>
      </c>
      <c r="T114" s="64">
        <f t="shared" si="72"/>
        <v>11618.774568210105</v>
      </c>
      <c r="U114" s="64">
        <f t="shared" si="72"/>
        <v>11129.435184084381</v>
      </c>
      <c r="V114" s="64">
        <f t="shared" si="72"/>
        <v>10417.469539374684</v>
      </c>
      <c r="W114" s="64">
        <f t="shared" si="72"/>
        <v>11394.163144767856</v>
      </c>
      <c r="DA114" s="108"/>
    </row>
    <row r="115" spans="1:105" ht="12" customHeight="1" x14ac:dyDescent="0.25">
      <c r="A115" s="61" t="s">
        <v>32</v>
      </c>
      <c r="B115" s="65">
        <f t="shared" ref="B115" si="73">B83*1000000/B$8</f>
        <v>14005.738013326241</v>
      </c>
      <c r="C115" s="65">
        <f t="shared" ref="C115:W115" si="74">C83*1000000/C$8</f>
        <v>14767.695483832218</v>
      </c>
      <c r="D115" s="65">
        <f t="shared" si="74"/>
        <v>13638.647708915756</v>
      </c>
      <c r="E115" s="65">
        <f t="shared" si="74"/>
        <v>14208.678925951102</v>
      </c>
      <c r="F115" s="65">
        <f t="shared" si="74"/>
        <v>13973.249540199802</v>
      </c>
      <c r="G115" s="65">
        <f t="shared" si="74"/>
        <v>13541.332011827619</v>
      </c>
      <c r="H115" s="65">
        <f t="shared" si="74"/>
        <v>13968.921671087081</v>
      </c>
      <c r="I115" s="65">
        <f t="shared" si="74"/>
        <v>11284.104847324099</v>
      </c>
      <c r="J115" s="65">
        <f t="shared" si="74"/>
        <v>12343.87907009264</v>
      </c>
      <c r="K115" s="65">
        <f t="shared" si="74"/>
        <v>12060.166578810489</v>
      </c>
      <c r="L115" s="65">
        <f t="shared" si="74"/>
        <v>12475.9445372297</v>
      </c>
      <c r="M115" s="65">
        <f t="shared" si="74"/>
        <v>10464.142247774345</v>
      </c>
      <c r="N115" s="65">
        <f t="shared" si="74"/>
        <v>10548.434821983194</v>
      </c>
      <c r="O115" s="65">
        <f t="shared" si="74"/>
        <v>11040.866757222284</v>
      </c>
      <c r="P115" s="65">
        <f t="shared" si="74"/>
        <v>9002.7160582516735</v>
      </c>
      <c r="Q115" s="65">
        <f t="shared" si="74"/>
        <v>9456.9373777296605</v>
      </c>
      <c r="R115" s="65">
        <f t="shared" si="74"/>
        <v>9332.951395914266</v>
      </c>
      <c r="S115" s="65">
        <f t="shared" si="74"/>
        <v>9219.1923301343086</v>
      </c>
      <c r="T115" s="65">
        <f t="shared" si="74"/>
        <v>8406.013976719687</v>
      </c>
      <c r="U115" s="65">
        <f t="shared" si="74"/>
        <v>7915.6532065203128</v>
      </c>
      <c r="V115" s="65">
        <f t="shared" si="74"/>
        <v>7548.7633501280625</v>
      </c>
      <c r="W115" s="65">
        <f t="shared" si="74"/>
        <v>8396.0119670643362</v>
      </c>
      <c r="DA115" s="109"/>
    </row>
    <row r="116" spans="1:105" ht="12" customHeight="1" x14ac:dyDescent="0.25">
      <c r="A116" s="61" t="s">
        <v>31</v>
      </c>
      <c r="B116" s="65">
        <f t="shared" ref="B116" si="75">B84*1000000/B$8</f>
        <v>0.79192489929529408</v>
      </c>
      <c r="C116" s="65">
        <f t="shared" ref="C116:W116" si="76">C84*1000000/C$8</f>
        <v>0.99832725723008953</v>
      </c>
      <c r="D116" s="65">
        <f t="shared" si="76"/>
        <v>1.0326481272962826</v>
      </c>
      <c r="E116" s="65">
        <f t="shared" si="76"/>
        <v>2.3182441242801786</v>
      </c>
      <c r="F116" s="65">
        <f t="shared" si="76"/>
        <v>1.5617265418945379</v>
      </c>
      <c r="G116" s="65">
        <f t="shared" si="76"/>
        <v>1.7742279877190057</v>
      </c>
      <c r="H116" s="65">
        <f t="shared" si="76"/>
        <v>2.669408532232576</v>
      </c>
      <c r="I116" s="65">
        <f t="shared" si="76"/>
        <v>2.6924584465813406</v>
      </c>
      <c r="J116" s="65">
        <f t="shared" si="76"/>
        <v>3.381235387198823</v>
      </c>
      <c r="K116" s="65">
        <f t="shared" si="76"/>
        <v>4.1932193254023531</v>
      </c>
      <c r="L116" s="65">
        <f t="shared" si="76"/>
        <v>4.6826540572008986</v>
      </c>
      <c r="M116" s="65">
        <f t="shared" si="76"/>
        <v>5.6009942231176</v>
      </c>
      <c r="N116" s="65">
        <f t="shared" si="76"/>
        <v>8.2227285262037597</v>
      </c>
      <c r="O116" s="65">
        <f t="shared" si="76"/>
        <v>8.7201284301131512</v>
      </c>
      <c r="P116" s="65">
        <f t="shared" si="76"/>
        <v>9.1403660824059845</v>
      </c>
      <c r="Q116" s="65">
        <f t="shared" si="76"/>
        <v>14.577883852905796</v>
      </c>
      <c r="R116" s="65">
        <f t="shared" si="76"/>
        <v>14.547703020806397</v>
      </c>
      <c r="S116" s="65">
        <f t="shared" si="76"/>
        <v>18.12233364224867</v>
      </c>
      <c r="T116" s="65">
        <f t="shared" si="76"/>
        <v>18.772069771962475</v>
      </c>
      <c r="U116" s="65">
        <f t="shared" si="76"/>
        <v>21.055935185998777</v>
      </c>
      <c r="V116" s="65">
        <f t="shared" si="76"/>
        <v>20.268129364325244</v>
      </c>
      <c r="W116" s="65">
        <f t="shared" si="76"/>
        <v>18.823827513814837</v>
      </c>
      <c r="DA116" s="109"/>
    </row>
    <row r="117" spans="1:105" ht="12" customHeight="1" x14ac:dyDescent="0.25">
      <c r="A117" s="61" t="s">
        <v>35</v>
      </c>
      <c r="B117" s="65">
        <f t="shared" ref="B117" si="77">B85*1000000/B$8</f>
        <v>1825.528930426995</v>
      </c>
      <c r="C117" s="65">
        <f t="shared" ref="C117:W117" si="78">C85*1000000/C$8</f>
        <v>1816.2988657718113</v>
      </c>
      <c r="D117" s="65">
        <f t="shared" si="78"/>
        <v>1809.0665644674016</v>
      </c>
      <c r="E117" s="65">
        <f t="shared" si="78"/>
        <v>1778.8793199721404</v>
      </c>
      <c r="F117" s="65">
        <f t="shared" si="78"/>
        <v>1753.8700059139367</v>
      </c>
      <c r="G117" s="65">
        <f t="shared" si="78"/>
        <v>1706.7512443668752</v>
      </c>
      <c r="H117" s="65">
        <f t="shared" si="78"/>
        <v>1714.4867967794212</v>
      </c>
      <c r="I117" s="65">
        <f t="shared" si="78"/>
        <v>1652.6072720477532</v>
      </c>
      <c r="J117" s="65">
        <f t="shared" si="78"/>
        <v>1625.5055310163457</v>
      </c>
      <c r="K117" s="65">
        <f t="shared" si="78"/>
        <v>1627.7150936285486</v>
      </c>
      <c r="L117" s="65">
        <f t="shared" si="78"/>
        <v>1587.2050470686966</v>
      </c>
      <c r="M117" s="65">
        <f t="shared" si="78"/>
        <v>1576.418826030013</v>
      </c>
      <c r="N117" s="65">
        <f t="shared" si="78"/>
        <v>1567.2948860308031</v>
      </c>
      <c r="O117" s="65">
        <f t="shared" si="78"/>
        <v>1592.0757873874381</v>
      </c>
      <c r="P117" s="65">
        <f t="shared" si="78"/>
        <v>1610.8160393219237</v>
      </c>
      <c r="Q117" s="65">
        <f t="shared" si="78"/>
        <v>1592.6509134547396</v>
      </c>
      <c r="R117" s="65">
        <f t="shared" si="78"/>
        <v>1560.2612083331917</v>
      </c>
      <c r="S117" s="65">
        <f t="shared" si="78"/>
        <v>1548.1834084966758</v>
      </c>
      <c r="T117" s="65">
        <f t="shared" si="78"/>
        <v>1452.3539135051742</v>
      </c>
      <c r="U117" s="65">
        <f t="shared" si="78"/>
        <v>1380.5983717201609</v>
      </c>
      <c r="V117" s="65">
        <f t="shared" si="78"/>
        <v>1249.1748867940132</v>
      </c>
      <c r="W117" s="65">
        <f t="shared" si="78"/>
        <v>1299.7578331017901</v>
      </c>
      <c r="DA117" s="109"/>
    </row>
    <row r="118" spans="1:105" ht="12" customHeight="1" x14ac:dyDescent="0.25">
      <c r="A118" s="66" t="s">
        <v>34</v>
      </c>
      <c r="B118" s="67">
        <f t="shared" ref="B118" si="79">B86*1000000/B$8</f>
        <v>1671.7805010068366</v>
      </c>
      <c r="C118" s="67">
        <f t="shared" ref="C118:W118" si="80">C86*1000000/C$8</f>
        <v>1623.8799664149542</v>
      </c>
      <c r="D118" s="67">
        <f t="shared" si="80"/>
        <v>1676.9810114912007</v>
      </c>
      <c r="E118" s="67">
        <f t="shared" si="80"/>
        <v>1675.894073302801</v>
      </c>
      <c r="F118" s="67">
        <f t="shared" si="80"/>
        <v>1717.8002922951766</v>
      </c>
      <c r="G118" s="67">
        <f t="shared" si="80"/>
        <v>1643.4184826524877</v>
      </c>
      <c r="H118" s="67">
        <f t="shared" si="80"/>
        <v>1559.8419799154174</v>
      </c>
      <c r="I118" s="67">
        <f t="shared" si="80"/>
        <v>1561.3499437383675</v>
      </c>
      <c r="J118" s="67">
        <f t="shared" si="80"/>
        <v>1530.5841332743064</v>
      </c>
      <c r="K118" s="67">
        <f t="shared" si="80"/>
        <v>1557.8682636227049</v>
      </c>
      <c r="L118" s="67">
        <f t="shared" si="80"/>
        <v>1539.1030797636361</v>
      </c>
      <c r="M118" s="67">
        <f t="shared" si="80"/>
        <v>1502.6239429628645</v>
      </c>
      <c r="N118" s="67">
        <f t="shared" si="80"/>
        <v>1476.7679020200546</v>
      </c>
      <c r="O118" s="67">
        <f t="shared" si="80"/>
        <v>1527.9986776057547</v>
      </c>
      <c r="P118" s="67">
        <f t="shared" si="80"/>
        <v>1745.6306127534194</v>
      </c>
      <c r="Q118" s="67">
        <f t="shared" si="80"/>
        <v>1752.5466393125503</v>
      </c>
      <c r="R118" s="67">
        <f t="shared" si="80"/>
        <v>1750.4111688523531</v>
      </c>
      <c r="S118" s="67">
        <f t="shared" si="80"/>
        <v>1753.9471364077549</v>
      </c>
      <c r="T118" s="67">
        <f t="shared" si="80"/>
        <v>1741.6346082132818</v>
      </c>
      <c r="U118" s="67">
        <f t="shared" si="80"/>
        <v>1812.1276706579104</v>
      </c>
      <c r="V118" s="67">
        <f t="shared" si="80"/>
        <v>1599.2631730882838</v>
      </c>
      <c r="W118" s="67">
        <f t="shared" si="80"/>
        <v>1679.5695170879146</v>
      </c>
      <c r="DA118" s="110"/>
    </row>
    <row r="119" spans="1:105" ht="12" customHeight="1" x14ac:dyDescent="0.25">
      <c r="A119" s="78" t="s">
        <v>33</v>
      </c>
      <c r="B119" s="68">
        <f t="shared" ref="B119" si="81">B87*1000000/B$8</f>
        <v>0</v>
      </c>
      <c r="C119" s="68">
        <f t="shared" ref="C119:W119" si="82">C87*1000000/C$8</f>
        <v>0</v>
      </c>
      <c r="D119" s="68">
        <f t="shared" si="82"/>
        <v>0</v>
      </c>
      <c r="E119" s="68">
        <f t="shared" si="82"/>
        <v>0</v>
      </c>
      <c r="F119" s="68">
        <f t="shared" si="82"/>
        <v>0</v>
      </c>
      <c r="G119" s="68">
        <f t="shared" si="82"/>
        <v>0</v>
      </c>
      <c r="H119" s="68">
        <f t="shared" si="82"/>
        <v>0</v>
      </c>
      <c r="I119" s="68">
        <f t="shared" si="82"/>
        <v>0</v>
      </c>
      <c r="J119" s="68">
        <f t="shared" si="82"/>
        <v>0</v>
      </c>
      <c r="K119" s="68">
        <f t="shared" si="82"/>
        <v>0</v>
      </c>
      <c r="L119" s="68">
        <f t="shared" si="82"/>
        <v>0</v>
      </c>
      <c r="M119" s="68">
        <f t="shared" si="82"/>
        <v>0</v>
      </c>
      <c r="N119" s="68">
        <f t="shared" si="82"/>
        <v>0</v>
      </c>
      <c r="O119" s="68">
        <f t="shared" si="82"/>
        <v>0</v>
      </c>
      <c r="P119" s="68">
        <f t="shared" si="82"/>
        <v>0</v>
      </c>
      <c r="Q119" s="68">
        <f t="shared" si="82"/>
        <v>0</v>
      </c>
      <c r="R119" s="68">
        <f t="shared" si="82"/>
        <v>0</v>
      </c>
      <c r="S119" s="68">
        <f t="shared" si="82"/>
        <v>0</v>
      </c>
      <c r="T119" s="68">
        <f t="shared" si="82"/>
        <v>0</v>
      </c>
      <c r="U119" s="68">
        <f t="shared" si="82"/>
        <v>0</v>
      </c>
      <c r="V119" s="68">
        <f t="shared" si="82"/>
        <v>0</v>
      </c>
      <c r="W119" s="68">
        <f t="shared" si="82"/>
        <v>0</v>
      </c>
      <c r="DA119" s="111"/>
    </row>
    <row r="121" spans="1:105" ht="12.95" customHeight="1" x14ac:dyDescent="0.25">
      <c r="A121" s="79" t="s">
        <v>30</v>
      </c>
      <c r="B121" s="86">
        <f t="shared" ref="B121" si="83">IF(B107=0,"",B107/B100)</f>
        <v>0.61152959340638791</v>
      </c>
      <c r="C121" s="86">
        <f t="shared" ref="C121:W121" si="84">IF(C107=0,"",C107/C100)</f>
        <v>0.61717190131372579</v>
      </c>
      <c r="D121" s="86">
        <f t="shared" si="84"/>
        <v>0.62896756678538734</v>
      </c>
      <c r="E121" s="86">
        <f t="shared" si="84"/>
        <v>0.65040555695904867</v>
      </c>
      <c r="F121" s="86">
        <f t="shared" si="84"/>
        <v>0.64979248761964137</v>
      </c>
      <c r="G121" s="86">
        <f t="shared" si="84"/>
        <v>0.65957721151890603</v>
      </c>
      <c r="H121" s="86">
        <f t="shared" si="84"/>
        <v>0.67373467867962378</v>
      </c>
      <c r="I121" s="86">
        <f t="shared" si="84"/>
        <v>0.6892616060417579</v>
      </c>
      <c r="J121" s="86">
        <f t="shared" si="84"/>
        <v>0.69856883804991854</v>
      </c>
      <c r="K121" s="86">
        <f t="shared" si="84"/>
        <v>0.71527152006243166</v>
      </c>
      <c r="L121" s="86">
        <f t="shared" si="84"/>
        <v>0.72839975366351728</v>
      </c>
      <c r="M121" s="86">
        <f t="shared" si="84"/>
        <v>0.74681608172331893</v>
      </c>
      <c r="N121" s="86">
        <f t="shared" si="84"/>
        <v>0.77346347093330492</v>
      </c>
      <c r="O121" s="86">
        <f t="shared" si="84"/>
        <v>0.77999291073947519</v>
      </c>
      <c r="P121" s="86">
        <f t="shared" si="84"/>
        <v>0.79646879272980642</v>
      </c>
      <c r="Q121" s="86">
        <f t="shared" si="84"/>
        <v>0.83166121021640294</v>
      </c>
      <c r="R121" s="86">
        <f t="shared" si="84"/>
        <v>0.83546035475258795</v>
      </c>
      <c r="S121" s="86">
        <f t="shared" si="84"/>
        <v>0.85782802845325856</v>
      </c>
      <c r="T121" s="86">
        <f t="shared" si="84"/>
        <v>0.87016749409230854</v>
      </c>
      <c r="U121" s="86">
        <f t="shared" si="84"/>
        <v>0.88833516964295256</v>
      </c>
      <c r="V121" s="86">
        <f t="shared" si="84"/>
        <v>0.90960327962264631</v>
      </c>
      <c r="W121" s="86">
        <f t="shared" si="84"/>
        <v>0.89967125825143435</v>
      </c>
      <c r="DA121" s="119" t="s">
        <v>238</v>
      </c>
    </row>
    <row r="122" spans="1:105" ht="12" customHeight="1" x14ac:dyDescent="0.25">
      <c r="A122" s="61" t="s">
        <v>32</v>
      </c>
      <c r="B122" s="75">
        <f t="shared" ref="B122" si="85">IF(B108=0,"",B108/B101)</f>
        <v>0.57586884544265815</v>
      </c>
      <c r="C122" s="75">
        <f t="shared" ref="C122:W122" si="86">IF(C108=0,"",C108/C101)</f>
        <v>0.58078914707633811</v>
      </c>
      <c r="D122" s="75">
        <f t="shared" si="86"/>
        <v>0.59290824208093795</v>
      </c>
      <c r="E122" s="75">
        <f t="shared" si="86"/>
        <v>0.60679706405321521</v>
      </c>
      <c r="F122" s="75">
        <f t="shared" si="86"/>
        <v>0.6152703192335337</v>
      </c>
      <c r="G122" s="75">
        <f t="shared" si="86"/>
        <v>0.62134046243203878</v>
      </c>
      <c r="H122" s="75">
        <f t="shared" si="86"/>
        <v>0.63041600557524768</v>
      </c>
      <c r="I122" s="75">
        <f t="shared" si="86"/>
        <v>0.64518557099393459</v>
      </c>
      <c r="J122" s="75">
        <f t="shared" si="86"/>
        <v>0.65365367146653386</v>
      </c>
      <c r="K122" s="75">
        <f t="shared" si="86"/>
        <v>0.66557144006907709</v>
      </c>
      <c r="L122" s="75">
        <f t="shared" si="86"/>
        <v>0.68079546196317164</v>
      </c>
      <c r="M122" s="75">
        <f t="shared" si="86"/>
        <v>0.69699286498968949</v>
      </c>
      <c r="N122" s="75">
        <f t="shared" si="86"/>
        <v>0.71841316155699964</v>
      </c>
      <c r="O122" s="75">
        <f t="shared" si="86"/>
        <v>0.7349324136473282</v>
      </c>
      <c r="P122" s="75">
        <f t="shared" si="86"/>
        <v>0.75756519209603335</v>
      </c>
      <c r="Q122" s="75">
        <f t="shared" si="86"/>
        <v>0.78138234753102653</v>
      </c>
      <c r="R122" s="75">
        <f t="shared" si="86"/>
        <v>0.79189445801076797</v>
      </c>
      <c r="S122" s="75">
        <f t="shared" si="86"/>
        <v>0.80790020126879836</v>
      </c>
      <c r="T122" s="75">
        <f t="shared" si="86"/>
        <v>0.8257738915210131</v>
      </c>
      <c r="U122" s="75">
        <f t="shared" si="86"/>
        <v>0.84032653687256575</v>
      </c>
      <c r="V122" s="75">
        <f t="shared" si="86"/>
        <v>0.858435724534515</v>
      </c>
      <c r="W122" s="75">
        <f t="shared" si="86"/>
        <v>0.85405599726278358</v>
      </c>
      <c r="DA122" s="120" t="s">
        <v>239</v>
      </c>
    </row>
    <row r="123" spans="1:105" ht="12" customHeight="1" x14ac:dyDescent="0.25">
      <c r="A123" s="61" t="s">
        <v>31</v>
      </c>
      <c r="B123" s="76">
        <f t="shared" ref="B123" si="87">IF(B109=0,"",B109/B102)</f>
        <v>1.829019279878068</v>
      </c>
      <c r="C123" s="76">
        <f t="shared" ref="C123:W123" si="88">IF(C109=0,"",C109/C102)</f>
        <v>1.9087764151589885</v>
      </c>
      <c r="D123" s="76">
        <f t="shared" si="88"/>
        <v>2.0034127698597359</v>
      </c>
      <c r="E123" s="76">
        <f t="shared" si="88"/>
        <v>2.0747739015396762</v>
      </c>
      <c r="F123" s="76">
        <f t="shared" si="88"/>
        <v>2.1830220259466437</v>
      </c>
      <c r="G123" s="76">
        <f t="shared" si="88"/>
        <v>2.2831807308172518</v>
      </c>
      <c r="H123" s="76">
        <f t="shared" si="88"/>
        <v>2.3947511744370558</v>
      </c>
      <c r="I123" s="76">
        <f t="shared" si="88"/>
        <v>2.5205196469577471</v>
      </c>
      <c r="J123" s="76">
        <f t="shared" si="88"/>
        <v>2.6408825161384271</v>
      </c>
      <c r="K123" s="76">
        <f t="shared" si="88"/>
        <v>2.6744643410103772</v>
      </c>
      <c r="L123" s="76">
        <f t="shared" si="88"/>
        <v>2.7350842459060729</v>
      </c>
      <c r="M123" s="76">
        <f t="shared" si="88"/>
        <v>2.8145797875975807</v>
      </c>
      <c r="N123" s="76">
        <f t="shared" si="88"/>
        <v>2.8758253138174985</v>
      </c>
      <c r="O123" s="76">
        <f t="shared" si="88"/>
        <v>2.9736157062805266</v>
      </c>
      <c r="P123" s="76">
        <f t="shared" si="88"/>
        <v>3.0777155667461282</v>
      </c>
      <c r="Q123" s="76">
        <f t="shared" si="88"/>
        <v>3.1560974616928843</v>
      </c>
      <c r="R123" s="76">
        <f t="shared" si="88"/>
        <v>3.2626128730901813</v>
      </c>
      <c r="S123" s="76">
        <f t="shared" si="88"/>
        <v>3.3570204416208718</v>
      </c>
      <c r="T123" s="76">
        <f t="shared" si="88"/>
        <v>3.4956845783384272</v>
      </c>
      <c r="U123" s="76">
        <f t="shared" si="88"/>
        <v>3.5773113486552921</v>
      </c>
      <c r="V123" s="76">
        <f t="shared" si="88"/>
        <v>3.6432559765698294</v>
      </c>
      <c r="W123" s="76">
        <f t="shared" si="88"/>
        <v>3.7405181977964501</v>
      </c>
      <c r="DA123" s="121" t="s">
        <v>240</v>
      </c>
    </row>
    <row r="124" spans="1:105" ht="12" customHeight="1" x14ac:dyDescent="0.25">
      <c r="A124" s="61" t="s">
        <v>35</v>
      </c>
      <c r="B124" s="76">
        <f t="shared" ref="B124" si="89">IF(B110=0,"",B110/B103)</f>
        <v>0.61344744258820694</v>
      </c>
      <c r="C124" s="76">
        <f t="shared" ref="C124:W124" si="90">IF(C110=0,"",C110/C103)</f>
        <v>0.61559935774011609</v>
      </c>
      <c r="D124" s="76">
        <f t="shared" si="90"/>
        <v>0.61842808445601694</v>
      </c>
      <c r="E124" s="76">
        <f t="shared" si="90"/>
        <v>0.62595163426076184</v>
      </c>
      <c r="F124" s="76">
        <f t="shared" si="90"/>
        <v>0.62976440445622417</v>
      </c>
      <c r="G124" s="76">
        <f t="shared" si="90"/>
        <v>0.63398342065620839</v>
      </c>
      <c r="H124" s="76">
        <f t="shared" si="90"/>
        <v>0.63774298739581159</v>
      </c>
      <c r="I124" s="76">
        <f t="shared" si="90"/>
        <v>0.6430006465657967</v>
      </c>
      <c r="J124" s="76">
        <f t="shared" si="90"/>
        <v>0.6490083715592152</v>
      </c>
      <c r="K124" s="76">
        <f t="shared" si="90"/>
        <v>0.65442169988042997</v>
      </c>
      <c r="L124" s="76">
        <f t="shared" si="90"/>
        <v>0.66159834172666832</v>
      </c>
      <c r="M124" s="76">
        <f t="shared" si="90"/>
        <v>0.66848519493912784</v>
      </c>
      <c r="N124" s="76">
        <f t="shared" si="90"/>
        <v>0.67751648379964169</v>
      </c>
      <c r="O124" s="76">
        <f t="shared" si="90"/>
        <v>0.68502375436778984</v>
      </c>
      <c r="P124" s="76">
        <f t="shared" si="90"/>
        <v>0.69041414898120146</v>
      </c>
      <c r="Q124" s="76">
        <f t="shared" si="90"/>
        <v>0.69739907203509022</v>
      </c>
      <c r="R124" s="76">
        <f t="shared" si="90"/>
        <v>0.70698167576499382</v>
      </c>
      <c r="S124" s="76">
        <f t="shared" si="90"/>
        <v>0.71919431707259418</v>
      </c>
      <c r="T124" s="76">
        <f t="shared" si="90"/>
        <v>0.7376833473941744</v>
      </c>
      <c r="U124" s="76">
        <f t="shared" si="90"/>
        <v>0.75149267194630376</v>
      </c>
      <c r="V124" s="76">
        <f t="shared" si="90"/>
        <v>0.76602447060675627</v>
      </c>
      <c r="W124" s="76">
        <f t="shared" si="90"/>
        <v>0.77845336778619967</v>
      </c>
      <c r="DA124" s="121" t="s">
        <v>241</v>
      </c>
    </row>
    <row r="125" spans="1:105" ht="12" customHeight="1" x14ac:dyDescent="0.25">
      <c r="A125" s="74" t="s">
        <v>34</v>
      </c>
      <c r="B125" s="56">
        <f t="shared" ref="B125" si="91">IF(B111=0,"",B111/B104)</f>
        <v>0.66224670354230586</v>
      </c>
      <c r="C125" s="56">
        <f t="shared" ref="C125:W125" si="92">IF(C111=0,"",C111/C104)</f>
        <v>0.66632471315762354</v>
      </c>
      <c r="D125" s="56">
        <f t="shared" si="92"/>
        <v>0.66530049015771597</v>
      </c>
      <c r="E125" s="56">
        <f t="shared" si="92"/>
        <v>0.66693325395471537</v>
      </c>
      <c r="F125" s="56">
        <f t="shared" si="92"/>
        <v>0.66696482368623233</v>
      </c>
      <c r="G125" s="56">
        <f t="shared" si="92"/>
        <v>0.67321611819555749</v>
      </c>
      <c r="H125" s="56">
        <f t="shared" si="92"/>
        <v>0.67855201977081436</v>
      </c>
      <c r="I125" s="56">
        <f t="shared" si="92"/>
        <v>0.6800269041685435</v>
      </c>
      <c r="J125" s="56">
        <f t="shared" si="92"/>
        <v>0.68409088351222802</v>
      </c>
      <c r="K125" s="56">
        <f t="shared" si="92"/>
        <v>0.68551058079223115</v>
      </c>
      <c r="L125" s="56">
        <f t="shared" si="92"/>
        <v>0.68831303122441456</v>
      </c>
      <c r="M125" s="56">
        <f t="shared" si="92"/>
        <v>0.69093466121670577</v>
      </c>
      <c r="N125" s="56">
        <f t="shared" si="92"/>
        <v>0.69273943512068248</v>
      </c>
      <c r="O125" s="56">
        <f t="shared" si="92"/>
        <v>0.69206796029874562</v>
      </c>
      <c r="P125" s="56">
        <f t="shared" si="92"/>
        <v>0.68114276808628271</v>
      </c>
      <c r="Q125" s="56">
        <f t="shared" si="92"/>
        <v>0.68220301778980874</v>
      </c>
      <c r="R125" s="56">
        <f t="shared" si="92"/>
        <v>0.6842859001102144</v>
      </c>
      <c r="S125" s="56">
        <f t="shared" si="92"/>
        <v>0.68668157435102672</v>
      </c>
      <c r="T125" s="56">
        <f t="shared" si="92"/>
        <v>0.69054378937405514</v>
      </c>
      <c r="U125" s="56">
        <f t="shared" si="92"/>
        <v>0.69016085506522773</v>
      </c>
      <c r="V125" s="56">
        <f t="shared" si="92"/>
        <v>0.69843987491493842</v>
      </c>
      <c r="W125" s="56">
        <f t="shared" si="92"/>
        <v>0.70471260919481404</v>
      </c>
      <c r="DA125" s="122" t="s">
        <v>242</v>
      </c>
    </row>
    <row r="126" spans="1:105" s="2" customFormat="1" ht="12" customHeight="1" x14ac:dyDescent="0.25">
      <c r="DA126" s="7"/>
    </row>
    <row r="127" spans="1:105" s="2" customFormat="1" ht="6.6" customHeight="1" x14ac:dyDescent="0.25">
      <c r="A127" s="30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DA127" s="32"/>
    </row>
    <row r="128" spans="1:105" s="2" customFormat="1" ht="12" customHeight="1" x14ac:dyDescent="0.25">
      <c r="DA128" s="7"/>
    </row>
    <row r="129" spans="1:105" ht="12.95" customHeight="1" x14ac:dyDescent="0.25">
      <c r="A129" s="81" t="s">
        <v>42</v>
      </c>
      <c r="B129" s="82">
        <f t="shared" ref="B129" si="93">IF(B99=0,0,B99/B$26)</f>
        <v>166.55209952234509</v>
      </c>
      <c r="C129" s="82">
        <f t="shared" ref="C129:W129" si="94">IF(C99=0,0,C99/C$26)</f>
        <v>172.43255109930021</v>
      </c>
      <c r="D129" s="82">
        <f t="shared" si="94"/>
        <v>167.71578825832646</v>
      </c>
      <c r="E129" s="82">
        <f t="shared" si="94"/>
        <v>177.12376975861224</v>
      </c>
      <c r="F129" s="82">
        <f t="shared" si="94"/>
        <v>178.16738690951627</v>
      </c>
      <c r="G129" s="82">
        <f t="shared" si="94"/>
        <v>176.66032648000825</v>
      </c>
      <c r="H129" s="82">
        <f t="shared" si="94"/>
        <v>180.3572455842384</v>
      </c>
      <c r="I129" s="82">
        <f t="shared" si="94"/>
        <v>164.36913436940293</v>
      </c>
      <c r="J129" s="82">
        <f t="shared" si="94"/>
        <v>171.3582371630296</v>
      </c>
      <c r="K129" s="82">
        <f t="shared" si="94"/>
        <v>171.65971952288871</v>
      </c>
      <c r="L129" s="82">
        <f t="shared" si="94"/>
        <v>178.10887108368638</v>
      </c>
      <c r="M129" s="82">
        <f t="shared" si="94"/>
        <v>161.65062228029845</v>
      </c>
      <c r="N129" s="82">
        <f t="shared" si="94"/>
        <v>163.38106258675757</v>
      </c>
      <c r="O129" s="82">
        <f t="shared" si="94"/>
        <v>164.45245312797982</v>
      </c>
      <c r="P129" s="82">
        <f t="shared" si="94"/>
        <v>151.12959214547485</v>
      </c>
      <c r="Q129" s="82">
        <f t="shared" si="94"/>
        <v>155.81010099213415</v>
      </c>
      <c r="R129" s="82">
        <f t="shared" si="94"/>
        <v>155.56560794710759</v>
      </c>
      <c r="S129" s="82">
        <f t="shared" si="94"/>
        <v>154.87491553682062</v>
      </c>
      <c r="T129" s="82">
        <f t="shared" si="94"/>
        <v>150.52933452453351</v>
      </c>
      <c r="U129" s="82">
        <f t="shared" si="94"/>
        <v>145.79615988027069</v>
      </c>
      <c r="V129" s="82">
        <f t="shared" si="94"/>
        <v>135.81373049596942</v>
      </c>
      <c r="W129" s="82">
        <f t="shared" si="94"/>
        <v>144.5434594703502</v>
      </c>
      <c r="DA129" s="107"/>
    </row>
    <row r="130" spans="1:105" ht="12" customHeight="1" x14ac:dyDescent="0.25">
      <c r="A130" s="77" t="s">
        <v>36</v>
      </c>
      <c r="B130" s="64">
        <f t="shared" ref="B130" si="95">IF(B100=0,0,B100/B$26)</f>
        <v>129.48678761816228</v>
      </c>
      <c r="C130" s="64">
        <f t="shared" ref="C130:W130" si="96">IF(C100=0,0,C100/C$26)</f>
        <v>134.53591375393717</v>
      </c>
      <c r="D130" s="64">
        <f t="shared" si="96"/>
        <v>128.9817676719187</v>
      </c>
      <c r="E130" s="64">
        <f t="shared" si="96"/>
        <v>137.5180939610143</v>
      </c>
      <c r="F130" s="64">
        <f t="shared" si="96"/>
        <v>137.70245524661178</v>
      </c>
      <c r="G130" s="64">
        <f t="shared" si="96"/>
        <v>135.48816785861629</v>
      </c>
      <c r="H130" s="64">
        <f t="shared" si="96"/>
        <v>138.81774964664609</v>
      </c>
      <c r="I130" s="64">
        <f t="shared" si="96"/>
        <v>122.5533025138712</v>
      </c>
      <c r="J130" s="64">
        <f t="shared" si="96"/>
        <v>129.17888743217259</v>
      </c>
      <c r="K130" s="64">
        <f t="shared" si="96"/>
        <v>128.84992082098651</v>
      </c>
      <c r="L130" s="64">
        <f t="shared" si="96"/>
        <v>135.00044404790714</v>
      </c>
      <c r="M130" s="64">
        <f t="shared" si="96"/>
        <v>118.3832767276141</v>
      </c>
      <c r="N130" s="64">
        <f t="shared" si="96"/>
        <v>119.93531793931595</v>
      </c>
      <c r="O130" s="64">
        <f t="shared" si="96"/>
        <v>120.6796565712833</v>
      </c>
      <c r="P130" s="64">
        <f t="shared" si="96"/>
        <v>106.90096876838743</v>
      </c>
      <c r="Q130" s="64">
        <f t="shared" si="96"/>
        <v>111.00832124307381</v>
      </c>
      <c r="R130" s="64">
        <f t="shared" si="96"/>
        <v>110.96355811725178</v>
      </c>
      <c r="S130" s="64">
        <f t="shared" si="96"/>
        <v>110.38165376848133</v>
      </c>
      <c r="T130" s="64">
        <f t="shared" si="96"/>
        <v>106.62359464222945</v>
      </c>
      <c r="U130" s="64">
        <f t="shared" si="96"/>
        <v>102.77055967215864</v>
      </c>
      <c r="V130" s="64">
        <f t="shared" si="96"/>
        <v>95.117896194024496</v>
      </c>
      <c r="W130" s="64">
        <f t="shared" si="96"/>
        <v>103.79366734960153</v>
      </c>
      <c r="DA130" s="108"/>
    </row>
    <row r="131" spans="1:105" ht="12" customHeight="1" x14ac:dyDescent="0.25">
      <c r="A131" s="61" t="s">
        <v>32</v>
      </c>
      <c r="B131" s="65">
        <f t="shared" ref="B131" si="97">IF(B101=0,0,B101/B$26)</f>
        <v>94.641763861556043</v>
      </c>
      <c r="C131" s="65">
        <f t="shared" ref="C131:W131" si="98">IF(C101=0,0,C101/C$26)</f>
        <v>99.550606127253943</v>
      </c>
      <c r="D131" s="65">
        <f t="shared" si="98"/>
        <v>93.911086848510308</v>
      </c>
      <c r="E131" s="65">
        <f t="shared" si="98"/>
        <v>101.43438295546235</v>
      </c>
      <c r="F131" s="65">
        <f t="shared" si="98"/>
        <v>102.18309343695977</v>
      </c>
      <c r="G131" s="65">
        <f t="shared" si="98"/>
        <v>100.00969459017641</v>
      </c>
      <c r="H131" s="65">
        <f t="shared" si="98"/>
        <v>103.08975245734136</v>
      </c>
      <c r="I131" s="65">
        <f t="shared" si="98"/>
        <v>87.287075779530966</v>
      </c>
      <c r="J131" s="65">
        <f t="shared" si="98"/>
        <v>93.747329211754177</v>
      </c>
      <c r="K131" s="65">
        <f t="shared" si="98"/>
        <v>92.645067291314177</v>
      </c>
      <c r="L131" s="65">
        <f t="shared" si="98"/>
        <v>98.812440661466923</v>
      </c>
      <c r="M131" s="65">
        <f t="shared" si="98"/>
        <v>82.37186467749639</v>
      </c>
      <c r="N131" s="65">
        <f t="shared" si="98"/>
        <v>83.565925440322772</v>
      </c>
      <c r="O131" s="65">
        <f t="shared" si="98"/>
        <v>84.565284519372725</v>
      </c>
      <c r="P131" s="65">
        <f t="shared" si="98"/>
        <v>70.687238598977416</v>
      </c>
      <c r="Q131" s="65">
        <f t="shared" si="98"/>
        <v>74.256749548095684</v>
      </c>
      <c r="R131" s="65">
        <f t="shared" si="98"/>
        <v>74.828714994481416</v>
      </c>
      <c r="S131" s="65">
        <f t="shared" si="98"/>
        <v>74.226563171353831</v>
      </c>
      <c r="T131" s="65">
        <f t="shared" si="98"/>
        <v>71.287197498714491</v>
      </c>
      <c r="U131" s="65">
        <f t="shared" si="98"/>
        <v>67.817573497268825</v>
      </c>
      <c r="V131" s="65">
        <f t="shared" si="98"/>
        <v>63.365551985624833</v>
      </c>
      <c r="W131" s="65">
        <f t="shared" si="98"/>
        <v>70.83514355720159</v>
      </c>
      <c r="DA131" s="109"/>
    </row>
    <row r="132" spans="1:105" ht="12" customHeight="1" x14ac:dyDescent="0.25">
      <c r="A132" s="61" t="s">
        <v>31</v>
      </c>
      <c r="B132" s="65">
        <f t="shared" ref="B132" si="99">IF(B102=0,0,B102/B$26)</f>
        <v>2.0831187384959127</v>
      </c>
      <c r="C132" s="65">
        <f t="shared" ref="C132:W132" si="100">IF(C102=0,0,C102/C$26)</f>
        <v>2.2164277838897601</v>
      </c>
      <c r="D132" s="65">
        <f t="shared" si="100"/>
        <v>2.1676181006774233</v>
      </c>
      <c r="E132" s="65">
        <f t="shared" si="100"/>
        <v>3.2056930993244035</v>
      </c>
      <c r="F132" s="65">
        <f t="shared" si="100"/>
        <v>2.3374091269404089</v>
      </c>
      <c r="G132" s="65">
        <f t="shared" si="100"/>
        <v>2.4803379944783681</v>
      </c>
      <c r="H132" s="65">
        <f t="shared" si="100"/>
        <v>2.8964651435441717</v>
      </c>
      <c r="I132" s="65">
        <f t="shared" si="100"/>
        <v>2.597528519079864</v>
      </c>
      <c r="J132" s="65">
        <f t="shared" si="100"/>
        <v>2.7076934398335748</v>
      </c>
      <c r="K132" s="65">
        <f t="shared" si="100"/>
        <v>3.1147360813494989</v>
      </c>
      <c r="L132" s="65">
        <f t="shared" si="100"/>
        <v>3.219921843347278</v>
      </c>
      <c r="M132" s="65">
        <f t="shared" si="100"/>
        <v>3.0521468774581044</v>
      </c>
      <c r="N132" s="65">
        <f t="shared" si="100"/>
        <v>3.5645988867768783</v>
      </c>
      <c r="O132" s="65">
        <f t="shared" si="100"/>
        <v>3.1117339131625839</v>
      </c>
      <c r="P132" s="65">
        <f t="shared" si="100"/>
        <v>2.8275583238471009</v>
      </c>
      <c r="Q132" s="65">
        <f t="shared" si="100"/>
        <v>3.6312740089462596</v>
      </c>
      <c r="R132" s="65">
        <f t="shared" si="100"/>
        <v>3.2441295436600308</v>
      </c>
      <c r="S132" s="65">
        <f t="shared" si="100"/>
        <v>3.5164597826525834</v>
      </c>
      <c r="T132" s="65">
        <f t="shared" si="100"/>
        <v>3.1363872653647604</v>
      </c>
      <c r="U132" s="65">
        <f t="shared" si="100"/>
        <v>3.2161125797831018</v>
      </c>
      <c r="V132" s="65">
        <f t="shared" si="100"/>
        <v>3.075440337944479</v>
      </c>
      <c r="W132" s="65">
        <f t="shared" si="100"/>
        <v>2.8484753795376583</v>
      </c>
      <c r="DA132" s="109"/>
    </row>
    <row r="133" spans="1:105" ht="12" customHeight="1" x14ac:dyDescent="0.25">
      <c r="A133" s="61" t="s">
        <v>35</v>
      </c>
      <c r="B133" s="65">
        <f t="shared" ref="B133" si="101">IF(B103=0,0,B103/B$26)</f>
        <v>16.860268391047843</v>
      </c>
      <c r="C133" s="65">
        <f t="shared" ref="C133:W133" si="102">IF(C103=0,0,C103/C$26)</f>
        <v>16.78658476836311</v>
      </c>
      <c r="D133" s="65">
        <f t="shared" si="102"/>
        <v>16.819413712028613</v>
      </c>
      <c r="E133" s="65">
        <f t="shared" si="102"/>
        <v>16.741288570173797</v>
      </c>
      <c r="F133" s="65">
        <f t="shared" si="102"/>
        <v>16.828154480698533</v>
      </c>
      <c r="G133" s="65">
        <f t="shared" si="102"/>
        <v>16.64678768100806</v>
      </c>
      <c r="H133" s="65">
        <f t="shared" si="102"/>
        <v>16.59715149582933</v>
      </c>
      <c r="I133" s="65">
        <f t="shared" si="102"/>
        <v>16.415136893121357</v>
      </c>
      <c r="J133" s="65">
        <f t="shared" si="102"/>
        <v>16.382477689878311</v>
      </c>
      <c r="K133" s="65">
        <f t="shared" si="102"/>
        <v>16.504561228556359</v>
      </c>
      <c r="L133" s="65">
        <f t="shared" si="102"/>
        <v>16.316440671174568</v>
      </c>
      <c r="M133" s="65">
        <f t="shared" si="102"/>
        <v>16.271064550327175</v>
      </c>
      <c r="N133" s="65">
        <f t="shared" si="102"/>
        <v>16.134276224245703</v>
      </c>
      <c r="O133" s="65">
        <f t="shared" si="102"/>
        <v>16.135440494090229</v>
      </c>
      <c r="P133" s="65">
        <f t="shared" si="102"/>
        <v>16.170651864396195</v>
      </c>
      <c r="Q133" s="65">
        <f t="shared" si="102"/>
        <v>15.989663462313519</v>
      </c>
      <c r="R133" s="65">
        <f t="shared" si="102"/>
        <v>15.783490841384646</v>
      </c>
      <c r="S133" s="65">
        <f t="shared" si="102"/>
        <v>15.490767526559116</v>
      </c>
      <c r="T133" s="65">
        <f t="shared" si="102"/>
        <v>15.145289061157893</v>
      </c>
      <c r="U133" s="65">
        <f t="shared" si="102"/>
        <v>14.628818817487065</v>
      </c>
      <c r="V133" s="65">
        <f t="shared" si="102"/>
        <v>13.177370470842723</v>
      </c>
      <c r="W133" s="65">
        <f t="shared" si="102"/>
        <v>13.687075873401596</v>
      </c>
      <c r="DA133" s="109"/>
    </row>
    <row r="134" spans="1:105" ht="12" customHeight="1" x14ac:dyDescent="0.25">
      <c r="A134" s="66" t="s">
        <v>34</v>
      </c>
      <c r="B134" s="67">
        <f t="shared" ref="B134" si="103">IF(B104=0,0,B104/B$26)</f>
        <v>15.901636627062485</v>
      </c>
      <c r="C134" s="67">
        <f t="shared" ref="C134:W134" si="104">IF(C104=0,0,C104/C$26)</f>
        <v>15.982295074430349</v>
      </c>
      <c r="D134" s="67">
        <f t="shared" si="104"/>
        <v>16.083649010702331</v>
      </c>
      <c r="E134" s="67">
        <f t="shared" si="104"/>
        <v>16.136729336053744</v>
      </c>
      <c r="F134" s="67">
        <f t="shared" si="104"/>
        <v>16.353798202013081</v>
      </c>
      <c r="G134" s="67">
        <f t="shared" si="104"/>
        <v>16.351347592953449</v>
      </c>
      <c r="H134" s="67">
        <f t="shared" si="104"/>
        <v>16.234380549931274</v>
      </c>
      <c r="I134" s="67">
        <f t="shared" si="104"/>
        <v>16.253561322139049</v>
      </c>
      <c r="J134" s="67">
        <f t="shared" si="104"/>
        <v>16.34138709070654</v>
      </c>
      <c r="K134" s="67">
        <f t="shared" si="104"/>
        <v>16.585556219766474</v>
      </c>
      <c r="L134" s="67">
        <f t="shared" si="104"/>
        <v>16.651640871918367</v>
      </c>
      <c r="M134" s="67">
        <f t="shared" si="104"/>
        <v>16.688200622332417</v>
      </c>
      <c r="N134" s="67">
        <f t="shared" si="104"/>
        <v>16.670517387970587</v>
      </c>
      <c r="O134" s="67">
        <f t="shared" si="104"/>
        <v>16.86719764465775</v>
      </c>
      <c r="P134" s="67">
        <f t="shared" si="104"/>
        <v>17.215519981166722</v>
      </c>
      <c r="Q134" s="67">
        <f t="shared" si="104"/>
        <v>17.130634223718328</v>
      </c>
      <c r="R134" s="67">
        <f t="shared" si="104"/>
        <v>17.107222737725689</v>
      </c>
      <c r="S134" s="67">
        <f t="shared" si="104"/>
        <v>17.147863287915811</v>
      </c>
      <c r="T134" s="67">
        <f t="shared" si="104"/>
        <v>17.054720816992301</v>
      </c>
      <c r="U134" s="67">
        <f t="shared" si="104"/>
        <v>17.108054777619667</v>
      </c>
      <c r="V134" s="67">
        <f t="shared" si="104"/>
        <v>15.499533399612439</v>
      </c>
      <c r="W134" s="67">
        <f t="shared" si="104"/>
        <v>16.422972539460684</v>
      </c>
      <c r="DA134" s="110"/>
    </row>
    <row r="135" spans="1:105" ht="12" customHeight="1" x14ac:dyDescent="0.25">
      <c r="A135" s="78" t="s">
        <v>33</v>
      </c>
      <c r="B135" s="68">
        <f t="shared" ref="B135" si="105">IF(B105=0,0,B105/B$26)</f>
        <v>37.065311904182813</v>
      </c>
      <c r="C135" s="68">
        <f t="shared" ref="C135:W135" si="106">IF(C105=0,0,C105/C$26)</f>
        <v>37.896637345363075</v>
      </c>
      <c r="D135" s="68">
        <f t="shared" si="106"/>
        <v>38.734020586407752</v>
      </c>
      <c r="E135" s="68">
        <f t="shared" si="106"/>
        <v>39.605675797597939</v>
      </c>
      <c r="F135" s="68">
        <f t="shared" si="106"/>
        <v>40.464931662904483</v>
      </c>
      <c r="G135" s="68">
        <f t="shared" si="106"/>
        <v>41.172158621391965</v>
      </c>
      <c r="H135" s="68">
        <f t="shared" si="106"/>
        <v>41.539495937592299</v>
      </c>
      <c r="I135" s="68">
        <f t="shared" si="106"/>
        <v>41.815831855531734</v>
      </c>
      <c r="J135" s="68">
        <f t="shared" si="106"/>
        <v>42.179349730857005</v>
      </c>
      <c r="K135" s="68">
        <f t="shared" si="106"/>
        <v>42.809798701902196</v>
      </c>
      <c r="L135" s="68">
        <f t="shared" si="106"/>
        <v>43.108427035779243</v>
      </c>
      <c r="M135" s="68">
        <f t="shared" si="106"/>
        <v>43.267345552684361</v>
      </c>
      <c r="N135" s="68">
        <f t="shared" si="106"/>
        <v>43.445744647441636</v>
      </c>
      <c r="O135" s="68">
        <f t="shared" si="106"/>
        <v>43.772796556696534</v>
      </c>
      <c r="P135" s="68">
        <f t="shared" si="106"/>
        <v>44.228623377087438</v>
      </c>
      <c r="Q135" s="68">
        <f t="shared" si="106"/>
        <v>44.801779749060344</v>
      </c>
      <c r="R135" s="68">
        <f t="shared" si="106"/>
        <v>44.602049829855829</v>
      </c>
      <c r="S135" s="68">
        <f t="shared" si="106"/>
        <v>44.493261768339288</v>
      </c>
      <c r="T135" s="68">
        <f t="shared" si="106"/>
        <v>43.90573988230404</v>
      </c>
      <c r="U135" s="68">
        <f t="shared" si="106"/>
        <v>43.025600208112031</v>
      </c>
      <c r="V135" s="68">
        <f t="shared" si="106"/>
        <v>40.695834301944934</v>
      </c>
      <c r="W135" s="68">
        <f t="shared" si="106"/>
        <v>40.749792120748673</v>
      </c>
      <c r="DA135" s="111"/>
    </row>
    <row r="136" spans="1:105" s="2" customFormat="1" ht="12" customHeight="1" x14ac:dyDescent="0.25">
      <c r="DA136" s="7"/>
    </row>
    <row r="137" spans="1:105" ht="12.95" customHeight="1" x14ac:dyDescent="0.25">
      <c r="A137" s="84" t="s">
        <v>41</v>
      </c>
      <c r="B137" s="85">
        <f t="shared" ref="B137" si="107">IF(B107=0,0,B107/B$26)</f>
        <v>79.185002583634073</v>
      </c>
      <c r="C137" s="85">
        <f t="shared" ref="C137:W137" si="108">IF(C107=0,0,C107/C$26)</f>
        <v>83.031785686496818</v>
      </c>
      <c r="D137" s="85">
        <f t="shared" si="108"/>
        <v>81.125348572284835</v>
      </c>
      <c r="E137" s="85">
        <f t="shared" si="108"/>
        <v>89.442532494660284</v>
      </c>
      <c r="F137" s="85">
        <f t="shared" si="108"/>
        <v>89.478020946028209</v>
      </c>
      <c r="G137" s="85">
        <f t="shared" si="108"/>
        <v>89.364907949991604</v>
      </c>
      <c r="H137" s="85">
        <f t="shared" si="108"/>
        <v>93.526331953211567</v>
      </c>
      <c r="I137" s="85">
        <f t="shared" si="108"/>
        <v>84.471286116432267</v>
      </c>
      <c r="J137" s="85">
        <f t="shared" si="108"/>
        <v>90.240345294074018</v>
      </c>
      <c r="K137" s="85">
        <f t="shared" si="108"/>
        <v>92.162678725550975</v>
      </c>
      <c r="L137" s="85">
        <f t="shared" si="108"/>
        <v>98.334290188960992</v>
      </c>
      <c r="M137" s="85">
        <f t="shared" si="108"/>
        <v>88.410534867284127</v>
      </c>
      <c r="N137" s="85">
        <f t="shared" si="108"/>
        <v>92.765587300832777</v>
      </c>
      <c r="O137" s="85">
        <f t="shared" si="108"/>
        <v>94.129276596075499</v>
      </c>
      <c r="P137" s="85">
        <f t="shared" si="108"/>
        <v>85.143285536604267</v>
      </c>
      <c r="Q137" s="85">
        <f t="shared" si="108"/>
        <v>92.321314789105998</v>
      </c>
      <c r="R137" s="85">
        <f t="shared" si="108"/>
        <v>92.705653629248573</v>
      </c>
      <c r="S137" s="85">
        <f t="shared" si="108"/>
        <v>94.688476429626533</v>
      </c>
      <c r="T137" s="85">
        <f t="shared" si="108"/>
        <v>92.780386160942896</v>
      </c>
      <c r="U137" s="85">
        <f t="shared" si="108"/>
        <v>91.294702560668227</v>
      </c>
      <c r="V137" s="85">
        <f t="shared" si="108"/>
        <v>86.519550328891114</v>
      </c>
      <c r="W137" s="85">
        <f t="shared" si="108"/>
        <v>93.380179302946829</v>
      </c>
      <c r="DA137" s="117"/>
    </row>
    <row r="138" spans="1:105" ht="12" customHeight="1" x14ac:dyDescent="0.25">
      <c r="A138" s="61" t="s">
        <v>32</v>
      </c>
      <c r="B138" s="65">
        <f t="shared" ref="B138" si="109">IF(B108=0,0,B108/B$26)</f>
        <v>54.501243285610968</v>
      </c>
      <c r="C138" s="65">
        <f t="shared" ref="C138:W138" si="110">IF(C108=0,0,C108/C$26)</f>
        <v>57.817911623580301</v>
      </c>
      <c r="D138" s="65">
        <f t="shared" si="110"/>
        <v>55.680657415260534</v>
      </c>
      <c r="E138" s="65">
        <f t="shared" si="110"/>
        <v>61.550085771424051</v>
      </c>
      <c r="F138" s="65">
        <f t="shared" si="110"/>
        <v>62.870224519228238</v>
      </c>
      <c r="G138" s="65">
        <f t="shared" si="110"/>
        <v>62.140069884347177</v>
      </c>
      <c r="H138" s="65">
        <f t="shared" si="110"/>
        <v>64.989429959898217</v>
      </c>
      <c r="I138" s="65">
        <f t="shared" si="110"/>
        <v>56.316361827207523</v>
      </c>
      <c r="J138" s="65">
        <f t="shared" si="110"/>
        <v>61.278285929444969</v>
      </c>
      <c r="K138" s="65">
        <f t="shared" si="110"/>
        <v>61.661910852376529</v>
      </c>
      <c r="L138" s="65">
        <f t="shared" si="110"/>
        <v>67.271061187831862</v>
      </c>
      <c r="M138" s="65">
        <f t="shared" si="110"/>
        <v>57.412601956111217</v>
      </c>
      <c r="N138" s="65">
        <f t="shared" si="110"/>
        <v>60.034860694018789</v>
      </c>
      <c r="O138" s="65">
        <f t="shared" si="110"/>
        <v>62.14976866259564</v>
      </c>
      <c r="P138" s="65">
        <f t="shared" si="110"/>
        <v>53.550191487972469</v>
      </c>
      <c r="Q138" s="65">
        <f t="shared" si="110"/>
        <v>58.022913281914505</v>
      </c>
      <c r="R138" s="65">
        <f t="shared" si="110"/>
        <v>59.256444704197079</v>
      </c>
      <c r="S138" s="65">
        <f t="shared" si="110"/>
        <v>59.967655325627938</v>
      </c>
      <c r="T138" s="65">
        <f t="shared" si="110"/>
        <v>58.867106494140494</v>
      </c>
      <c r="U138" s="65">
        <f t="shared" si="110"/>
        <v>56.988906676060608</v>
      </c>
      <c r="V138" s="65">
        <f t="shared" si="110"/>
        <v>54.395253529309336</v>
      </c>
      <c r="W138" s="65">
        <f t="shared" si="110"/>
        <v>60.497179171998248</v>
      </c>
      <c r="DA138" s="109"/>
    </row>
    <row r="139" spans="1:105" ht="12" customHeight="1" x14ac:dyDescent="0.25">
      <c r="A139" s="61" t="s">
        <v>31</v>
      </c>
      <c r="B139" s="65">
        <f t="shared" ref="B139" si="111">IF(B109=0,0,B109/B$26)</f>
        <v>3.8100643349843035</v>
      </c>
      <c r="C139" s="65">
        <f t="shared" ref="C139:W139" si="112">IF(C109=0,0,C109/C$26)</f>
        <v>4.2306650797918781</v>
      </c>
      <c r="D139" s="65">
        <f t="shared" si="112"/>
        <v>4.3426337830762565</v>
      </c>
      <c r="E139" s="65">
        <f t="shared" si="112"/>
        <v>6.6510883788241095</v>
      </c>
      <c r="F139" s="65">
        <f t="shared" si="112"/>
        <v>5.1026156077596276</v>
      </c>
      <c r="G139" s="65">
        <f t="shared" si="112"/>
        <v>5.663059914906917</v>
      </c>
      <c r="H139" s="65">
        <f t="shared" si="112"/>
        <v>6.9363133042184009</v>
      </c>
      <c r="I139" s="65">
        <f t="shared" si="112"/>
        <v>6.5471216658738589</v>
      </c>
      <c r="J139" s="65">
        <f t="shared" si="112"/>
        <v>7.1507002643192035</v>
      </c>
      <c r="K139" s="65">
        <f t="shared" si="112"/>
        <v>8.3302505812276308</v>
      </c>
      <c r="L139" s="65">
        <f t="shared" si="112"/>
        <v>8.8067575067879815</v>
      </c>
      <c r="M139" s="65">
        <f t="shared" si="112"/>
        <v>8.590510910072652</v>
      </c>
      <c r="N139" s="65">
        <f t="shared" si="112"/>
        <v>10.251163712198622</v>
      </c>
      <c r="O139" s="65">
        <f t="shared" si="112"/>
        <v>9.2531008379460236</v>
      </c>
      <c r="P139" s="65">
        <f t="shared" si="112"/>
        <v>8.7024202691868133</v>
      </c>
      <c r="Q139" s="65">
        <f t="shared" si="112"/>
        <v>11.460654682346634</v>
      </c>
      <c r="R139" s="65">
        <f t="shared" si="112"/>
        <v>10.584338811117393</v>
      </c>
      <c r="S139" s="65">
        <f t="shared" si="112"/>
        <v>11.804827372502411</v>
      </c>
      <c r="T139" s="65">
        <f t="shared" si="112"/>
        <v>10.963820595232626</v>
      </c>
      <c r="U139" s="65">
        <f t="shared" si="112"/>
        <v>11.505036030211139</v>
      </c>
      <c r="V139" s="65">
        <f t="shared" si="112"/>
        <v>11.20461639180016</v>
      </c>
      <c r="W139" s="65">
        <f t="shared" si="112"/>
        <v>10.654773993135761</v>
      </c>
      <c r="DA139" s="109"/>
    </row>
    <row r="140" spans="1:105" ht="12" customHeight="1" x14ac:dyDescent="0.25">
      <c r="A140" s="61" t="s">
        <v>35</v>
      </c>
      <c r="B140" s="65">
        <f t="shared" ref="B140" si="113">IF(B110=0,0,B110/B$26)</f>
        <v>10.342888525839081</v>
      </c>
      <c r="C140" s="65">
        <f t="shared" ref="C140:W140" si="114">IF(C110=0,0,C110/C$26)</f>
        <v>10.333810802054346</v>
      </c>
      <c r="D140" s="65">
        <f t="shared" si="114"/>
        <v>10.401597803603121</v>
      </c>
      <c r="E140" s="65">
        <f t="shared" si="114"/>
        <v>10.479236940131301</v>
      </c>
      <c r="F140" s="65">
        <f t="shared" si="114"/>
        <v>10.597772684634453</v>
      </c>
      <c r="G140" s="65">
        <f t="shared" si="114"/>
        <v>10.55378739694312</v>
      </c>
      <c r="H140" s="65">
        <f t="shared" si="114"/>
        <v>10.584716977211059</v>
      </c>
      <c r="I140" s="65">
        <f t="shared" si="114"/>
        <v>10.554943635743095</v>
      </c>
      <c r="J140" s="65">
        <f t="shared" si="114"/>
        <v>10.632365167613097</v>
      </c>
      <c r="K140" s="65">
        <f t="shared" si="114"/>
        <v>10.800943014972491</v>
      </c>
      <c r="L140" s="65">
        <f t="shared" si="114"/>
        <v>10.794930090930661</v>
      </c>
      <c r="M140" s="65">
        <f t="shared" si="114"/>
        <v>10.876965757792592</v>
      </c>
      <c r="N140" s="65">
        <f t="shared" si="114"/>
        <v>10.931238096103108</v>
      </c>
      <c r="O140" s="65">
        <f t="shared" si="114"/>
        <v>11.053160025639755</v>
      </c>
      <c r="P140" s="65">
        <f t="shared" si="114"/>
        <v>11.16444684542838</v>
      </c>
      <c r="Q140" s="65">
        <f t="shared" si="114"/>
        <v>11.151176460770834</v>
      </c>
      <c r="R140" s="65">
        <f t="shared" si="114"/>
        <v>11.15863880446355</v>
      </c>
      <c r="S140" s="65">
        <f t="shared" si="114"/>
        <v>11.140871972194002</v>
      </c>
      <c r="T140" s="65">
        <f t="shared" si="114"/>
        <v>11.172427531887328</v>
      </c>
      <c r="U140" s="65">
        <f t="shared" si="114"/>
        <v>10.993450140571722</v>
      </c>
      <c r="V140" s="65">
        <f t="shared" si="114"/>
        <v>10.0941882389164</v>
      </c>
      <c r="W140" s="65">
        <f t="shared" si="114"/>
        <v>10.654750308794712</v>
      </c>
      <c r="DA140" s="109"/>
    </row>
    <row r="141" spans="1:105" ht="12" customHeight="1" x14ac:dyDescent="0.25">
      <c r="A141" s="74" t="s">
        <v>34</v>
      </c>
      <c r="B141" s="68">
        <f t="shared" ref="B141" si="115">IF(B111=0,0,B111/B$26)</f>
        <v>10.530806437199722</v>
      </c>
      <c r="C141" s="68">
        <f t="shared" ref="C141:W141" si="116">IF(C111=0,0,C111/C$26)</f>
        <v>10.649398181070302</v>
      </c>
      <c r="D141" s="68">
        <f t="shared" si="116"/>
        <v>10.700459570344925</v>
      </c>
      <c r="E141" s="68">
        <f t="shared" si="116"/>
        <v>10.762121404280835</v>
      </c>
      <c r="F141" s="68">
        <f t="shared" si="116"/>
        <v>10.907408134405879</v>
      </c>
      <c r="G141" s="68">
        <f t="shared" si="116"/>
        <v>11.007990753794394</v>
      </c>
      <c r="H141" s="68">
        <f t="shared" si="116"/>
        <v>11.015871711883889</v>
      </c>
      <c r="I141" s="68">
        <f t="shared" si="116"/>
        <v>11.052858987607797</v>
      </c>
      <c r="J141" s="68">
        <f t="shared" si="116"/>
        <v>11.178993932696754</v>
      </c>
      <c r="K141" s="68">
        <f t="shared" si="116"/>
        <v>11.369574276974316</v>
      </c>
      <c r="L141" s="68">
        <f t="shared" si="116"/>
        <v>11.461541403410486</v>
      </c>
      <c r="M141" s="68">
        <f t="shared" si="116"/>
        <v>11.530456243307668</v>
      </c>
      <c r="N141" s="68">
        <f t="shared" si="116"/>
        <v>11.54832479851226</v>
      </c>
      <c r="O141" s="68">
        <f t="shared" si="116"/>
        <v>11.673247069894096</v>
      </c>
      <c r="P141" s="68">
        <f t="shared" si="116"/>
        <v>11.72622693401661</v>
      </c>
      <c r="Q141" s="68">
        <f t="shared" si="116"/>
        <v>11.686570364074022</v>
      </c>
      <c r="R141" s="68">
        <f t="shared" si="116"/>
        <v>11.706231309470549</v>
      </c>
      <c r="S141" s="68">
        <f t="shared" si="116"/>
        <v>11.775121759302202</v>
      </c>
      <c r="T141" s="68">
        <f t="shared" si="116"/>
        <v>11.777031539682447</v>
      </c>
      <c r="U141" s="68">
        <f t="shared" si="116"/>
        <v>11.807309713824743</v>
      </c>
      <c r="V141" s="68">
        <f t="shared" si="116"/>
        <v>10.825492168865223</v>
      </c>
      <c r="W141" s="68">
        <f t="shared" si="116"/>
        <v>11.57347582901812</v>
      </c>
      <c r="DA141" s="111"/>
    </row>
    <row r="142" spans="1:105" s="2" customFormat="1" ht="12" customHeight="1" x14ac:dyDescent="0.25">
      <c r="DA142" s="7"/>
    </row>
    <row r="143" spans="1:105" ht="12.95" customHeight="1" x14ac:dyDescent="0.25">
      <c r="A143" s="81" t="s">
        <v>40</v>
      </c>
      <c r="B143" s="82">
        <f t="shared" ref="B143" si="117">IF(B113=0,0,B113/B$26)</f>
        <v>19.448710410732637</v>
      </c>
      <c r="C143" s="82">
        <f t="shared" ref="C143:W143" si="118">IF(C113=0,0,C113/C$26)</f>
        <v>20.232080714751355</v>
      </c>
      <c r="D143" s="82">
        <f t="shared" si="118"/>
        <v>19.028586592224055</v>
      </c>
      <c r="E143" s="82">
        <f t="shared" si="118"/>
        <v>19.628633959278133</v>
      </c>
      <c r="F143" s="82">
        <f t="shared" si="118"/>
        <v>19.38497951661201</v>
      </c>
      <c r="G143" s="82">
        <f t="shared" si="118"/>
        <v>18.770306629816332</v>
      </c>
      <c r="H143" s="82">
        <f t="shared" si="118"/>
        <v>19.162133173682388</v>
      </c>
      <c r="I143" s="82">
        <f t="shared" si="118"/>
        <v>16.111949468396453</v>
      </c>
      <c r="J143" s="82">
        <f t="shared" si="118"/>
        <v>17.225944410856101</v>
      </c>
      <c r="K143" s="82">
        <f t="shared" si="118"/>
        <v>16.944381283763491</v>
      </c>
      <c r="L143" s="82">
        <f t="shared" si="118"/>
        <v>17.341039242354711</v>
      </c>
      <c r="M143" s="82">
        <f t="shared" si="118"/>
        <v>15.054206678878158</v>
      </c>
      <c r="N143" s="82">
        <f t="shared" si="118"/>
        <v>15.111911487289166</v>
      </c>
      <c r="O143" s="82">
        <f t="shared" si="118"/>
        <v>15.74406816738399</v>
      </c>
      <c r="P143" s="82">
        <f t="shared" si="118"/>
        <v>13.742558973788245</v>
      </c>
      <c r="Q143" s="82">
        <f t="shared" si="118"/>
        <v>14.240792015944276</v>
      </c>
      <c r="R143" s="82">
        <f t="shared" si="118"/>
        <v>14.064634973467344</v>
      </c>
      <c r="S143" s="82">
        <f t="shared" si="118"/>
        <v>13.932716898534432</v>
      </c>
      <c r="T143" s="82">
        <f t="shared" si="118"/>
        <v>12.909749520233454</v>
      </c>
      <c r="U143" s="82">
        <f t="shared" si="118"/>
        <v>12.366039093427091</v>
      </c>
      <c r="V143" s="82">
        <f t="shared" si="118"/>
        <v>11.574966154860757</v>
      </c>
      <c r="W143" s="82">
        <f t="shared" si="118"/>
        <v>12.660181271964284</v>
      </c>
      <c r="DA143" s="107"/>
    </row>
    <row r="144" spans="1:105" ht="12" customHeight="1" x14ac:dyDescent="0.25">
      <c r="A144" s="77" t="s">
        <v>36</v>
      </c>
      <c r="B144" s="64">
        <f t="shared" ref="B144" si="119">IF(B114=0,0,B114/B$26)</f>
        <v>19.448710410732637</v>
      </c>
      <c r="C144" s="64">
        <f t="shared" ref="C144:W144" si="120">IF(C114=0,0,C114/C$26)</f>
        <v>20.232080714751355</v>
      </c>
      <c r="D144" s="64">
        <f t="shared" si="120"/>
        <v>19.028586592224055</v>
      </c>
      <c r="E144" s="64">
        <f t="shared" si="120"/>
        <v>19.628633959278133</v>
      </c>
      <c r="F144" s="64">
        <f t="shared" si="120"/>
        <v>19.38497951661201</v>
      </c>
      <c r="G144" s="64">
        <f t="shared" si="120"/>
        <v>18.770306629816332</v>
      </c>
      <c r="H144" s="64">
        <f t="shared" si="120"/>
        <v>19.162133173682388</v>
      </c>
      <c r="I144" s="64">
        <f t="shared" si="120"/>
        <v>16.111949468396453</v>
      </c>
      <c r="J144" s="64">
        <f t="shared" si="120"/>
        <v>17.225944410856101</v>
      </c>
      <c r="K144" s="64">
        <f t="shared" si="120"/>
        <v>16.944381283763491</v>
      </c>
      <c r="L144" s="64">
        <f t="shared" si="120"/>
        <v>17.341039242354711</v>
      </c>
      <c r="M144" s="64">
        <f t="shared" si="120"/>
        <v>15.054206678878158</v>
      </c>
      <c r="N144" s="64">
        <f t="shared" si="120"/>
        <v>15.111911487289166</v>
      </c>
      <c r="O144" s="64">
        <f t="shared" si="120"/>
        <v>15.74406816738399</v>
      </c>
      <c r="P144" s="64">
        <f t="shared" si="120"/>
        <v>13.742558973788245</v>
      </c>
      <c r="Q144" s="64">
        <f t="shared" si="120"/>
        <v>14.240792015944276</v>
      </c>
      <c r="R144" s="64">
        <f t="shared" si="120"/>
        <v>14.064634973467344</v>
      </c>
      <c r="S144" s="64">
        <f t="shared" si="120"/>
        <v>13.932716898534432</v>
      </c>
      <c r="T144" s="64">
        <f t="shared" si="120"/>
        <v>12.909749520233454</v>
      </c>
      <c r="U144" s="64">
        <f t="shared" si="120"/>
        <v>12.366039093427091</v>
      </c>
      <c r="V144" s="64">
        <f t="shared" si="120"/>
        <v>11.574966154860757</v>
      </c>
      <c r="W144" s="64">
        <f t="shared" si="120"/>
        <v>12.660181271964284</v>
      </c>
      <c r="DA144" s="108"/>
    </row>
    <row r="145" spans="1:105" ht="12" customHeight="1" x14ac:dyDescent="0.25">
      <c r="A145" s="61" t="s">
        <v>32</v>
      </c>
      <c r="B145" s="65">
        <f t="shared" ref="B145" si="121">IF(B115=0,0,B115/B$26)</f>
        <v>15.561931125918047</v>
      </c>
      <c r="C145" s="65">
        <f t="shared" ref="C145:W145" si="122">IF(C115=0,0,C115/C$26)</f>
        <v>16.408550537591356</v>
      </c>
      <c r="D145" s="65">
        <f t="shared" si="122"/>
        <v>15.154053009906391</v>
      </c>
      <c r="E145" s="65">
        <f t="shared" si="122"/>
        <v>15.787421028834554</v>
      </c>
      <c r="F145" s="65">
        <f t="shared" si="122"/>
        <v>15.525832822444226</v>
      </c>
      <c r="G145" s="65">
        <f t="shared" si="122"/>
        <v>15.04592445758624</v>
      </c>
      <c r="H145" s="65">
        <f t="shared" si="122"/>
        <v>15.521024078985645</v>
      </c>
      <c r="I145" s="65">
        <f t="shared" si="122"/>
        <v>12.537894274804557</v>
      </c>
      <c r="J145" s="65">
        <f t="shared" si="122"/>
        <v>13.715421188991821</v>
      </c>
      <c r="K145" s="65">
        <f t="shared" si="122"/>
        <v>13.400185087567207</v>
      </c>
      <c r="L145" s="65">
        <f t="shared" si="122"/>
        <v>13.862160596921894</v>
      </c>
      <c r="M145" s="65">
        <f t="shared" si="122"/>
        <v>11.626824719749273</v>
      </c>
      <c r="N145" s="65">
        <f t="shared" si="122"/>
        <v>11.720483135536877</v>
      </c>
      <c r="O145" s="65">
        <f t="shared" si="122"/>
        <v>12.267629730246986</v>
      </c>
      <c r="P145" s="65">
        <f t="shared" si="122"/>
        <v>10.003017842501858</v>
      </c>
      <c r="Q145" s="65">
        <f t="shared" si="122"/>
        <v>10.507708197477397</v>
      </c>
      <c r="R145" s="65">
        <f t="shared" si="122"/>
        <v>10.36994599546029</v>
      </c>
      <c r="S145" s="65">
        <f t="shared" si="122"/>
        <v>10.243547033482566</v>
      </c>
      <c r="T145" s="65">
        <f t="shared" si="122"/>
        <v>9.3400155296885448</v>
      </c>
      <c r="U145" s="65">
        <f t="shared" si="122"/>
        <v>8.7951702294670149</v>
      </c>
      <c r="V145" s="65">
        <f t="shared" si="122"/>
        <v>8.3875148334756222</v>
      </c>
      <c r="W145" s="65">
        <f t="shared" si="122"/>
        <v>9.3289021856270402</v>
      </c>
      <c r="DA145" s="109"/>
    </row>
    <row r="146" spans="1:105" ht="12" customHeight="1" x14ac:dyDescent="0.25">
      <c r="A146" s="61" t="s">
        <v>31</v>
      </c>
      <c r="B146" s="65">
        <f t="shared" ref="B146" si="123">IF(B116=0,0,B116/B$26)</f>
        <v>8.7991655477254909E-4</v>
      </c>
      <c r="C146" s="65">
        <f t="shared" ref="C146:W146" si="124">IF(C116=0,0,C116/C$26)</f>
        <v>1.1092525080334331E-3</v>
      </c>
      <c r="D146" s="65">
        <f t="shared" si="124"/>
        <v>1.1473868081069804E-3</v>
      </c>
      <c r="E146" s="65">
        <f t="shared" si="124"/>
        <v>2.5758268047557532E-3</v>
      </c>
      <c r="F146" s="65">
        <f t="shared" si="124"/>
        <v>1.7352517132161534E-3</v>
      </c>
      <c r="G146" s="65">
        <f t="shared" si="124"/>
        <v>1.971364430798895E-3</v>
      </c>
      <c r="H146" s="65">
        <f t="shared" si="124"/>
        <v>2.9660094802584176E-3</v>
      </c>
      <c r="I146" s="65">
        <f t="shared" si="124"/>
        <v>2.9916204962014904E-3</v>
      </c>
      <c r="J146" s="65">
        <f t="shared" si="124"/>
        <v>3.7569282079986917E-3</v>
      </c>
      <c r="K146" s="65">
        <f t="shared" si="124"/>
        <v>4.6591325837803911E-3</v>
      </c>
      <c r="L146" s="65">
        <f t="shared" si="124"/>
        <v>5.2029489524454452E-3</v>
      </c>
      <c r="M146" s="65">
        <f t="shared" si="124"/>
        <v>6.2233269145751113E-3</v>
      </c>
      <c r="N146" s="65">
        <f t="shared" si="124"/>
        <v>9.1363650291152853E-3</v>
      </c>
      <c r="O146" s="65">
        <f t="shared" si="124"/>
        <v>9.6890315890146156E-3</v>
      </c>
      <c r="P146" s="65">
        <f t="shared" si="124"/>
        <v>1.0155962313784427E-2</v>
      </c>
      <c r="Q146" s="65">
        <f t="shared" si="124"/>
        <v>1.6197648725450878E-2</v>
      </c>
      <c r="R146" s="65">
        <f t="shared" si="124"/>
        <v>1.6164114467562656E-2</v>
      </c>
      <c r="S146" s="65">
        <f t="shared" si="124"/>
        <v>2.0135926269165192E-2</v>
      </c>
      <c r="T146" s="65">
        <f t="shared" si="124"/>
        <v>2.0857855302180536E-2</v>
      </c>
      <c r="U146" s="65">
        <f t="shared" si="124"/>
        <v>2.3395483539998641E-2</v>
      </c>
      <c r="V146" s="65">
        <f t="shared" si="124"/>
        <v>2.2520143738139153E-2</v>
      </c>
      <c r="W146" s="65">
        <f t="shared" si="124"/>
        <v>2.0915363904238708E-2</v>
      </c>
      <c r="DA146" s="109"/>
    </row>
    <row r="147" spans="1:105" ht="12" customHeight="1" x14ac:dyDescent="0.25">
      <c r="A147" s="61" t="s">
        <v>35</v>
      </c>
      <c r="B147" s="65">
        <f t="shared" ref="B147" si="125">IF(B117=0,0,B117/B$26)</f>
        <v>2.0283654782522169</v>
      </c>
      <c r="C147" s="65">
        <f t="shared" ref="C147:W147" si="126">IF(C117=0,0,C117/C$26)</f>
        <v>2.0181098508575683</v>
      </c>
      <c r="D147" s="65">
        <f t="shared" si="126"/>
        <v>2.0100739605193345</v>
      </c>
      <c r="E147" s="65">
        <f t="shared" si="126"/>
        <v>1.9765325777468221</v>
      </c>
      <c r="F147" s="65">
        <f t="shared" si="126"/>
        <v>1.9487444510154854</v>
      </c>
      <c r="G147" s="65">
        <f t="shared" si="126"/>
        <v>1.8963902715187499</v>
      </c>
      <c r="H147" s="65">
        <f t="shared" si="126"/>
        <v>1.9049853297549124</v>
      </c>
      <c r="I147" s="65">
        <f t="shared" si="126"/>
        <v>1.8362303022752817</v>
      </c>
      <c r="J147" s="65">
        <f t="shared" si="126"/>
        <v>1.8061172566848283</v>
      </c>
      <c r="K147" s="65">
        <f t="shared" si="126"/>
        <v>1.8085723262539424</v>
      </c>
      <c r="L147" s="65">
        <f t="shared" si="126"/>
        <v>1.7635611634096635</v>
      </c>
      <c r="M147" s="65">
        <f t="shared" si="126"/>
        <v>1.751576473366681</v>
      </c>
      <c r="N147" s="65">
        <f t="shared" si="126"/>
        <v>1.7414387622564473</v>
      </c>
      <c r="O147" s="65">
        <f t="shared" si="126"/>
        <v>1.768973097097154</v>
      </c>
      <c r="P147" s="65">
        <f t="shared" si="126"/>
        <v>1.7897955992465817</v>
      </c>
      <c r="Q147" s="65">
        <f t="shared" si="126"/>
        <v>1.7696121260608211</v>
      </c>
      <c r="R147" s="65">
        <f t="shared" si="126"/>
        <v>1.7336235648146565</v>
      </c>
      <c r="S147" s="65">
        <f t="shared" si="126"/>
        <v>1.720203787218529</v>
      </c>
      <c r="T147" s="65">
        <f t="shared" si="126"/>
        <v>1.6137265705613053</v>
      </c>
      <c r="U147" s="65">
        <f t="shared" si="126"/>
        <v>1.5339981908001787</v>
      </c>
      <c r="V147" s="65">
        <f t="shared" si="126"/>
        <v>1.3879720964377922</v>
      </c>
      <c r="W147" s="65">
        <f t="shared" si="126"/>
        <v>1.4441753701131002</v>
      </c>
      <c r="DA147" s="109"/>
    </row>
    <row r="148" spans="1:105" ht="12" customHeight="1" x14ac:dyDescent="0.25">
      <c r="A148" s="66" t="s">
        <v>34</v>
      </c>
      <c r="B148" s="67">
        <f t="shared" ref="B148" si="127">IF(B118=0,0,B118/B$26)</f>
        <v>1.8575338900075964</v>
      </c>
      <c r="C148" s="67">
        <f t="shared" ref="C148:W148" si="128">IF(C118=0,0,C118/C$26)</f>
        <v>1.8043110737943937</v>
      </c>
      <c r="D148" s="67">
        <f t="shared" si="128"/>
        <v>1.8633122349902225</v>
      </c>
      <c r="E148" s="67">
        <f t="shared" si="128"/>
        <v>1.8621045258920006</v>
      </c>
      <c r="F148" s="67">
        <f t="shared" si="128"/>
        <v>1.9086669914390855</v>
      </c>
      <c r="G148" s="67">
        <f t="shared" si="128"/>
        <v>1.8260205362805417</v>
      </c>
      <c r="H148" s="67">
        <f t="shared" si="128"/>
        <v>1.7331577554615749</v>
      </c>
      <c r="I148" s="67">
        <f t="shared" si="128"/>
        <v>1.7348332708204088</v>
      </c>
      <c r="J148" s="67">
        <f t="shared" si="128"/>
        <v>1.7006490369714513</v>
      </c>
      <c r="K148" s="67">
        <f t="shared" si="128"/>
        <v>1.7309647373585606</v>
      </c>
      <c r="L148" s="67">
        <f t="shared" si="128"/>
        <v>1.7101145330707075</v>
      </c>
      <c r="M148" s="67">
        <f t="shared" si="128"/>
        <v>1.6695821588476272</v>
      </c>
      <c r="N148" s="67">
        <f t="shared" si="128"/>
        <v>1.6408532244667267</v>
      </c>
      <c r="O148" s="67">
        <f t="shared" si="128"/>
        <v>1.697776308450839</v>
      </c>
      <c r="P148" s="67">
        <f t="shared" si="128"/>
        <v>1.9395895697260213</v>
      </c>
      <c r="Q148" s="67">
        <f t="shared" si="128"/>
        <v>1.9472740436806106</v>
      </c>
      <c r="R148" s="67">
        <f t="shared" si="128"/>
        <v>1.9449012987248357</v>
      </c>
      <c r="S148" s="67">
        <f t="shared" si="128"/>
        <v>1.9488301515641724</v>
      </c>
      <c r="T148" s="67">
        <f t="shared" si="128"/>
        <v>1.935149564681425</v>
      </c>
      <c r="U148" s="67">
        <f t="shared" si="128"/>
        <v>2.0134751896199004</v>
      </c>
      <c r="V148" s="67">
        <f t="shared" si="128"/>
        <v>1.7769590812092038</v>
      </c>
      <c r="W148" s="67">
        <f t="shared" si="128"/>
        <v>1.8661883523199052</v>
      </c>
      <c r="DA148" s="110"/>
    </row>
    <row r="149" spans="1:105" ht="12" customHeight="1" x14ac:dyDescent="0.25">
      <c r="A149" s="78" t="s">
        <v>33</v>
      </c>
      <c r="B149" s="68">
        <f t="shared" ref="B149" si="129">IF(B119=0,0,B119/B$26)</f>
        <v>0</v>
      </c>
      <c r="C149" s="68">
        <f t="shared" ref="C149:W149" si="130">IF(C119=0,0,C119/C$26)</f>
        <v>0</v>
      </c>
      <c r="D149" s="68">
        <f t="shared" si="130"/>
        <v>0</v>
      </c>
      <c r="E149" s="68">
        <f t="shared" si="130"/>
        <v>0</v>
      </c>
      <c r="F149" s="68">
        <f t="shared" si="130"/>
        <v>0</v>
      </c>
      <c r="G149" s="68">
        <f t="shared" si="130"/>
        <v>0</v>
      </c>
      <c r="H149" s="68">
        <f t="shared" si="130"/>
        <v>0</v>
      </c>
      <c r="I149" s="68">
        <f t="shared" si="130"/>
        <v>0</v>
      </c>
      <c r="J149" s="68">
        <f t="shared" si="130"/>
        <v>0</v>
      </c>
      <c r="K149" s="68">
        <f t="shared" si="130"/>
        <v>0</v>
      </c>
      <c r="L149" s="68">
        <f t="shared" si="130"/>
        <v>0</v>
      </c>
      <c r="M149" s="68">
        <f t="shared" si="130"/>
        <v>0</v>
      </c>
      <c r="N149" s="68">
        <f t="shared" si="130"/>
        <v>0</v>
      </c>
      <c r="O149" s="68">
        <f t="shared" si="130"/>
        <v>0</v>
      </c>
      <c r="P149" s="68">
        <f t="shared" si="130"/>
        <v>0</v>
      </c>
      <c r="Q149" s="68">
        <f t="shared" si="130"/>
        <v>0</v>
      </c>
      <c r="R149" s="68">
        <f t="shared" si="130"/>
        <v>0</v>
      </c>
      <c r="S149" s="68">
        <f t="shared" si="130"/>
        <v>0</v>
      </c>
      <c r="T149" s="68">
        <f t="shared" si="130"/>
        <v>0</v>
      </c>
      <c r="U149" s="68">
        <f t="shared" si="130"/>
        <v>0</v>
      </c>
      <c r="V149" s="68">
        <f t="shared" si="130"/>
        <v>0</v>
      </c>
      <c r="W149" s="68">
        <f t="shared" si="130"/>
        <v>0</v>
      </c>
      <c r="DA149" s="111"/>
    </row>
    <row r="151" spans="1:105" s="2" customFormat="1" ht="6.6" customHeight="1" x14ac:dyDescent="0.25">
      <c r="A151" s="30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DA151" s="32"/>
    </row>
    <row r="152" spans="1:105" s="2" customFormat="1" ht="12" customHeight="1" x14ac:dyDescent="0.25">
      <c r="DA152" s="7"/>
    </row>
    <row r="153" spans="1:105" ht="12.95" customHeight="1" x14ac:dyDescent="0.25">
      <c r="A153" s="81" t="s">
        <v>39</v>
      </c>
      <c r="B153" s="82">
        <f t="shared" ref="B153" si="131">IF(B99=0,0,B99/B$23)</f>
        <v>10642.687613660632</v>
      </c>
      <c r="C153" s="82">
        <f t="shared" ref="C153:W153" si="132">IF(C99=0,0,C99/C$23)</f>
        <v>11082.062790727708</v>
      </c>
      <c r="D153" s="82">
        <f t="shared" si="132"/>
        <v>10804.928295578695</v>
      </c>
      <c r="E153" s="82">
        <f t="shared" si="132"/>
        <v>11474.618401928408</v>
      </c>
      <c r="F153" s="82">
        <f t="shared" si="132"/>
        <v>11580.14015795593</v>
      </c>
      <c r="G153" s="82">
        <f t="shared" si="132"/>
        <v>11523.35680781175</v>
      </c>
      <c r="H153" s="82">
        <f t="shared" si="132"/>
        <v>11783.07653496095</v>
      </c>
      <c r="I153" s="82">
        <f t="shared" si="132"/>
        <v>10766.124501215627</v>
      </c>
      <c r="J153" s="82">
        <f t="shared" si="132"/>
        <v>11243.361340344285</v>
      </c>
      <c r="K153" s="82">
        <f t="shared" si="132"/>
        <v>11273.221661388854</v>
      </c>
      <c r="L153" s="82">
        <f t="shared" si="132"/>
        <v>11796.280612920502</v>
      </c>
      <c r="M153" s="82">
        <f t="shared" si="132"/>
        <v>10707.403547642927</v>
      </c>
      <c r="N153" s="82">
        <f t="shared" si="132"/>
        <v>10876.929200796498</v>
      </c>
      <c r="O153" s="82">
        <f t="shared" si="132"/>
        <v>10964.417516268233</v>
      </c>
      <c r="P153" s="82">
        <f t="shared" si="132"/>
        <v>10027.477194860554</v>
      </c>
      <c r="Q153" s="82">
        <f t="shared" si="132"/>
        <v>10279.311236109259</v>
      </c>
      <c r="R153" s="82">
        <f t="shared" si="132"/>
        <v>10197.006056568262</v>
      </c>
      <c r="S153" s="82">
        <f t="shared" si="132"/>
        <v>10075.610811873985</v>
      </c>
      <c r="T153" s="82">
        <f t="shared" si="132"/>
        <v>9731.3731022500633</v>
      </c>
      <c r="U153" s="82">
        <f t="shared" si="132"/>
        <v>9379.0298954837599</v>
      </c>
      <c r="V153" s="82">
        <f t="shared" si="132"/>
        <v>8914.2654938394262</v>
      </c>
      <c r="W153" s="82">
        <f t="shared" si="132"/>
        <v>9384.5718873584701</v>
      </c>
      <c r="DA153" s="107"/>
    </row>
    <row r="154" spans="1:105" ht="12" customHeight="1" x14ac:dyDescent="0.25">
      <c r="A154" s="77" t="s">
        <v>36</v>
      </c>
      <c r="B154" s="64">
        <f t="shared" ref="B154" si="133">IF(B100=0,0,B100/B$23)</f>
        <v>8274.2123015485158</v>
      </c>
      <c r="C154" s="64">
        <f t="shared" ref="C154:W154" si="134">IF(C100=0,0,C100/C$23)</f>
        <v>8646.4848679902734</v>
      </c>
      <c r="D154" s="64">
        <f t="shared" si="134"/>
        <v>8309.5262861329502</v>
      </c>
      <c r="E154" s="64">
        <f t="shared" si="134"/>
        <v>8908.8418438341723</v>
      </c>
      <c r="F154" s="64">
        <f t="shared" si="134"/>
        <v>8950.0876648107078</v>
      </c>
      <c r="G154" s="64">
        <f t="shared" si="134"/>
        <v>8837.742647601237</v>
      </c>
      <c r="H154" s="64">
        <f t="shared" si="134"/>
        <v>9069.2234914039127</v>
      </c>
      <c r="I154" s="64">
        <f t="shared" si="134"/>
        <v>8027.2012014993506</v>
      </c>
      <c r="J154" s="64">
        <f t="shared" si="134"/>
        <v>8475.8394635080367</v>
      </c>
      <c r="K154" s="64">
        <f t="shared" si="134"/>
        <v>8461.820411361583</v>
      </c>
      <c r="L154" s="64">
        <f t="shared" si="134"/>
        <v>8941.1780062865655</v>
      </c>
      <c r="M154" s="64">
        <f t="shared" si="134"/>
        <v>7841.4638888113868</v>
      </c>
      <c r="N154" s="64">
        <f t="shared" si="134"/>
        <v>7984.5726380206124</v>
      </c>
      <c r="O154" s="64">
        <f t="shared" si="134"/>
        <v>8045.9860293947058</v>
      </c>
      <c r="P154" s="64">
        <f t="shared" si="134"/>
        <v>7092.8996182406609</v>
      </c>
      <c r="Q154" s="64">
        <f t="shared" si="134"/>
        <v>7323.5886286548321</v>
      </c>
      <c r="R154" s="64">
        <f t="shared" si="134"/>
        <v>7273.4333064457924</v>
      </c>
      <c r="S154" s="64">
        <f t="shared" si="134"/>
        <v>7181.037550770001</v>
      </c>
      <c r="T154" s="64">
        <f t="shared" si="134"/>
        <v>6892.9686312902477</v>
      </c>
      <c r="U154" s="64">
        <f t="shared" si="134"/>
        <v>6611.2039736322859</v>
      </c>
      <c r="V154" s="64">
        <f t="shared" si="134"/>
        <v>6243.1550682878596</v>
      </c>
      <c r="W154" s="64">
        <f t="shared" si="134"/>
        <v>6738.8668865692489</v>
      </c>
      <c r="DA154" s="108"/>
    </row>
    <row r="155" spans="1:105" ht="12" customHeight="1" x14ac:dyDescent="0.25">
      <c r="A155" s="61" t="s">
        <v>32</v>
      </c>
      <c r="B155" s="65">
        <f t="shared" ref="B155" si="135">IF(B101=0,0,B101/B$23)</f>
        <v>6047.6135147683462</v>
      </c>
      <c r="C155" s="65">
        <f t="shared" ref="C155:W155" si="136">IF(C101=0,0,C101/C$23)</f>
        <v>6398.0151132943938</v>
      </c>
      <c r="D155" s="65">
        <f t="shared" si="136"/>
        <v>6050.1314163405323</v>
      </c>
      <c r="E155" s="65">
        <f t="shared" si="136"/>
        <v>6571.2289143078642</v>
      </c>
      <c r="F155" s="65">
        <f t="shared" si="136"/>
        <v>6641.4766714541665</v>
      </c>
      <c r="G155" s="65">
        <f t="shared" si="136"/>
        <v>6523.5212566716255</v>
      </c>
      <c r="H155" s="65">
        <f t="shared" si="136"/>
        <v>6735.0465418794756</v>
      </c>
      <c r="I155" s="65">
        <f t="shared" si="136"/>
        <v>5717.2748934571582</v>
      </c>
      <c r="J155" s="65">
        <f t="shared" si="136"/>
        <v>6151.0617433415846</v>
      </c>
      <c r="K155" s="65">
        <f t="shared" si="136"/>
        <v>6084.1785266345614</v>
      </c>
      <c r="L155" s="65">
        <f t="shared" si="136"/>
        <v>6544.4201122500017</v>
      </c>
      <c r="M155" s="65">
        <f t="shared" si="136"/>
        <v>5456.1422878065987</v>
      </c>
      <c r="N155" s="65">
        <f t="shared" si="136"/>
        <v>5563.3170712840101</v>
      </c>
      <c r="O155" s="65">
        <f t="shared" si="136"/>
        <v>5638.1590497214811</v>
      </c>
      <c r="P155" s="65">
        <f t="shared" si="136"/>
        <v>4690.1117309746951</v>
      </c>
      <c r="Q155" s="65">
        <f t="shared" si="136"/>
        <v>4898.9650550654969</v>
      </c>
      <c r="R155" s="65">
        <f t="shared" si="136"/>
        <v>4904.8685636440769</v>
      </c>
      <c r="S155" s="65">
        <f t="shared" si="136"/>
        <v>4828.9160308838791</v>
      </c>
      <c r="T155" s="65">
        <f t="shared" si="136"/>
        <v>4608.5523360944253</v>
      </c>
      <c r="U155" s="65">
        <f t="shared" si="136"/>
        <v>4362.6872600238103</v>
      </c>
      <c r="V155" s="65">
        <f t="shared" si="136"/>
        <v>4159.059260803584</v>
      </c>
      <c r="W155" s="65">
        <f t="shared" si="136"/>
        <v>4599.014713635489</v>
      </c>
      <c r="DA155" s="109"/>
    </row>
    <row r="156" spans="1:105" ht="12" customHeight="1" x14ac:dyDescent="0.25">
      <c r="A156" s="61" t="s">
        <v>31</v>
      </c>
      <c r="B156" s="65">
        <f t="shared" ref="B156" si="137">IF(B102=0,0,B102/B$23)</f>
        <v>133.11139312897356</v>
      </c>
      <c r="C156" s="65">
        <f t="shared" ref="C156:W156" si="138">IF(C102=0,0,C102/C$23)</f>
        <v>142.44753508306394</v>
      </c>
      <c r="D156" s="65">
        <f t="shared" si="138"/>
        <v>139.64671062418765</v>
      </c>
      <c r="E156" s="65">
        <f t="shared" si="138"/>
        <v>207.67458302503843</v>
      </c>
      <c r="F156" s="65">
        <f t="shared" si="138"/>
        <v>151.92188517757066</v>
      </c>
      <c r="G156" s="65">
        <f t="shared" si="138"/>
        <v>161.78969145956435</v>
      </c>
      <c r="H156" s="65">
        <f t="shared" si="138"/>
        <v>189.23149084846207</v>
      </c>
      <c r="I156" s="65">
        <f t="shared" si="138"/>
        <v>170.13726779763203</v>
      </c>
      <c r="J156" s="65">
        <f t="shared" si="138"/>
        <v>177.66041625396011</v>
      </c>
      <c r="K156" s="65">
        <f t="shared" si="138"/>
        <v>204.55066779423876</v>
      </c>
      <c r="L156" s="65">
        <f t="shared" si="138"/>
        <v>213.25777534095968</v>
      </c>
      <c r="M156" s="65">
        <f t="shared" si="138"/>
        <v>202.167909053606</v>
      </c>
      <c r="N156" s="65">
        <f t="shared" si="138"/>
        <v>237.30957007408196</v>
      </c>
      <c r="O156" s="65">
        <f t="shared" si="138"/>
        <v>207.46634771628624</v>
      </c>
      <c r="P156" s="65">
        <f t="shared" si="138"/>
        <v>187.60903279764389</v>
      </c>
      <c r="Q156" s="65">
        <f t="shared" si="138"/>
        <v>239.56723911909404</v>
      </c>
      <c r="R156" s="65">
        <f t="shared" si="138"/>
        <v>212.64602788195143</v>
      </c>
      <c r="S156" s="65">
        <f t="shared" si="138"/>
        <v>228.76835853505929</v>
      </c>
      <c r="T156" s="65">
        <f t="shared" si="138"/>
        <v>202.76017806639439</v>
      </c>
      <c r="U156" s="65">
        <f t="shared" si="138"/>
        <v>206.89170454007922</v>
      </c>
      <c r="V156" s="65">
        <f t="shared" si="138"/>
        <v>201.85949964546435</v>
      </c>
      <c r="W156" s="65">
        <f t="shared" si="138"/>
        <v>184.93899389564049</v>
      </c>
      <c r="DA156" s="109"/>
    </row>
    <row r="157" spans="1:105" ht="12" customHeight="1" x14ac:dyDescent="0.25">
      <c r="A157" s="61" t="s">
        <v>35</v>
      </c>
      <c r="B157" s="65">
        <f t="shared" ref="B157" si="139">IF(B103=0,0,B103/B$23)</f>
        <v>1077.3720060149992</v>
      </c>
      <c r="C157" s="65">
        <f t="shared" ref="C157:W157" si="140">IF(C103=0,0,C103/C$23)</f>
        <v>1078.8565456979327</v>
      </c>
      <c r="D157" s="65">
        <f t="shared" si="140"/>
        <v>1083.5745460780729</v>
      </c>
      <c r="E157" s="65">
        <f t="shared" si="140"/>
        <v>1084.5517694271498</v>
      </c>
      <c r="F157" s="65">
        <f t="shared" si="140"/>
        <v>1093.7601480634085</v>
      </c>
      <c r="G157" s="65">
        <f t="shared" si="140"/>
        <v>1085.8514640741878</v>
      </c>
      <c r="H157" s="65">
        <f t="shared" si="140"/>
        <v>1084.3229818918308</v>
      </c>
      <c r="I157" s="65">
        <f t="shared" si="140"/>
        <v>1075.186093629145</v>
      </c>
      <c r="J157" s="65">
        <f t="shared" si="140"/>
        <v>1074.9066946935791</v>
      </c>
      <c r="K157" s="65">
        <f t="shared" si="140"/>
        <v>1083.8860605773707</v>
      </c>
      <c r="L157" s="65">
        <f t="shared" si="140"/>
        <v>1080.6497822941592</v>
      </c>
      <c r="M157" s="65">
        <f t="shared" si="140"/>
        <v>1077.7617297878712</v>
      </c>
      <c r="N157" s="65">
        <f t="shared" si="140"/>
        <v>1074.1231414382951</v>
      </c>
      <c r="O157" s="65">
        <f t="shared" si="140"/>
        <v>1075.786362690666</v>
      </c>
      <c r="P157" s="65">
        <f t="shared" si="140"/>
        <v>1072.9258280547626</v>
      </c>
      <c r="Q157" s="65">
        <f t="shared" si="140"/>
        <v>1054.8913468585879</v>
      </c>
      <c r="R157" s="65">
        <f t="shared" si="140"/>
        <v>1034.5754040835948</v>
      </c>
      <c r="S157" s="65">
        <f t="shared" si="140"/>
        <v>1007.7742043237374</v>
      </c>
      <c r="T157" s="65">
        <f t="shared" si="140"/>
        <v>979.10788658627257</v>
      </c>
      <c r="U157" s="65">
        <f t="shared" si="140"/>
        <v>941.06819505740089</v>
      </c>
      <c r="V157" s="65">
        <f t="shared" si="140"/>
        <v>864.9094495733475</v>
      </c>
      <c r="W157" s="65">
        <f t="shared" si="140"/>
        <v>888.64171324206507</v>
      </c>
      <c r="DA157" s="109"/>
    </row>
    <row r="158" spans="1:105" ht="12" customHeight="1" x14ac:dyDescent="0.25">
      <c r="A158" s="66" t="s">
        <v>34</v>
      </c>
      <c r="B158" s="67">
        <f t="shared" ref="B158" si="141">IF(B104=0,0,B104/B$23)</f>
        <v>1016.1153876361969</v>
      </c>
      <c r="C158" s="67">
        <f t="shared" ref="C158:W158" si="142">IF(C104=0,0,C104/C$23)</f>
        <v>1027.1656739148834</v>
      </c>
      <c r="D158" s="67">
        <f t="shared" si="142"/>
        <v>1036.1736130901575</v>
      </c>
      <c r="E158" s="67">
        <f t="shared" si="142"/>
        <v>1045.3865770741204</v>
      </c>
      <c r="F158" s="67">
        <f t="shared" si="142"/>
        <v>1062.9289601155622</v>
      </c>
      <c r="G158" s="67">
        <f t="shared" si="142"/>
        <v>1066.5802353958584</v>
      </c>
      <c r="H158" s="67">
        <f t="shared" si="142"/>
        <v>1060.6224767841475</v>
      </c>
      <c r="I158" s="67">
        <f t="shared" si="142"/>
        <v>1064.6029466154177</v>
      </c>
      <c r="J158" s="67">
        <f t="shared" si="142"/>
        <v>1072.210609218914</v>
      </c>
      <c r="K158" s="67">
        <f t="shared" si="142"/>
        <v>1089.2051563554114</v>
      </c>
      <c r="L158" s="67">
        <f t="shared" si="142"/>
        <v>1102.8503364014459</v>
      </c>
      <c r="M158" s="67">
        <f t="shared" si="142"/>
        <v>1105.391962163309</v>
      </c>
      <c r="N158" s="67">
        <f t="shared" si="142"/>
        <v>1109.8228552242247</v>
      </c>
      <c r="O158" s="67">
        <f t="shared" si="142"/>
        <v>1124.5742692662716</v>
      </c>
      <c r="P158" s="67">
        <f t="shared" si="142"/>
        <v>1142.2530264135589</v>
      </c>
      <c r="Q158" s="67">
        <f t="shared" si="142"/>
        <v>1130.1649876116524</v>
      </c>
      <c r="R158" s="67">
        <f t="shared" si="142"/>
        <v>1121.3433108361694</v>
      </c>
      <c r="S158" s="67">
        <f t="shared" si="142"/>
        <v>1115.5789570273257</v>
      </c>
      <c r="T158" s="67">
        <f t="shared" si="142"/>
        <v>1102.5482305431553</v>
      </c>
      <c r="U158" s="67">
        <f t="shared" si="142"/>
        <v>1100.556814010997</v>
      </c>
      <c r="V158" s="67">
        <f t="shared" si="142"/>
        <v>1017.3268582654628</v>
      </c>
      <c r="W158" s="67">
        <f t="shared" si="142"/>
        <v>1066.2714657960544</v>
      </c>
      <c r="DA158" s="110"/>
    </row>
    <row r="159" spans="1:105" ht="12" customHeight="1" x14ac:dyDescent="0.25">
      <c r="A159" s="78" t="s">
        <v>33</v>
      </c>
      <c r="B159" s="68">
        <f t="shared" ref="B159" si="143">IF(B105=0,0,B105/B$23)</f>
        <v>2368.4753121121153</v>
      </c>
      <c r="C159" s="68">
        <f t="shared" ref="C159:W159" si="144">IF(C105=0,0,C105/C$23)</f>
        <v>2435.5779227374346</v>
      </c>
      <c r="D159" s="68">
        <f t="shared" si="144"/>
        <v>2495.4020094457446</v>
      </c>
      <c r="E159" s="68">
        <f t="shared" si="144"/>
        <v>2565.776558094235</v>
      </c>
      <c r="F159" s="68">
        <f t="shared" si="144"/>
        <v>2630.0524931452214</v>
      </c>
      <c r="G159" s="68">
        <f t="shared" si="144"/>
        <v>2685.6141602105122</v>
      </c>
      <c r="H159" s="68">
        <f t="shared" si="144"/>
        <v>2713.8530435570383</v>
      </c>
      <c r="I159" s="68">
        <f t="shared" si="144"/>
        <v>2738.9232997162767</v>
      </c>
      <c r="J159" s="68">
        <f t="shared" si="144"/>
        <v>2767.5218768362492</v>
      </c>
      <c r="K159" s="68">
        <f t="shared" si="144"/>
        <v>2811.4012500272725</v>
      </c>
      <c r="L159" s="68">
        <f t="shared" si="144"/>
        <v>2855.1026066339364</v>
      </c>
      <c r="M159" s="68">
        <f t="shared" si="144"/>
        <v>2865.9396588315417</v>
      </c>
      <c r="N159" s="68">
        <f t="shared" si="144"/>
        <v>2892.3565627758862</v>
      </c>
      <c r="O159" s="68">
        <f t="shared" si="144"/>
        <v>2918.4314868735278</v>
      </c>
      <c r="P159" s="68">
        <f t="shared" si="144"/>
        <v>2934.5775766198944</v>
      </c>
      <c r="Q159" s="68">
        <f t="shared" si="144"/>
        <v>2955.722607454426</v>
      </c>
      <c r="R159" s="68">
        <f t="shared" si="144"/>
        <v>2923.5727501224701</v>
      </c>
      <c r="S159" s="68">
        <f t="shared" si="144"/>
        <v>2894.5732611039821</v>
      </c>
      <c r="T159" s="68">
        <f t="shared" si="144"/>
        <v>2838.4044709598143</v>
      </c>
      <c r="U159" s="68">
        <f t="shared" si="144"/>
        <v>2767.825921851474</v>
      </c>
      <c r="V159" s="68">
        <f t="shared" si="144"/>
        <v>2671.1104255515661</v>
      </c>
      <c r="W159" s="68">
        <f t="shared" si="144"/>
        <v>2645.7050007892212</v>
      </c>
      <c r="DA159" s="111"/>
    </row>
    <row r="160" spans="1:105" s="2" customFormat="1" ht="12" customHeight="1" x14ac:dyDescent="0.25">
      <c r="DA160" s="7"/>
    </row>
    <row r="161" spans="1:105" ht="12.95" customHeight="1" x14ac:dyDescent="0.25">
      <c r="A161" s="84" t="s">
        <v>38</v>
      </c>
      <c r="B161" s="85">
        <f t="shared" ref="B161" si="145">IF(B107=0,0,B107/B$23)</f>
        <v>5059.9256845240961</v>
      </c>
      <c r="C161" s="85">
        <f t="shared" ref="C161:W161" si="146">IF(C107=0,0,C107/C$23)</f>
        <v>5336.3675056579168</v>
      </c>
      <c r="D161" s="85">
        <f t="shared" si="146"/>
        <v>5226.4225293282589</v>
      </c>
      <c r="E161" s="85">
        <f t="shared" si="146"/>
        <v>5794.3602412990431</v>
      </c>
      <c r="F161" s="85">
        <f t="shared" si="146"/>
        <v>5815.6997281312169</v>
      </c>
      <c r="G161" s="85">
        <f t="shared" si="146"/>
        <v>5829.1736516265373</v>
      </c>
      <c r="H161" s="85">
        <f t="shared" si="146"/>
        <v>6110.2503748547106</v>
      </c>
      <c r="I161" s="85">
        <f t="shared" si="146"/>
        <v>5532.8415921657706</v>
      </c>
      <c r="J161" s="85">
        <f t="shared" si="146"/>
        <v>5920.9573255204532</v>
      </c>
      <c r="K161" s="85">
        <f t="shared" si="146"/>
        <v>6052.4991481299094</v>
      </c>
      <c r="L161" s="85">
        <f t="shared" si="146"/>
        <v>6512.7518572407926</v>
      </c>
      <c r="M161" s="85">
        <f t="shared" si="146"/>
        <v>5856.1313364170182</v>
      </c>
      <c r="N161" s="85">
        <f t="shared" si="146"/>
        <v>6175.775266522518</v>
      </c>
      <c r="O161" s="85">
        <f t="shared" si="146"/>
        <v>6275.8120628367287</v>
      </c>
      <c r="P161" s="85">
        <f t="shared" si="146"/>
        <v>5649.2731958938439</v>
      </c>
      <c r="Q161" s="85">
        <f t="shared" si="146"/>
        <v>6090.7445820341645</v>
      </c>
      <c r="R161" s="85">
        <f t="shared" si="146"/>
        <v>6076.66517047249</v>
      </c>
      <c r="S161" s="85">
        <f t="shared" si="146"/>
        <v>6160.0952844258463</v>
      </c>
      <c r="T161" s="85">
        <f t="shared" si="146"/>
        <v>5998.0372407467248</v>
      </c>
      <c r="U161" s="85">
        <f t="shared" si="146"/>
        <v>5872.9650034607994</v>
      </c>
      <c r="V161" s="85">
        <f t="shared" si="146"/>
        <v>5678.7943253073836</v>
      </c>
      <c r="W161" s="85">
        <f t="shared" si="146"/>
        <v>6062.7648510286817</v>
      </c>
      <c r="DA161" s="117"/>
    </row>
    <row r="162" spans="1:105" ht="12" customHeight="1" x14ac:dyDescent="0.25">
      <c r="A162" s="61" t="s">
        <v>32</v>
      </c>
      <c r="B162" s="65">
        <f t="shared" ref="B162" si="147">IF(B108=0,0,B108/B$23)</f>
        <v>3482.6322124330636</v>
      </c>
      <c r="C162" s="65">
        <f t="shared" ref="C162:W162" si="148">IF(C108=0,0,C108/C$23)</f>
        <v>3715.8977406317722</v>
      </c>
      <c r="D162" s="65">
        <f t="shared" si="148"/>
        <v>3587.1727824211202</v>
      </c>
      <c r="E162" s="65">
        <f t="shared" si="148"/>
        <v>3987.4024124236084</v>
      </c>
      <c r="F162" s="65">
        <f t="shared" si="148"/>
        <v>4086.3034718276717</v>
      </c>
      <c r="G162" s="65">
        <f t="shared" si="148"/>
        <v>4053.327714305583</v>
      </c>
      <c r="H162" s="65">
        <f t="shared" si="148"/>
        <v>4245.8811382950435</v>
      </c>
      <c r="I162" s="65">
        <f t="shared" si="148"/>
        <v>3688.7032666644432</v>
      </c>
      <c r="J162" s="65">
        <f t="shared" si="148"/>
        <v>4020.6640919525653</v>
      </c>
      <c r="K162" s="65">
        <f t="shared" si="148"/>
        <v>4049.4554636095208</v>
      </c>
      <c r="L162" s="65">
        <f t="shared" si="148"/>
        <v>4455.4115136003111</v>
      </c>
      <c r="M162" s="65">
        <f t="shared" si="148"/>
        <v>3802.8922449697207</v>
      </c>
      <c r="N162" s="65">
        <f t="shared" si="148"/>
        <v>3996.760205925174</v>
      </c>
      <c r="O162" s="65">
        <f t="shared" si="148"/>
        <v>4143.6658389393342</v>
      </c>
      <c r="P162" s="65">
        <f t="shared" si="148"/>
        <v>3553.0653944277046</v>
      </c>
      <c r="Q162" s="65">
        <f t="shared" si="148"/>
        <v>3827.9648151995425</v>
      </c>
      <c r="R162" s="65">
        <f t="shared" si="148"/>
        <v>3884.1382328209802</v>
      </c>
      <c r="S162" s="65">
        <f t="shared" si="148"/>
        <v>3901.2822332612132</v>
      </c>
      <c r="T162" s="65">
        <f t="shared" si="148"/>
        <v>3805.6221968549494</v>
      </c>
      <c r="U162" s="65">
        <f t="shared" si="148"/>
        <v>3666.0818766738712</v>
      </c>
      <c r="V162" s="65">
        <f t="shared" si="148"/>
        <v>3570.2850499299088</v>
      </c>
      <c r="W162" s="65">
        <f t="shared" si="148"/>
        <v>3927.8160976801723</v>
      </c>
      <c r="DA162" s="109"/>
    </row>
    <row r="163" spans="1:105" ht="12" customHeight="1" x14ac:dyDescent="0.25">
      <c r="A163" s="61" t="s">
        <v>31</v>
      </c>
      <c r="B163" s="65">
        <f t="shared" ref="B163" si="149">IF(B109=0,0,B109/B$23)</f>
        <v>243.46330440432163</v>
      </c>
      <c r="C163" s="65">
        <f t="shared" ref="C163:W163" si="150">IF(C109=0,0,C109/C$23)</f>
        <v>271.90049536408503</v>
      </c>
      <c r="D163" s="65">
        <f t="shared" si="150"/>
        <v>279.77000333340476</v>
      </c>
      <c r="E163" s="65">
        <f t="shared" si="150"/>
        <v>430.87780487348442</v>
      </c>
      <c r="F163" s="65">
        <f t="shared" si="150"/>
        <v>331.64882156597372</v>
      </c>
      <c r="G163" s="65">
        <f t="shared" si="150"/>
        <v>369.39510598534582</v>
      </c>
      <c r="H163" s="65">
        <f t="shared" si="150"/>
        <v>453.16233494982953</v>
      </c>
      <c r="I163" s="65">
        <f t="shared" si="150"/>
        <v>428.83432616364314</v>
      </c>
      <c r="J163" s="65">
        <f t="shared" si="150"/>
        <v>469.18028709495843</v>
      </c>
      <c r="K163" s="65">
        <f t="shared" si="150"/>
        <v>547.06346694555134</v>
      </c>
      <c r="L163" s="65">
        <f t="shared" si="150"/>
        <v>583.27798165203546</v>
      </c>
      <c r="M163" s="65">
        <f t="shared" si="150"/>
        <v>569.01771052314541</v>
      </c>
      <c r="N163" s="65">
        <f t="shared" si="150"/>
        <v>682.46086883019234</v>
      </c>
      <c r="O163" s="65">
        <f t="shared" si="150"/>
        <v>616.92519009380578</v>
      </c>
      <c r="P163" s="65">
        <f t="shared" si="150"/>
        <v>577.40724070349358</v>
      </c>
      <c r="Q163" s="65">
        <f t="shared" si="150"/>
        <v>756.09755528854498</v>
      </c>
      <c r="R163" s="65">
        <f t="shared" si="150"/>
        <v>693.78166797914832</v>
      </c>
      <c r="S163" s="65">
        <f t="shared" si="150"/>
        <v>767.98005599824671</v>
      </c>
      <c r="T163" s="65">
        <f t="shared" si="150"/>
        <v>708.78562756784834</v>
      </c>
      <c r="U163" s="65">
        <f t="shared" si="150"/>
        <v>740.11604259386297</v>
      </c>
      <c r="V163" s="65">
        <f t="shared" si="150"/>
        <v>735.42582851073337</v>
      </c>
      <c r="W163" s="65">
        <f t="shared" si="150"/>
        <v>691.76767214880988</v>
      </c>
      <c r="DA163" s="109"/>
    </row>
    <row r="164" spans="1:105" ht="12" customHeight="1" x14ac:dyDescent="0.25">
      <c r="A164" s="61" t="s">
        <v>35</v>
      </c>
      <c r="B164" s="65">
        <f t="shared" ref="B164" si="151">IF(B110=0,0,B110/B$23)</f>
        <v>660.91110180602755</v>
      </c>
      <c r="C164" s="65">
        <f t="shared" ref="C164:W164" si="152">IF(C110=0,0,C110/C$23)</f>
        <v>664.14339662536759</v>
      </c>
      <c r="D164" s="65">
        <f t="shared" si="152"/>
        <v>670.11293089636069</v>
      </c>
      <c r="E164" s="65">
        <f t="shared" si="152"/>
        <v>678.87695251332536</v>
      </c>
      <c r="F164" s="65">
        <f t="shared" si="152"/>
        <v>688.81120826310405</v>
      </c>
      <c r="G164" s="65">
        <f t="shared" si="152"/>
        <v>688.41182551830559</v>
      </c>
      <c r="H164" s="65">
        <f t="shared" si="152"/>
        <v>691.51937777363071</v>
      </c>
      <c r="I164" s="65">
        <f t="shared" si="152"/>
        <v>691.34535338209355</v>
      </c>
      <c r="J164" s="65">
        <f t="shared" si="152"/>
        <v>697.62344350117826</v>
      </c>
      <c r="K164" s="65">
        <f t="shared" si="152"/>
        <v>709.3185582397457</v>
      </c>
      <c r="L164" s="65">
        <f t="shared" si="152"/>
        <v>714.95610395310086</v>
      </c>
      <c r="M164" s="65">
        <f t="shared" si="152"/>
        <v>720.46776003517664</v>
      </c>
      <c r="N164" s="65">
        <f t="shared" si="152"/>
        <v>727.73613395509892</v>
      </c>
      <c r="O164" s="65">
        <f t="shared" si="152"/>
        <v>736.93921306802883</v>
      </c>
      <c r="P164" s="65">
        <f t="shared" si="152"/>
        <v>740.76317249637987</v>
      </c>
      <c r="Q164" s="65">
        <f t="shared" si="152"/>
        <v>735.68024639702571</v>
      </c>
      <c r="R164" s="65">
        <f t="shared" si="152"/>
        <v>731.42585288426551</v>
      </c>
      <c r="S164" s="65">
        <f t="shared" si="152"/>
        <v>724.78548064198731</v>
      </c>
      <c r="T164" s="65">
        <f t="shared" si="152"/>
        <v>722.27158323699723</v>
      </c>
      <c r="U164" s="65">
        <f t="shared" si="152"/>
        <v>707.20585238737158</v>
      </c>
      <c r="V164" s="65">
        <f t="shared" si="152"/>
        <v>662.54180323220442</v>
      </c>
      <c r="W164" s="65">
        <f t="shared" si="152"/>
        <v>691.76613442858388</v>
      </c>
      <c r="DA164" s="109"/>
    </row>
    <row r="165" spans="1:105" ht="12" customHeight="1" x14ac:dyDescent="0.25">
      <c r="A165" s="74" t="s">
        <v>34</v>
      </c>
      <c r="B165" s="68">
        <f t="shared" ref="B165" si="153">IF(B111=0,0,B111/B$23)</f>
        <v>672.91906588068366</v>
      </c>
      <c r="C165" s="68">
        <f t="shared" ref="C165:W165" si="154">IF(C111=0,0,C111/C$23)</f>
        <v>684.42587303669188</v>
      </c>
      <c r="D165" s="68">
        <f t="shared" si="154"/>
        <v>689.36681267737333</v>
      </c>
      <c r="E165" s="68">
        <f t="shared" si="154"/>
        <v>697.20307148862491</v>
      </c>
      <c r="F165" s="68">
        <f t="shared" si="154"/>
        <v>708.93622647446614</v>
      </c>
      <c r="G165" s="68">
        <f t="shared" si="154"/>
        <v>718.03900581730375</v>
      </c>
      <c r="H165" s="68">
        <f t="shared" si="154"/>
        <v>719.68752383620676</v>
      </c>
      <c r="I165" s="68">
        <f t="shared" si="154"/>
        <v>723.95864595559169</v>
      </c>
      <c r="J165" s="68">
        <f t="shared" si="154"/>
        <v>733.48950297175111</v>
      </c>
      <c r="K165" s="68">
        <f t="shared" si="154"/>
        <v>746.66165933509092</v>
      </c>
      <c r="L165" s="68">
        <f t="shared" si="154"/>
        <v>759.10625803534458</v>
      </c>
      <c r="M165" s="68">
        <f t="shared" si="154"/>
        <v>763.75362088897566</v>
      </c>
      <c r="N165" s="68">
        <f t="shared" si="154"/>
        <v>768.81805781205242</v>
      </c>
      <c r="O165" s="68">
        <f t="shared" si="154"/>
        <v>778.28182073556093</v>
      </c>
      <c r="P165" s="68">
        <f t="shared" si="154"/>
        <v>778.03738826626545</v>
      </c>
      <c r="Q165" s="68">
        <f t="shared" si="154"/>
        <v>771.0019651490511</v>
      </c>
      <c r="R165" s="68">
        <f t="shared" si="154"/>
        <v>767.31941678809608</v>
      </c>
      <c r="S165" s="68">
        <f t="shared" si="154"/>
        <v>766.04751452440041</v>
      </c>
      <c r="T165" s="68">
        <f t="shared" si="154"/>
        <v>761.35783308692987</v>
      </c>
      <c r="U165" s="68">
        <f t="shared" si="154"/>
        <v>759.56123180569239</v>
      </c>
      <c r="V165" s="68">
        <f t="shared" si="154"/>
        <v>710.54164363453708</v>
      </c>
      <c r="W165" s="68">
        <f t="shared" si="154"/>
        <v>751.41494677111643</v>
      </c>
      <c r="DA165" s="111"/>
    </row>
    <row r="166" spans="1:105" s="2" customFormat="1" ht="12" customHeight="1" x14ac:dyDescent="0.25">
      <c r="DA166" s="7"/>
    </row>
    <row r="167" spans="1:105" ht="12.95" customHeight="1" x14ac:dyDescent="0.25">
      <c r="A167" s="81" t="s">
        <v>37</v>
      </c>
      <c r="B167" s="82">
        <f t="shared" ref="B167" si="155">IF(B113=0,0,B113/B$23)</f>
        <v>1242.7735824621466</v>
      </c>
      <c r="C167" s="82">
        <f t="shared" ref="C167:W167" si="156">IF(C113=0,0,C113/C$23)</f>
        <v>1300.2950280473785</v>
      </c>
      <c r="D167" s="82">
        <f t="shared" si="156"/>
        <v>1225.8983833919626</v>
      </c>
      <c r="E167" s="82">
        <f t="shared" si="156"/>
        <v>1271.602816159565</v>
      </c>
      <c r="F167" s="82">
        <f t="shared" si="156"/>
        <v>1259.9431560135986</v>
      </c>
      <c r="G167" s="82">
        <f t="shared" si="156"/>
        <v>1224.3662456487382</v>
      </c>
      <c r="H167" s="82">
        <f t="shared" si="156"/>
        <v>1251.8980372937438</v>
      </c>
      <c r="I167" s="82">
        <f t="shared" si="156"/>
        <v>1055.3274165465282</v>
      </c>
      <c r="J167" s="82">
        <f t="shared" si="156"/>
        <v>1130.2492406926149</v>
      </c>
      <c r="K167" s="82">
        <f t="shared" si="156"/>
        <v>1112.7698836854072</v>
      </c>
      <c r="L167" s="82">
        <f t="shared" si="156"/>
        <v>1148.5096939745797</v>
      </c>
      <c r="M167" s="82">
        <f t="shared" si="156"/>
        <v>997.15957616833384</v>
      </c>
      <c r="N167" s="82">
        <f t="shared" si="156"/>
        <v>1006.0602418267675</v>
      </c>
      <c r="O167" s="82">
        <f t="shared" si="156"/>
        <v>1049.6926832550598</v>
      </c>
      <c r="P167" s="82">
        <f t="shared" si="156"/>
        <v>911.82140276035955</v>
      </c>
      <c r="Q167" s="82">
        <f t="shared" si="156"/>
        <v>939.51247350761344</v>
      </c>
      <c r="R167" s="82">
        <f t="shared" si="156"/>
        <v>921.90793261085207</v>
      </c>
      <c r="S167" s="82">
        <f t="shared" si="156"/>
        <v>906.41297549749549</v>
      </c>
      <c r="T167" s="82">
        <f t="shared" si="156"/>
        <v>834.58542904479657</v>
      </c>
      <c r="U167" s="82">
        <f t="shared" si="156"/>
        <v>795.50415073496276</v>
      </c>
      <c r="V167" s="82">
        <f t="shared" si="156"/>
        <v>759.73409323070337</v>
      </c>
      <c r="W167" s="82">
        <f t="shared" si="156"/>
        <v>821.96995761063442</v>
      </c>
      <c r="DA167" s="107"/>
    </row>
    <row r="168" spans="1:105" ht="12" customHeight="1" x14ac:dyDescent="0.25">
      <c r="A168" s="77" t="s">
        <v>36</v>
      </c>
      <c r="B168" s="64">
        <f t="shared" ref="B168" si="157">IF(B114=0,0,B114/B$23)</f>
        <v>1242.7735824621466</v>
      </c>
      <c r="C168" s="64">
        <f t="shared" ref="C168:W168" si="158">IF(C114=0,0,C114/C$23)</f>
        <v>1300.2950280473785</v>
      </c>
      <c r="D168" s="64">
        <f t="shared" si="158"/>
        <v>1225.8983833919626</v>
      </c>
      <c r="E168" s="64">
        <f t="shared" si="158"/>
        <v>1271.602816159565</v>
      </c>
      <c r="F168" s="64">
        <f t="shared" si="158"/>
        <v>1259.9431560135986</v>
      </c>
      <c r="G168" s="64">
        <f t="shared" si="158"/>
        <v>1224.3662456487382</v>
      </c>
      <c r="H168" s="64">
        <f t="shared" si="158"/>
        <v>1251.8980372937438</v>
      </c>
      <c r="I168" s="64">
        <f t="shared" si="158"/>
        <v>1055.3274165465282</v>
      </c>
      <c r="J168" s="64">
        <f t="shared" si="158"/>
        <v>1130.2492406926149</v>
      </c>
      <c r="K168" s="64">
        <f t="shared" si="158"/>
        <v>1112.7698836854072</v>
      </c>
      <c r="L168" s="64">
        <f t="shared" si="158"/>
        <v>1148.5096939745797</v>
      </c>
      <c r="M168" s="64">
        <f t="shared" si="158"/>
        <v>997.15957616833384</v>
      </c>
      <c r="N168" s="64">
        <f t="shared" si="158"/>
        <v>1006.0602418267675</v>
      </c>
      <c r="O168" s="64">
        <f t="shared" si="158"/>
        <v>1049.6926832550598</v>
      </c>
      <c r="P168" s="64">
        <f t="shared" si="158"/>
        <v>911.82140276035955</v>
      </c>
      <c r="Q168" s="64">
        <f t="shared" si="158"/>
        <v>939.51247350761344</v>
      </c>
      <c r="R168" s="64">
        <f t="shared" si="158"/>
        <v>921.90793261085207</v>
      </c>
      <c r="S168" s="64">
        <f t="shared" si="158"/>
        <v>906.41297549749549</v>
      </c>
      <c r="T168" s="64">
        <f t="shared" si="158"/>
        <v>834.58542904479657</v>
      </c>
      <c r="U168" s="64">
        <f t="shared" si="158"/>
        <v>795.50415073496276</v>
      </c>
      <c r="V168" s="64">
        <f t="shared" si="158"/>
        <v>759.73409323070337</v>
      </c>
      <c r="W168" s="64">
        <f t="shared" si="158"/>
        <v>821.96995761063442</v>
      </c>
      <c r="DA168" s="108"/>
    </row>
    <row r="169" spans="1:105" ht="12" customHeight="1" x14ac:dyDescent="0.25">
      <c r="A169" s="61" t="s">
        <v>32</v>
      </c>
      <c r="B169" s="65">
        <f t="shared" ref="B169" si="159">IF(B115=0,0,B115/B$23)</f>
        <v>994.40818886961972</v>
      </c>
      <c r="C169" s="65">
        <f t="shared" ref="C169:W169" si="160">IF(C115=0,0,C115/C$23)</f>
        <v>1054.560674322438</v>
      </c>
      <c r="D169" s="65">
        <f t="shared" si="160"/>
        <v>976.2852851231678</v>
      </c>
      <c r="E169" s="65">
        <f t="shared" si="160"/>
        <v>1022.7573188134918</v>
      </c>
      <c r="F169" s="65">
        <f t="shared" si="160"/>
        <v>1009.1146492719517</v>
      </c>
      <c r="G169" s="65">
        <f t="shared" si="160"/>
        <v>981.42893474029779</v>
      </c>
      <c r="H169" s="65">
        <f t="shared" si="160"/>
        <v>1014.0175629275756</v>
      </c>
      <c r="I169" s="65">
        <f t="shared" si="160"/>
        <v>821.22797119719849</v>
      </c>
      <c r="J169" s="65">
        <f t="shared" si="160"/>
        <v>899.91259781773499</v>
      </c>
      <c r="K169" s="65">
        <f t="shared" si="160"/>
        <v>880.01574985470086</v>
      </c>
      <c r="L169" s="65">
        <f t="shared" si="160"/>
        <v>918.10102050350804</v>
      </c>
      <c r="M169" s="65">
        <f t="shared" si="160"/>
        <v>770.13686984883782</v>
      </c>
      <c r="N169" s="65">
        <f t="shared" si="160"/>
        <v>780.2793251921031</v>
      </c>
      <c r="O169" s="65">
        <f t="shared" si="160"/>
        <v>817.91065891085805</v>
      </c>
      <c r="P169" s="65">
        <f t="shared" si="160"/>
        <v>663.70213716264539</v>
      </c>
      <c r="Q169" s="65">
        <f t="shared" si="160"/>
        <v>693.2285022107751</v>
      </c>
      <c r="R169" s="65">
        <f t="shared" si="160"/>
        <v>679.72865929304157</v>
      </c>
      <c r="S169" s="65">
        <f t="shared" si="160"/>
        <v>666.40871366905787</v>
      </c>
      <c r="T169" s="65">
        <f t="shared" si="160"/>
        <v>603.81038810342579</v>
      </c>
      <c r="U169" s="65">
        <f t="shared" si="160"/>
        <v>565.79106463285223</v>
      </c>
      <c r="V169" s="65">
        <f t="shared" si="160"/>
        <v>550.52264440477177</v>
      </c>
      <c r="W169" s="65">
        <f t="shared" si="160"/>
        <v>605.68463984432958</v>
      </c>
      <c r="DA169" s="109"/>
    </row>
    <row r="170" spans="1:105" ht="12" customHeight="1" x14ac:dyDescent="0.25">
      <c r="A170" s="61" t="s">
        <v>31</v>
      </c>
      <c r="B170" s="65">
        <f t="shared" ref="B170" si="161">IF(B116=0,0,B116/B$23)</f>
        <v>5.6226712514520737E-2</v>
      </c>
      <c r="C170" s="65">
        <f t="shared" ref="C170:W170" si="162">IF(C116=0,0,C116/C$23)</f>
        <v>7.1290518329799171E-2</v>
      </c>
      <c r="D170" s="65">
        <f t="shared" si="162"/>
        <v>7.3919291186787542E-2</v>
      </c>
      <c r="E170" s="65">
        <f t="shared" si="162"/>
        <v>0.16686992205682599</v>
      </c>
      <c r="F170" s="65">
        <f t="shared" si="162"/>
        <v>0.11278415425479263</v>
      </c>
      <c r="G170" s="65">
        <f t="shared" si="162"/>
        <v>0.12858991142470869</v>
      </c>
      <c r="H170" s="65">
        <f t="shared" si="162"/>
        <v>0.19377495257312186</v>
      </c>
      <c r="I170" s="65">
        <f t="shared" si="162"/>
        <v>0.19595016330808893</v>
      </c>
      <c r="J170" s="65">
        <f t="shared" si="162"/>
        <v>0.24650406115040721</v>
      </c>
      <c r="K170" s="65">
        <f t="shared" si="162"/>
        <v>0.30597413599847095</v>
      </c>
      <c r="L170" s="65">
        <f t="shared" si="162"/>
        <v>0.34459510907185142</v>
      </c>
      <c r="M170" s="65">
        <f t="shared" si="162"/>
        <v>0.41222032889993171</v>
      </c>
      <c r="N170" s="65">
        <f t="shared" si="162"/>
        <v>0.60824427262829306</v>
      </c>
      <c r="O170" s="65">
        <f t="shared" si="162"/>
        <v>0.64598968060144668</v>
      </c>
      <c r="P170" s="65">
        <f t="shared" si="162"/>
        <v>0.67385003193357607</v>
      </c>
      <c r="Q170" s="65">
        <f t="shared" si="162"/>
        <v>1.0686128272934214</v>
      </c>
      <c r="R170" s="65">
        <f t="shared" si="162"/>
        <v>1.059524500947792</v>
      </c>
      <c r="S170" s="65">
        <f t="shared" si="162"/>
        <v>1.3099717002038602</v>
      </c>
      <c r="T170" s="65">
        <f t="shared" si="162"/>
        <v>1.3484120732971303</v>
      </c>
      <c r="U170" s="65">
        <f t="shared" si="162"/>
        <v>1.5050255076755188</v>
      </c>
      <c r="V170" s="65">
        <f t="shared" si="162"/>
        <v>1.4781314047415521</v>
      </c>
      <c r="W170" s="65">
        <f t="shared" si="162"/>
        <v>1.357942703383638</v>
      </c>
      <c r="DA170" s="109"/>
    </row>
    <row r="171" spans="1:105" ht="12" customHeight="1" x14ac:dyDescent="0.25">
      <c r="A171" s="61" t="s">
        <v>35</v>
      </c>
      <c r="B171" s="65">
        <f t="shared" ref="B171" si="163">IF(B117=0,0,B117/B$23)</f>
        <v>129.61265702012651</v>
      </c>
      <c r="C171" s="65">
        <f t="shared" ref="C171:W171" si="164">IF(C117=0,0,C117/C$23)</f>
        <v>129.7018454068471</v>
      </c>
      <c r="D171" s="65">
        <f t="shared" si="164"/>
        <v>129.49708097110553</v>
      </c>
      <c r="E171" s="65">
        <f t="shared" si="164"/>
        <v>128.04581293370939</v>
      </c>
      <c r="F171" s="65">
        <f t="shared" si="164"/>
        <v>126.6602955021106</v>
      </c>
      <c r="G171" s="65">
        <f t="shared" si="164"/>
        <v>123.69943031915842</v>
      </c>
      <c r="H171" s="65">
        <f t="shared" si="164"/>
        <v>124.45625827655459</v>
      </c>
      <c r="I171" s="65">
        <f t="shared" si="164"/>
        <v>120.27248377892823</v>
      </c>
      <c r="J171" s="65">
        <f t="shared" si="164"/>
        <v>118.50512281250322</v>
      </c>
      <c r="K171" s="65">
        <f t="shared" si="164"/>
        <v>118.77239914629961</v>
      </c>
      <c r="L171" s="65">
        <f t="shared" si="164"/>
        <v>116.80194386193267</v>
      </c>
      <c r="M171" s="65">
        <f t="shared" si="164"/>
        <v>116.02081006761505</v>
      </c>
      <c r="N171" s="65">
        <f t="shared" si="164"/>
        <v>115.93452646647994</v>
      </c>
      <c r="O171" s="65">
        <f t="shared" si="164"/>
        <v>117.9414429076663</v>
      </c>
      <c r="P171" s="65">
        <f t="shared" si="164"/>
        <v>118.75327856129765</v>
      </c>
      <c r="Q171" s="65">
        <f t="shared" si="164"/>
        <v>116.74720506015528</v>
      </c>
      <c r="R171" s="65">
        <f t="shared" si="164"/>
        <v>113.63546367031823</v>
      </c>
      <c r="S171" s="65">
        <f t="shared" si="164"/>
        <v>111.91033626749565</v>
      </c>
      <c r="T171" s="65">
        <f t="shared" si="164"/>
        <v>104.32368808876318</v>
      </c>
      <c r="U171" s="65">
        <f t="shared" si="164"/>
        <v>98.681713585241013</v>
      </c>
      <c r="V171" s="65">
        <f t="shared" si="164"/>
        <v>91.100890318704302</v>
      </c>
      <c r="W171" s="65">
        <f t="shared" si="164"/>
        <v>93.763962952325741</v>
      </c>
      <c r="DA171" s="109"/>
    </row>
    <row r="172" spans="1:105" ht="12" customHeight="1" x14ac:dyDescent="0.25">
      <c r="A172" s="66" t="s">
        <v>34</v>
      </c>
      <c r="B172" s="67">
        <f t="shared" ref="B172" si="165">IF(B118=0,0,B118/B$23)</f>
        <v>118.69650985988568</v>
      </c>
      <c r="C172" s="67">
        <f t="shared" ref="C172:W172" si="166">IF(C118=0,0,C118/C$23)</f>
        <v>115.96121779976353</v>
      </c>
      <c r="D172" s="67">
        <f t="shared" si="166"/>
        <v>120.04209800650244</v>
      </c>
      <c r="E172" s="67">
        <f t="shared" si="166"/>
        <v>120.63281449030701</v>
      </c>
      <c r="F172" s="67">
        <f t="shared" si="166"/>
        <v>124.05542708528175</v>
      </c>
      <c r="G172" s="67">
        <f t="shared" si="166"/>
        <v>119.10929067785712</v>
      </c>
      <c r="H172" s="67">
        <f t="shared" si="166"/>
        <v>113.23044113704056</v>
      </c>
      <c r="I172" s="67">
        <f t="shared" si="166"/>
        <v>113.63101140709314</v>
      </c>
      <c r="J172" s="67">
        <f t="shared" si="166"/>
        <v>111.58501600122611</v>
      </c>
      <c r="K172" s="67">
        <f t="shared" si="166"/>
        <v>113.67576054840812</v>
      </c>
      <c r="L172" s="67">
        <f t="shared" si="166"/>
        <v>113.26213450006701</v>
      </c>
      <c r="M172" s="67">
        <f t="shared" si="166"/>
        <v>110.58967592298102</v>
      </c>
      <c r="N172" s="67">
        <f t="shared" si="166"/>
        <v>109.23814589555626</v>
      </c>
      <c r="O172" s="67">
        <f t="shared" si="166"/>
        <v>113.1945917559343</v>
      </c>
      <c r="P172" s="67">
        <f t="shared" si="166"/>
        <v>128.6921370044829</v>
      </c>
      <c r="Q172" s="67">
        <f t="shared" si="166"/>
        <v>128.46815340938983</v>
      </c>
      <c r="R172" s="67">
        <f t="shared" si="166"/>
        <v>127.48428514654459</v>
      </c>
      <c r="S172" s="67">
        <f t="shared" si="166"/>
        <v>126.78395386073818</v>
      </c>
      <c r="T172" s="67">
        <f t="shared" si="166"/>
        <v>125.10294077931052</v>
      </c>
      <c r="U172" s="67">
        <f t="shared" si="166"/>
        <v>129.52634700919407</v>
      </c>
      <c r="V172" s="67">
        <f t="shared" si="166"/>
        <v>116.63242710248585</v>
      </c>
      <c r="W172" s="67">
        <f t="shared" si="166"/>
        <v>121.16341211059554</v>
      </c>
      <c r="DA172" s="110"/>
    </row>
    <row r="173" spans="1:105" ht="12" customHeight="1" x14ac:dyDescent="0.25">
      <c r="A173" s="78" t="s">
        <v>33</v>
      </c>
      <c r="B173" s="68">
        <f t="shared" ref="B173" si="167">IF(B119=0,0,B119/B$23)</f>
        <v>0</v>
      </c>
      <c r="C173" s="68">
        <f t="shared" ref="C173:W173" si="168">IF(C119=0,0,C119/C$23)</f>
        <v>0</v>
      </c>
      <c r="D173" s="68">
        <f t="shared" si="168"/>
        <v>0</v>
      </c>
      <c r="E173" s="68">
        <f t="shared" si="168"/>
        <v>0</v>
      </c>
      <c r="F173" s="68">
        <f t="shared" si="168"/>
        <v>0</v>
      </c>
      <c r="G173" s="68">
        <f t="shared" si="168"/>
        <v>0</v>
      </c>
      <c r="H173" s="68">
        <f t="shared" si="168"/>
        <v>0</v>
      </c>
      <c r="I173" s="68">
        <f t="shared" si="168"/>
        <v>0</v>
      </c>
      <c r="J173" s="68">
        <f t="shared" si="168"/>
        <v>0</v>
      </c>
      <c r="K173" s="68">
        <f t="shared" si="168"/>
        <v>0</v>
      </c>
      <c r="L173" s="68">
        <f t="shared" si="168"/>
        <v>0</v>
      </c>
      <c r="M173" s="68">
        <f t="shared" si="168"/>
        <v>0</v>
      </c>
      <c r="N173" s="68">
        <f t="shared" si="168"/>
        <v>0</v>
      </c>
      <c r="O173" s="68">
        <f t="shared" si="168"/>
        <v>0</v>
      </c>
      <c r="P173" s="68">
        <f t="shared" si="168"/>
        <v>0</v>
      </c>
      <c r="Q173" s="68">
        <f t="shared" si="168"/>
        <v>0</v>
      </c>
      <c r="R173" s="68">
        <f t="shared" si="168"/>
        <v>0</v>
      </c>
      <c r="S173" s="68">
        <f t="shared" si="168"/>
        <v>0</v>
      </c>
      <c r="T173" s="68">
        <f t="shared" si="168"/>
        <v>0</v>
      </c>
      <c r="U173" s="68">
        <f t="shared" si="168"/>
        <v>0</v>
      </c>
      <c r="V173" s="68">
        <f t="shared" si="168"/>
        <v>0</v>
      </c>
      <c r="W173" s="68">
        <f t="shared" si="168"/>
        <v>0</v>
      </c>
      <c r="DA173" s="111"/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  <ignoredErrors>
    <ignoredError sqref="B31:W31 B33:W33 B37:W37 B48:W48 B67:W67 B82:W82" formulaRange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DA15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61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968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98" t="s">
        <v>81</v>
      </c>
      <c r="B3" s="199">
        <f>'SER_se-appl'!B7</f>
        <v>4191.956851237419</v>
      </c>
      <c r="C3" s="199">
        <f>'SER_se-appl'!C7</f>
        <v>4306.6863863770595</v>
      </c>
      <c r="D3" s="199">
        <f>'SER_se-appl'!D7</f>
        <v>4430.2780876121033</v>
      </c>
      <c r="E3" s="199">
        <f>'SER_se-appl'!E7</f>
        <v>4583.1626764120729</v>
      </c>
      <c r="F3" s="199">
        <f>'SER_se-appl'!F7</f>
        <v>4742.0011210571456</v>
      </c>
      <c r="G3" s="199">
        <f>'SER_se-appl'!G7</f>
        <v>4895.6206940623351</v>
      </c>
      <c r="H3" s="199">
        <f>'SER_se-appl'!H7</f>
        <v>5037.4990996030165</v>
      </c>
      <c r="I3" s="199">
        <f>'SER_se-appl'!I7</f>
        <v>5147.1581754975687</v>
      </c>
      <c r="J3" s="199">
        <f>'SER_se-appl'!J7</f>
        <v>5240.0526083958348</v>
      </c>
      <c r="K3" s="199">
        <f>'SER_se-appl'!K7</f>
        <v>5290.0251506469767</v>
      </c>
      <c r="L3" s="199">
        <f>'SER_se-appl'!L7</f>
        <v>5311.6725489461787</v>
      </c>
      <c r="M3" s="199">
        <f>'SER_se-appl'!M7</f>
        <v>5296.0067702387496</v>
      </c>
      <c r="N3" s="199">
        <f>'SER_se-appl'!N7</f>
        <v>5304.9763534763924</v>
      </c>
      <c r="O3" s="199">
        <f>'SER_se-appl'!O7</f>
        <v>5328.9569451129655</v>
      </c>
      <c r="P3" s="199">
        <f>'SER_se-appl'!P7</f>
        <v>5376.3192451053937</v>
      </c>
      <c r="Q3" s="199">
        <f>'SER_se-appl'!Q7</f>
        <v>5418.039020819966</v>
      </c>
      <c r="R3" s="199">
        <f>'SER_se-appl'!R7</f>
        <v>5426.849236661189</v>
      </c>
      <c r="S3" s="199">
        <f>'SER_se-appl'!S7</f>
        <v>5435.7925552047673</v>
      </c>
      <c r="T3" s="199">
        <f>'SER_se-appl'!T7</f>
        <v>5442.2968678108882</v>
      </c>
      <c r="U3" s="199">
        <f>'SER_se-appl'!U7</f>
        <v>5450.7945684224505</v>
      </c>
      <c r="V3" s="199">
        <f>'SER_se-appl'!V7</f>
        <v>5457.8247588141967</v>
      </c>
      <c r="W3" s="199">
        <f>'SER_se-appl'!W7</f>
        <v>5450.4655068976863</v>
      </c>
      <c r="DA3" s="206" t="s">
        <v>911</v>
      </c>
    </row>
    <row r="4" spans="1:105" ht="12" customHeight="1" x14ac:dyDescent="0.2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DA4" s="106"/>
    </row>
    <row r="5" spans="1:105" ht="12.95" customHeight="1" x14ac:dyDescent="0.25">
      <c r="A5" s="200" t="s">
        <v>108</v>
      </c>
      <c r="B5" s="59">
        <f>'SER_se-appl'!B15</f>
        <v>5565.3491072935121</v>
      </c>
      <c r="C5" s="59">
        <f>'SER_se-appl'!C15</f>
        <v>5717.6669718681724</v>
      </c>
      <c r="D5" s="59">
        <f>'SER_se-appl'!D15</f>
        <v>5881.7504747635567</v>
      </c>
      <c r="E5" s="59">
        <f>'SER_se-appl'!E15</f>
        <v>6084.7239642320073</v>
      </c>
      <c r="F5" s="59">
        <f>'SER_se-appl'!F15</f>
        <v>6295.6019449651367</v>
      </c>
      <c r="G5" s="59">
        <f>'SER_se-appl'!G15</f>
        <v>6499.5512182585589</v>
      </c>
      <c r="H5" s="59">
        <f>'SER_se-appl'!H15</f>
        <v>6687.9126173953291</v>
      </c>
      <c r="I5" s="59">
        <f>'SER_se-appl'!I15</f>
        <v>6833.4988106206265</v>
      </c>
      <c r="J5" s="59">
        <f>'SER_se-appl'!J15</f>
        <v>6956.8278351191275</v>
      </c>
      <c r="K5" s="59">
        <f>'SER_se-appl'!K15</f>
        <v>7023.1726600484408</v>
      </c>
      <c r="L5" s="59">
        <f>'SER_se-appl'!L15</f>
        <v>7051.9122995712396</v>
      </c>
      <c r="M5" s="59">
        <f>'SER_se-appl'!M15</f>
        <v>7031.1140111731347</v>
      </c>
      <c r="N5" s="59">
        <f>'SER_se-appl'!N15</f>
        <v>7043.0222592386326</v>
      </c>
      <c r="O5" s="59">
        <f>'SER_se-appl'!O15</f>
        <v>7074.8595058976953</v>
      </c>
      <c r="P5" s="59">
        <f>'SER_se-appl'!P15</f>
        <v>7137.7389064584177</v>
      </c>
      <c r="Q5" s="59">
        <f>'SER_se-appl'!Q15</f>
        <v>7193.1271475041358</v>
      </c>
      <c r="R5" s="59">
        <f>'SER_se-appl'!R15</f>
        <v>7204.8238153389984</v>
      </c>
      <c r="S5" s="59">
        <f>'SER_se-appl'!S15</f>
        <v>7216.697193725051</v>
      </c>
      <c r="T5" s="59">
        <f>'SER_se-appl'!T15</f>
        <v>7225.3324854612592</v>
      </c>
      <c r="U5" s="59">
        <f>'SER_se-appl'!U15</f>
        <v>7236.6142500859696</v>
      </c>
      <c r="V5" s="59">
        <f>'SER_se-appl'!V15</f>
        <v>7245.9477106174782</v>
      </c>
      <c r="W5" s="59">
        <f>'SER_se-appl'!W15</f>
        <v>7236.177379591335</v>
      </c>
      <c r="DA5" s="104" t="s">
        <v>918</v>
      </c>
    </row>
    <row r="6" spans="1:105" ht="12" customHeight="1" x14ac:dyDescent="0.25">
      <c r="A6" s="201" t="str">
        <f>"Penetration factor "&amp;MID('SER_se-appl'!A71,FIND("(",'SER_se-appl'!A71),100)</f>
        <v>Penetration factor (unit per capita)</v>
      </c>
      <c r="B6" s="202">
        <f>'SER_se-appl'!B71</f>
        <v>1.9880800251822452E-2</v>
      </c>
      <c r="C6" s="202">
        <f>'SER_se-appl'!C71</f>
        <v>2.0613531874024874E-2</v>
      </c>
      <c r="D6" s="202">
        <f>'SER_se-appl'!D71</f>
        <v>2.1475454420920397E-2</v>
      </c>
      <c r="E6" s="202">
        <f>'SER_se-appl'!E71</f>
        <v>2.2484601963984895E-2</v>
      </c>
      <c r="F6" s="202">
        <f>'SER_se-appl'!F71</f>
        <v>2.3552914838453651E-2</v>
      </c>
      <c r="G6" s="202">
        <f>'SER_se-appl'!G71</f>
        <v>2.4622782704153592E-2</v>
      </c>
      <c r="H6" s="202">
        <f>'SER_se-appl'!H71</f>
        <v>2.5688289927676435E-2</v>
      </c>
      <c r="I6" s="202">
        <f>'SER_se-appl'!I71</f>
        <v>2.6624708341092113E-2</v>
      </c>
      <c r="J6" s="202">
        <f>'SER_se-appl'!J71</f>
        <v>2.7522966169033228E-2</v>
      </c>
      <c r="K6" s="202">
        <f>'SER_se-appl'!K71</f>
        <v>2.8259345271353185E-2</v>
      </c>
      <c r="L6" s="202">
        <f>'SER_se-appl'!L71</f>
        <v>2.8952477560141514E-2</v>
      </c>
      <c r="M6" s="202">
        <f>'SER_se-appl'!M71</f>
        <v>2.9429356926653157E-2</v>
      </c>
      <c r="N6" s="202">
        <f>'SER_se-appl'!N71</f>
        <v>2.9975756889060356E-2</v>
      </c>
      <c r="O6" s="202">
        <f>'SER_se-appl'!O71</f>
        <v>3.0688574748053133E-2</v>
      </c>
      <c r="P6" s="202">
        <f>'SER_se-appl'!P71</f>
        <v>3.1573569302327298E-2</v>
      </c>
      <c r="Q6" s="202">
        <f>'SER_se-appl'!Q71</f>
        <v>3.2495301496155274E-2</v>
      </c>
      <c r="R6" s="202">
        <f>'SER_se-appl'!R71</f>
        <v>3.317767174693758E-2</v>
      </c>
      <c r="S6" s="202">
        <f>'SER_se-appl'!S71</f>
        <v>3.3882190576748593E-2</v>
      </c>
      <c r="T6" s="202">
        <f>'SER_se-appl'!T71</f>
        <v>3.4577114984933079E-2</v>
      </c>
      <c r="U6" s="202">
        <f>'SER_se-appl'!U71</f>
        <v>3.5274831957713984E-2</v>
      </c>
      <c r="V6" s="202">
        <f>'SER_se-appl'!V71</f>
        <v>3.588092263278133E-2</v>
      </c>
      <c r="W6" s="202">
        <f>'SER_se-appl'!W71</f>
        <v>3.6466743145956243E-2</v>
      </c>
      <c r="DA6" s="207" t="s">
        <v>960</v>
      </c>
    </row>
    <row r="7" spans="1:105" ht="12.95" customHeight="1" x14ac:dyDescent="0.2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DA7" s="106"/>
    </row>
    <row r="8" spans="1:105" ht="12.95" customHeight="1" x14ac:dyDescent="0.25">
      <c r="A8" s="200" t="str">
        <f>"Stock of appliances "&amp;MID('SER_se-appl'!A23,FIND("(",'SER_se-appl'!A23),100)</f>
        <v>Stock of appliances (thousand units)</v>
      </c>
      <c r="B8" s="34">
        <f>'SER_se-appl'!B23</f>
        <v>8518.4027068865325</v>
      </c>
      <c r="C8" s="34">
        <f>'SER_se-appl'!C23</f>
        <v>8848.1677993012145</v>
      </c>
      <c r="D8" s="34">
        <f>'SER_se-appl'!D23</f>
        <v>9228.4997496357046</v>
      </c>
      <c r="E8" s="34">
        <f>'SER_se-appl'!E23</f>
        <v>9695.1396580174078</v>
      </c>
      <c r="F8" s="34">
        <f>'SER_se-appl'!F23</f>
        <v>10192.807449882557</v>
      </c>
      <c r="G8" s="34">
        <f>'SER_se-appl'!G23</f>
        <v>10696.537468604483</v>
      </c>
      <c r="H8" s="34">
        <f>'SER_se-appl'!H23</f>
        <v>11195.373825556657</v>
      </c>
      <c r="I8" s="34">
        <f>'SER_se-appl'!I23</f>
        <v>11641.054559706019</v>
      </c>
      <c r="J8" s="34">
        <f>'SER_se-appl'!J23</f>
        <v>12075.023956374043</v>
      </c>
      <c r="K8" s="34">
        <f>'SER_se-appl'!K23</f>
        <v>12435.465315959136</v>
      </c>
      <c r="L8" s="34">
        <f>'SER_se-appl'!L23</f>
        <v>12758.210950645012</v>
      </c>
      <c r="M8" s="34">
        <f>'SER_se-appl'!M23</f>
        <v>12947.219120979507</v>
      </c>
      <c r="N8" s="34">
        <f>'SER_se-appl'!N23</f>
        <v>13205.899462964622</v>
      </c>
      <c r="O8" s="34">
        <f>'SER_se-appl'!O23</f>
        <v>13541.570247178328</v>
      </c>
      <c r="P8" s="34">
        <f>'SER_se-appl'!P23</f>
        <v>13983.425130652162</v>
      </c>
      <c r="Q8" s="34">
        <f>'SER_se-appl'!Q23</f>
        <v>14417.086819778042</v>
      </c>
      <c r="R8" s="34">
        <f>'SER_se-appl'!R23</f>
        <v>14757.522285848878</v>
      </c>
      <c r="S8" s="34">
        <f>'SER_se-appl'!S23</f>
        <v>15095.682465763057</v>
      </c>
      <c r="T8" s="34">
        <f>'SER_se-appl'!T23</f>
        <v>15428.604582650065</v>
      </c>
      <c r="U8" s="34">
        <f>'SER_se-appl'!U23</f>
        <v>15748.323290218967</v>
      </c>
      <c r="V8" s="34">
        <f>'SER_se-appl'!V23</f>
        <v>16050.251298098245</v>
      </c>
      <c r="W8" s="34">
        <f>'SER_se-appl'!W23</f>
        <v>16300.654170017686</v>
      </c>
      <c r="DA8" s="88" t="s">
        <v>924</v>
      </c>
    </row>
    <row r="9" spans="1:105" ht="12.95" customHeight="1" x14ac:dyDescent="0.25">
      <c r="A9" s="203" t="str">
        <f>"Number of new appliances "&amp;MID('SER_se-appl'!A31,FIND("(",'SER_se-appl'!A31),100)</f>
        <v>Number of new appliances (thousand units)</v>
      </c>
      <c r="B9" s="36"/>
      <c r="C9" s="36">
        <f>'SER_se-appl'!C31</f>
        <v>1103.9439577450883</v>
      </c>
      <c r="D9" s="36">
        <f>'SER_se-appl'!D31</f>
        <v>1170.8182626573025</v>
      </c>
      <c r="E9" s="36">
        <f>'SER_se-appl'!E31</f>
        <v>1273.7771707804077</v>
      </c>
      <c r="F9" s="36">
        <f>'SER_se-appl'!F31</f>
        <v>1321.8067430357953</v>
      </c>
      <c r="G9" s="36">
        <f>'SER_se-appl'!G31</f>
        <v>1345.2287853854116</v>
      </c>
      <c r="H9" s="36">
        <f>'SER_se-appl'!H31</f>
        <v>1358.0606094769678</v>
      </c>
      <c r="I9" s="36">
        <f>'SER_se-appl'!I31</f>
        <v>1323.0038454523026</v>
      </c>
      <c r="J9" s="36">
        <f>'SER_se-appl'!J31</f>
        <v>1329.7726044622048</v>
      </c>
      <c r="K9" s="36">
        <f>'SER_se-appl'!K31</f>
        <v>1275.1139320454024</v>
      </c>
      <c r="L9" s="36">
        <f>'SER_se-appl'!L31</f>
        <v>1256.6850396041291</v>
      </c>
      <c r="M9" s="36">
        <f>'SER_se-appl'!M31</f>
        <v>1292.9521280795798</v>
      </c>
      <c r="N9" s="36">
        <f>'SER_se-appl'!N31</f>
        <v>1429.4986046424247</v>
      </c>
      <c r="O9" s="36">
        <f>'SER_se-appl'!O31</f>
        <v>1609.4479549941107</v>
      </c>
      <c r="P9" s="36">
        <f>'SER_se-appl'!P31</f>
        <v>1763.6616265096275</v>
      </c>
      <c r="Q9" s="36">
        <f>'SER_se-appl'!Q31</f>
        <v>1778.890474511295</v>
      </c>
      <c r="R9" s="36">
        <f>'SER_se-appl'!R31</f>
        <v>1698.496075547805</v>
      </c>
      <c r="S9" s="36">
        <f>'SER_se-appl'!S31</f>
        <v>1661.16402536648</v>
      </c>
      <c r="T9" s="36">
        <f>'SER_se-appl'!T31</f>
        <v>1662.6947213492138</v>
      </c>
      <c r="U9" s="36">
        <f>'SER_se-appl'!U31</f>
        <v>1594.8326396143075</v>
      </c>
      <c r="V9" s="36">
        <f>'SER_se-appl'!V31</f>
        <v>1558.6130474834026</v>
      </c>
      <c r="W9" s="36">
        <f>'SER_se-appl'!W31</f>
        <v>1543.3549999990189</v>
      </c>
      <c r="DA9" s="89" t="s">
        <v>930</v>
      </c>
    </row>
    <row r="10" spans="1:105" ht="12" customHeight="1" x14ac:dyDescent="0.25">
      <c r="A10" s="204" t="str">
        <f>"Number of replaced appliances "&amp;MID('SER_se-appl'!A39,FIND("(",'SER_se-appl'!A39),100)</f>
        <v>Number of replaced appliances (thousand units)</v>
      </c>
      <c r="B10" s="38"/>
      <c r="C10" s="38">
        <f>'SER_se-appl'!C39</f>
        <v>774.17886533040632</v>
      </c>
      <c r="D10" s="38">
        <f>'SER_se-appl'!D39</f>
        <v>790.48631232281275</v>
      </c>
      <c r="E10" s="38">
        <f>'SER_se-appl'!E39</f>
        <v>807.13726239870334</v>
      </c>
      <c r="F10" s="38">
        <f>'SER_se-appl'!F39</f>
        <v>824.13895117064476</v>
      </c>
      <c r="G10" s="38">
        <f>'SER_se-appl'!G39</f>
        <v>841.4987666634853</v>
      </c>
      <c r="H10" s="38">
        <f>'SER_se-appl'!H39</f>
        <v>859.22425252479582</v>
      </c>
      <c r="I10" s="38">
        <f>'SER_se-appl'!I39</f>
        <v>877.32311130293897</v>
      </c>
      <c r="J10" s="38">
        <f>'SER_se-appl'!J39</f>
        <v>895.80320779417923</v>
      </c>
      <c r="K10" s="38">
        <f>'SER_se-appl'!K39</f>
        <v>914.67257246031011</v>
      </c>
      <c r="L10" s="38">
        <f>'SER_se-appl'!L39</f>
        <v>933.93940491825549</v>
      </c>
      <c r="M10" s="38">
        <f>'SER_se-appl'!M39</f>
        <v>1103.943957745088</v>
      </c>
      <c r="N10" s="38">
        <f>'SER_se-appl'!N39</f>
        <v>1170.818262657303</v>
      </c>
      <c r="O10" s="38">
        <f>'SER_se-appl'!O39</f>
        <v>1273.7771707804077</v>
      </c>
      <c r="P10" s="38">
        <f>'SER_se-appl'!P39</f>
        <v>1321.8067430357958</v>
      </c>
      <c r="Q10" s="38">
        <f>'SER_se-appl'!Q39</f>
        <v>1345.2287853854111</v>
      </c>
      <c r="R10" s="38">
        <f>'SER_se-appl'!R39</f>
        <v>1358.0606094769678</v>
      </c>
      <c r="S10" s="38">
        <f>'SER_se-appl'!S39</f>
        <v>1323.0038454523026</v>
      </c>
      <c r="T10" s="38">
        <f>'SER_se-appl'!T39</f>
        <v>1329.7726044622048</v>
      </c>
      <c r="U10" s="38">
        <f>'SER_se-appl'!U39</f>
        <v>1275.1139320454026</v>
      </c>
      <c r="V10" s="38">
        <f>'SER_se-appl'!V39</f>
        <v>1256.6850396041291</v>
      </c>
      <c r="W10" s="38">
        <f>'SER_se-appl'!W39</f>
        <v>1292.9521280795798</v>
      </c>
      <c r="DA10" s="90" t="s">
        <v>936</v>
      </c>
    </row>
    <row r="11" spans="1:105" ht="12.95" customHeight="1" x14ac:dyDescent="0.25">
      <c r="A11" s="5"/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DA11" s="208"/>
    </row>
    <row r="12" spans="1:105" ht="12" customHeight="1" x14ac:dyDescent="0.25">
      <c r="A12" s="198" t="s">
        <v>104</v>
      </c>
      <c r="B12" s="205">
        <f>'SER_se-appl'!B47</f>
        <v>8760.0000000000036</v>
      </c>
      <c r="C12" s="205">
        <f>'SER_se-appl'!C47</f>
        <v>8760.0000000000018</v>
      </c>
      <c r="D12" s="205">
        <f>'SER_se-appl'!D47</f>
        <v>8760</v>
      </c>
      <c r="E12" s="205">
        <f>'SER_se-appl'!E47</f>
        <v>8760.0000000000036</v>
      </c>
      <c r="F12" s="205">
        <f>'SER_se-appl'!F47</f>
        <v>8760</v>
      </c>
      <c r="G12" s="205">
        <f>'SER_se-appl'!G47</f>
        <v>8759.9999999999982</v>
      </c>
      <c r="H12" s="205">
        <f>'SER_se-appl'!H47</f>
        <v>8760</v>
      </c>
      <c r="I12" s="205">
        <f>'SER_se-appl'!I47</f>
        <v>8760.0000000000055</v>
      </c>
      <c r="J12" s="205">
        <f>'SER_se-appl'!J47</f>
        <v>8760</v>
      </c>
      <c r="K12" s="205">
        <f>'SER_se-appl'!K47</f>
        <v>8760</v>
      </c>
      <c r="L12" s="205">
        <f>'SER_se-appl'!L47</f>
        <v>8760</v>
      </c>
      <c r="M12" s="205">
        <f>'SER_se-appl'!M47</f>
        <v>8760</v>
      </c>
      <c r="N12" s="205">
        <f>'SER_se-appl'!N47</f>
        <v>8760.0000000000036</v>
      </c>
      <c r="O12" s="205">
        <f>'SER_se-appl'!O47</f>
        <v>8759.9999999999964</v>
      </c>
      <c r="P12" s="205">
        <f>'SER_se-appl'!P47</f>
        <v>8759.9999999999982</v>
      </c>
      <c r="Q12" s="205">
        <f>'SER_se-appl'!Q47</f>
        <v>8759.9999999999964</v>
      </c>
      <c r="R12" s="205">
        <f>'SER_se-appl'!R47</f>
        <v>8760</v>
      </c>
      <c r="S12" s="205">
        <f>'SER_se-appl'!S47</f>
        <v>8760</v>
      </c>
      <c r="T12" s="205">
        <f>'SER_se-appl'!T47</f>
        <v>8760</v>
      </c>
      <c r="U12" s="205">
        <f>'SER_se-appl'!U47</f>
        <v>8760</v>
      </c>
      <c r="V12" s="205">
        <f>'SER_se-appl'!V47</f>
        <v>8760</v>
      </c>
      <c r="W12" s="205">
        <f>'SER_se-appl'!W47</f>
        <v>8760</v>
      </c>
      <c r="DA12" s="209" t="s">
        <v>942</v>
      </c>
    </row>
    <row r="13" spans="1:105" ht="12.95" customHeight="1" x14ac:dyDescent="0.25">
      <c r="A13" s="4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DA13" s="210"/>
    </row>
    <row r="14" spans="1:105" ht="12.95" customHeight="1" x14ac:dyDescent="0.25">
      <c r="A14" s="200" t="str">
        <f>"W per appliance in average operating mode "&amp;MID('SER_se-appl'!A55,FIND("(",'SER_se-appl'!A55),100)</f>
        <v>W per appliance in average operating mode (W per appliance)</v>
      </c>
      <c r="B14" s="59">
        <f>'SER_se-appl'!B55</f>
        <v>653.33247309314413</v>
      </c>
      <c r="C14" s="59">
        <f>'SER_se-appl'!C55</f>
        <v>646.19784587716856</v>
      </c>
      <c r="D14" s="59">
        <f>'SER_se-appl'!D55</f>
        <v>637.34633302620387</v>
      </c>
      <c r="E14" s="59">
        <f>'SER_se-appl'!E55</f>
        <v>627.60560227724386</v>
      </c>
      <c r="F14" s="59">
        <f>'SER_se-appl'!F55</f>
        <v>617.65141507089641</v>
      </c>
      <c r="G14" s="59">
        <f>'SER_se-appl'!G55</f>
        <v>607.63132343858547</v>
      </c>
      <c r="H14" s="59">
        <f>'SER_se-appl'!H55</f>
        <v>597.38180444928491</v>
      </c>
      <c r="I14" s="59">
        <f>'SER_se-appl'!I55</f>
        <v>587.01716202532759</v>
      </c>
      <c r="J14" s="59">
        <f>'SER_se-appl'!J55</f>
        <v>576.13366733296016</v>
      </c>
      <c r="K14" s="59">
        <f>'SER_se-appl'!K55</f>
        <v>564.76959097261977</v>
      </c>
      <c r="L14" s="59">
        <f>'SER_se-appl'!L55</f>
        <v>552.73520142059715</v>
      </c>
      <c r="M14" s="59">
        <f>'SER_se-appl'!M55</f>
        <v>543.05978337695763</v>
      </c>
      <c r="N14" s="59">
        <f>'SER_se-appl'!N55</f>
        <v>533.32393442722218</v>
      </c>
      <c r="O14" s="59">
        <f>'SER_se-appl'!O55</f>
        <v>522.4548835000794</v>
      </c>
      <c r="P14" s="59">
        <f>'SER_se-appl'!P55</f>
        <v>510.44281638925804</v>
      </c>
      <c r="Q14" s="59">
        <f>'SER_se-appl'!Q55</f>
        <v>498.93069504417934</v>
      </c>
      <c r="R14" s="59">
        <f>'SER_se-appl'!R55</f>
        <v>488.21364967530957</v>
      </c>
      <c r="S14" s="59">
        <f>'SER_se-appl'!S55</f>
        <v>478.06365893642038</v>
      </c>
      <c r="T14" s="59">
        <f>'SER_se-appl'!T55</f>
        <v>468.30758068596595</v>
      </c>
      <c r="U14" s="59">
        <f>'SER_se-appl'!U55</f>
        <v>459.51649053207558</v>
      </c>
      <c r="V14" s="59">
        <f>'SER_se-appl'!V55</f>
        <v>451.45384804511019</v>
      </c>
      <c r="W14" s="59">
        <f>'SER_se-appl'!W55</f>
        <v>443.9194466747885</v>
      </c>
      <c r="DA14" s="104" t="s">
        <v>948</v>
      </c>
    </row>
    <row r="15" spans="1:105" ht="12" customHeight="1" x14ac:dyDescent="0.25">
      <c r="A15" s="204" t="str">
        <f>"W per new appliance in average operating mode "&amp;MID('SER_se-appl'!A55,FIND("(",'SER_se-appl'!A55),100)</f>
        <v>W per new appliance in average operating mode (W per appliance)</v>
      </c>
      <c r="B15" s="63"/>
      <c r="C15" s="63">
        <f>'SER_se-appl'!C63</f>
        <v>596.14806771684243</v>
      </c>
      <c r="D15" s="63">
        <f>'SER_se-appl'!D63</f>
        <v>581.24638295868533</v>
      </c>
      <c r="E15" s="63">
        <f>'SER_se-appl'!E63</f>
        <v>573.33612973263666</v>
      </c>
      <c r="F15" s="63">
        <f>'SER_se-appl'!F63</f>
        <v>566.88674333199685</v>
      </c>
      <c r="G15" s="63">
        <f>'SER_se-appl'!G63</f>
        <v>560.29706754049528</v>
      </c>
      <c r="H15" s="63">
        <f>'SER_se-appl'!H63</f>
        <v>552.05231618428684</v>
      </c>
      <c r="I15" s="63">
        <f>'SER_se-appl'!I63</f>
        <v>543.28630540668416</v>
      </c>
      <c r="J15" s="63">
        <f>'SER_se-appl'!J63</f>
        <v>532.86279719833237</v>
      </c>
      <c r="K15" s="63">
        <f>'SER_se-appl'!K63</f>
        <v>520.68297748128953</v>
      </c>
      <c r="L15" s="63">
        <f>'SER_se-appl'!L63</f>
        <v>508.41106603644232</v>
      </c>
      <c r="M15" s="63">
        <f>'SER_se-appl'!M63</f>
        <v>492.91520934028318</v>
      </c>
      <c r="N15" s="63">
        <f>'SER_se-appl'!N63</f>
        <v>484.39510614998687</v>
      </c>
      <c r="O15" s="63">
        <f>'SER_se-appl'!O63</f>
        <v>473.54107818843977</v>
      </c>
      <c r="P15" s="63">
        <f>'SER_se-appl'!P63</f>
        <v>460.51584285015724</v>
      </c>
      <c r="Q15" s="63">
        <f>'SER_se-appl'!Q63</f>
        <v>454.84305878388102</v>
      </c>
      <c r="R15" s="63">
        <f>'SER_se-appl'!R63</f>
        <v>448.28903862476659</v>
      </c>
      <c r="S15" s="63">
        <f>'SER_se-appl'!S63</f>
        <v>439.83811259064527</v>
      </c>
      <c r="T15" s="63">
        <f>'SER_se-appl'!T63</f>
        <v>431.36099019166448</v>
      </c>
      <c r="U15" s="63">
        <f>'SER_se-appl'!U63</f>
        <v>423.37475834033478</v>
      </c>
      <c r="V15" s="63">
        <f>'SER_se-appl'!V63</f>
        <v>415.91210995915475</v>
      </c>
      <c r="W15" s="63">
        <f>'SER_se-appl'!W63</f>
        <v>406.61120601130011</v>
      </c>
      <c r="DA15" s="105" t="s">
        <v>954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DA15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61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969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98" t="s">
        <v>81</v>
      </c>
      <c r="B3" s="199">
        <f>'SER_se-appl'!B8</f>
        <v>1952.7458448565419</v>
      </c>
      <c r="C3" s="199">
        <f>'SER_se-appl'!C8</f>
        <v>2113.8793718767997</v>
      </c>
      <c r="D3" s="199">
        <f>'SER_se-appl'!D8</f>
        <v>2280.2974748016395</v>
      </c>
      <c r="E3" s="199">
        <f>'SER_se-appl'!E8</f>
        <v>2468.0026631890637</v>
      </c>
      <c r="F3" s="199">
        <f>'SER_se-appl'!F8</f>
        <v>2677.8928688813216</v>
      </c>
      <c r="G3" s="199">
        <f>'SER_se-appl'!G8</f>
        <v>2899.3111066946112</v>
      </c>
      <c r="H3" s="199">
        <f>'SER_se-appl'!H8</f>
        <v>3141.9022483236781</v>
      </c>
      <c r="I3" s="199">
        <f>'SER_se-appl'!I8</f>
        <v>3372.7843326589368</v>
      </c>
      <c r="J3" s="199">
        <f>'SER_se-appl'!J8</f>
        <v>3558.1851351585619</v>
      </c>
      <c r="K3" s="199">
        <f>'SER_se-appl'!K8</f>
        <v>3667.4115700985985</v>
      </c>
      <c r="L3" s="199">
        <f>'SER_se-appl'!L8</f>
        <v>3792.8650189871628</v>
      </c>
      <c r="M3" s="199">
        <f>'SER_se-appl'!M8</f>
        <v>3875.005619578576</v>
      </c>
      <c r="N3" s="199">
        <f>'SER_se-appl'!N8</f>
        <v>3947.5629960532324</v>
      </c>
      <c r="O3" s="199">
        <f>'SER_se-appl'!O8</f>
        <v>3992.7122817807303</v>
      </c>
      <c r="P3" s="199">
        <f>'SER_se-appl'!P8</f>
        <v>4040.8654164023542</v>
      </c>
      <c r="Q3" s="199">
        <f>'SER_se-appl'!Q8</f>
        <v>4067.8102324915967</v>
      </c>
      <c r="R3" s="199">
        <f>'SER_se-appl'!R8</f>
        <v>4201.0056687095584</v>
      </c>
      <c r="S3" s="199">
        <f>'SER_se-appl'!S8</f>
        <v>4330.9409964560637</v>
      </c>
      <c r="T3" s="199">
        <f>'SER_se-appl'!T8</f>
        <v>4418.0851186168129</v>
      </c>
      <c r="U3" s="199">
        <f>'SER_se-appl'!U8</f>
        <v>4477.92160306184</v>
      </c>
      <c r="V3" s="199">
        <f>'SER_se-appl'!V8</f>
        <v>4249.4899607075995</v>
      </c>
      <c r="W3" s="199">
        <f>'SER_se-appl'!W8</f>
        <v>4450.5246149741124</v>
      </c>
      <c r="DA3" s="206" t="s">
        <v>912</v>
      </c>
    </row>
    <row r="4" spans="1:105" ht="12" customHeight="1" x14ac:dyDescent="0.2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DA4" s="106"/>
    </row>
    <row r="5" spans="1:105" ht="12.95" customHeight="1" x14ac:dyDescent="0.25">
      <c r="A5" s="200" t="s">
        <v>108</v>
      </c>
      <c r="B5" s="59">
        <f>'SER_se-appl'!B16</f>
        <v>28277.163407590047</v>
      </c>
      <c r="C5" s="59">
        <f>'SER_se-appl'!C16</f>
        <v>30475.729421200394</v>
      </c>
      <c r="D5" s="59">
        <f>'SER_se-appl'!D16</f>
        <v>32745.280937482061</v>
      </c>
      <c r="E5" s="59">
        <f>'SER_se-appl'!E16</f>
        <v>35315.519264327158</v>
      </c>
      <c r="F5" s="59">
        <f>'SER_se-appl'!F16</f>
        <v>38195.065182806837</v>
      </c>
      <c r="G5" s="59">
        <f>'SER_se-appl'!G16</f>
        <v>41235.389366666568</v>
      </c>
      <c r="H5" s="59">
        <f>'SER_se-appl'!H16</f>
        <v>44575.490915708629</v>
      </c>
      <c r="I5" s="59">
        <f>'SER_se-appl'!I16</f>
        <v>47722.666589401175</v>
      </c>
      <c r="J5" s="59">
        <f>'SER_se-appl'!J16</f>
        <v>50220.216471235137</v>
      </c>
      <c r="K5" s="59">
        <f>'SER_se-appl'!K16</f>
        <v>51624.422511696102</v>
      </c>
      <c r="L5" s="59">
        <f>'SER_se-appl'!L16</f>
        <v>53279.776036348681</v>
      </c>
      <c r="M5" s="59">
        <f>'SER_se-appl'!M16</f>
        <v>54348.671468058317</v>
      </c>
      <c r="N5" s="59">
        <f>'SER_se-appl'!N16</f>
        <v>55315.463144151305</v>
      </c>
      <c r="O5" s="59">
        <f>'SER_se-appl'!O16</f>
        <v>55912.310726654439</v>
      </c>
      <c r="P5" s="59">
        <f>'SER_se-appl'!P16</f>
        <v>56548.725470439211</v>
      </c>
      <c r="Q5" s="59">
        <f>'SER_se-appl'!Q16</f>
        <v>56911.160700449211</v>
      </c>
      <c r="R5" s="59">
        <f>'SER_se-appl'!R16</f>
        <v>58456.618419712475</v>
      </c>
      <c r="S5" s="59">
        <f>'SER_se-appl'!S16</f>
        <v>59933.296783918166</v>
      </c>
      <c r="T5" s="59">
        <f>'SER_se-appl'!T16</f>
        <v>61279.09208259204</v>
      </c>
      <c r="U5" s="59">
        <f>'SER_se-appl'!U16</f>
        <v>62444.869464936492</v>
      </c>
      <c r="V5" s="59">
        <f>'SER_se-appl'!V16</f>
        <v>63353.900444010891</v>
      </c>
      <c r="W5" s="59">
        <f>'SER_se-appl'!W16</f>
        <v>63970.829776394239</v>
      </c>
      <c r="DA5" s="104" t="s">
        <v>919</v>
      </c>
    </row>
    <row r="6" spans="1:105" ht="12" customHeight="1" x14ac:dyDescent="0.25">
      <c r="A6" s="201" t="str">
        <f>"Penetration factor "&amp;MID('SER_se-appl'!A72,FIND("(",'SER_se-appl'!A72),100)</f>
        <v>Penetration factor (sqm per building cell)</v>
      </c>
      <c r="B6" s="202">
        <f>'SER_se-appl'!B72</f>
        <v>70.18160965032142</v>
      </c>
      <c r="C6" s="202">
        <f>'SER_se-appl'!C72</f>
        <v>74.565989473199494</v>
      </c>
      <c r="D6" s="202">
        <f>'SER_se-appl'!D72</f>
        <v>79.246757735614523</v>
      </c>
      <c r="E6" s="202">
        <f>'SER_se-appl'!E72</f>
        <v>84.619798399524228</v>
      </c>
      <c r="F6" s="202">
        <f>'SER_se-appl'!F72</f>
        <v>90.376417386657963</v>
      </c>
      <c r="G6" s="202">
        <f>'SER_se-appl'!G72</f>
        <v>96.421433320650266</v>
      </c>
      <c r="H6" s="202">
        <f>'SER_se-appl'!H72</f>
        <v>102.21692497996128</v>
      </c>
      <c r="I6" s="202">
        <f>'SER_se-appl'!I72</f>
        <v>107.38534198841838</v>
      </c>
      <c r="J6" s="202">
        <f>'SER_se-appl'!J72</f>
        <v>111.94096321295628</v>
      </c>
      <c r="K6" s="202">
        <f>'SER_se-appl'!K72</f>
        <v>116.02395540019032</v>
      </c>
      <c r="L6" s="202">
        <f>'SER_se-appl'!L72</f>
        <v>119.50611139075977</v>
      </c>
      <c r="M6" s="202">
        <f>'SER_se-appl'!M72</f>
        <v>122.32351759152722</v>
      </c>
      <c r="N6" s="202">
        <f>'SER_se-appl'!N72</f>
        <v>124.96448116672022</v>
      </c>
      <c r="O6" s="202">
        <f>'SER_se-appl'!O72</f>
        <v>127.52412203904498</v>
      </c>
      <c r="P6" s="202">
        <f>'SER_se-appl'!P72</f>
        <v>129.90800776327754</v>
      </c>
      <c r="Q6" s="202">
        <f>'SER_se-appl'!Q72</f>
        <v>132.02481384650903</v>
      </c>
      <c r="R6" s="202">
        <f>'SER_se-appl'!R72</f>
        <v>136.49617715492482</v>
      </c>
      <c r="S6" s="202">
        <f>'SER_se-appl'!S72</f>
        <v>140.9611003684258</v>
      </c>
      <c r="T6" s="202">
        <f>'SER_se-appl'!T72</f>
        <v>145.45100919495871</v>
      </c>
      <c r="U6" s="202">
        <f>'SER_se-appl'!U72</f>
        <v>149.92268968961835</v>
      </c>
      <c r="V6" s="202">
        <f>'SER_se-appl'!V72</f>
        <v>154.07252275248453</v>
      </c>
      <c r="W6" s="202">
        <f>'SER_se-appl'!W72</f>
        <v>157.74591923355368</v>
      </c>
      <c r="DA6" s="207" t="s">
        <v>961</v>
      </c>
    </row>
    <row r="7" spans="1:105" ht="12.95" customHeight="1" x14ac:dyDescent="0.2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DA7" s="106"/>
    </row>
    <row r="8" spans="1:105" ht="12.95" customHeight="1" x14ac:dyDescent="0.25">
      <c r="A8" s="200" t="str">
        <f>"Stock of appliances "&amp;MID('SER_se-appl'!A24,FIND("(",'SER_se-appl'!A24),100)</f>
        <v>Stock of appliances (serviced million m2)</v>
      </c>
      <c r="B8" s="34">
        <f>'SER_se-appl'!B24</f>
        <v>615.07500424075874</v>
      </c>
      <c r="C8" s="34">
        <f>'SER_se-appl'!C24</f>
        <v>666.01175413863234</v>
      </c>
      <c r="D8" s="34">
        <f>'SER_se-appl'!D24</f>
        <v>719.2885421680229</v>
      </c>
      <c r="E8" s="34">
        <f>'SER_se-appl'!E24</f>
        <v>780.1141189639111</v>
      </c>
      <c r="F8" s="34">
        <f>'SER_se-appl'!F24</f>
        <v>849.04931960278577</v>
      </c>
      <c r="G8" s="34">
        <f>'SER_se-appl'!G24</f>
        <v>922.95057195495622</v>
      </c>
      <c r="H8" s="34">
        <f>'SER_se-appl'!H24</f>
        <v>1005.1572441612861</v>
      </c>
      <c r="I8" s="34">
        <f>'SER_se-appl'!I24</f>
        <v>1084.2612567151507</v>
      </c>
      <c r="J8" s="34">
        <f>'SER_se-appl'!J24</f>
        <v>1149.4355775513186</v>
      </c>
      <c r="K8" s="34">
        <f>'SER_se-appl'!K24</f>
        <v>1189.462977686281</v>
      </c>
      <c r="L8" s="34">
        <f>'SER_se-appl'!L24</f>
        <v>1237.9702137420138</v>
      </c>
      <c r="M8" s="34">
        <f>'SER_se-appl'!M24</f>
        <v>1274.2400620165588</v>
      </c>
      <c r="N8" s="34">
        <f>'SER_se-appl'!N24</f>
        <v>1311.4212060830414</v>
      </c>
      <c r="O8" s="34">
        <f>'SER_se-appl'!O24</f>
        <v>1342.7176242108928</v>
      </c>
      <c r="P8" s="34">
        <f>'SER_se-appl'!P24</f>
        <v>1379.6353070792863</v>
      </c>
      <c r="Q8" s="34">
        <f>'SER_se-appl'!Q24</f>
        <v>1414.5547816985784</v>
      </c>
      <c r="R8" s="34">
        <f>'SER_se-appl'!R24</f>
        <v>1477.9759234871028</v>
      </c>
      <c r="S8" s="34">
        <f>'SER_se-appl'!S24</f>
        <v>1541.8113433981773</v>
      </c>
      <c r="T8" s="34">
        <f>'SER_se-appl'!T24</f>
        <v>1605.9778211455455</v>
      </c>
      <c r="U8" s="34">
        <f>'SER_se-appl'!U24</f>
        <v>1669.0373535269373</v>
      </c>
      <c r="V8" s="34">
        <f>'SER_se-appl'!V24</f>
        <v>1727.6873141781421</v>
      </c>
      <c r="W8" s="34">
        <f>'SER_se-appl'!W24</f>
        <v>1780.5001747725187</v>
      </c>
      <c r="DA8" s="88" t="s">
        <v>925</v>
      </c>
    </row>
    <row r="9" spans="1:105" ht="12.95" customHeight="1" x14ac:dyDescent="0.25">
      <c r="A9" s="203" t="str">
        <f>"Number of new appliances "&amp;MID('SER_se-appl'!A32,FIND("(",'SER_se-appl'!A32),100)</f>
        <v>Number of new appliances (serviced million m2)</v>
      </c>
      <c r="B9" s="36"/>
      <c r="C9" s="36">
        <f>'SER_se-appl'!C32</f>
        <v>68.455595747931881</v>
      </c>
      <c r="D9" s="36">
        <f>'SER_se-appl'!D32</f>
        <v>72.767055462462579</v>
      </c>
      <c r="E9" s="36">
        <f>'SER_se-appl'!E32</f>
        <v>82.509112792719151</v>
      </c>
      <c r="F9" s="36">
        <f>'SER_se-appl'!F32</f>
        <v>93.058816948420429</v>
      </c>
      <c r="G9" s="36">
        <f>'SER_se-appl'!G32</f>
        <v>100.73953481381453</v>
      </c>
      <c r="H9" s="36">
        <f>'SER_se-appl'!H32</f>
        <v>112.06510620927729</v>
      </c>
      <c r="I9" s="36">
        <f>'SER_se-appl'!I32</f>
        <v>112.32246020909304</v>
      </c>
      <c r="J9" s="36">
        <f>'SER_se-appl'!J32</f>
        <v>102.13088943967361</v>
      </c>
      <c r="K9" s="36">
        <f>'SER_se-appl'!K32</f>
        <v>81.142745954880951</v>
      </c>
      <c r="L9" s="36">
        <f>'SER_se-appl'!L32</f>
        <v>94.24935243098453</v>
      </c>
      <c r="M9" s="36">
        <f>'SER_se-appl'!M32</f>
        <v>87.159392525281106</v>
      </c>
      <c r="N9" s="36">
        <f>'SER_se-appl'!N32</f>
        <v>93.797363849631651</v>
      </c>
      <c r="O9" s="36">
        <f>'SER_se-appl'!O32</f>
        <v>94.283744694201459</v>
      </c>
      <c r="P9" s="36">
        <f>'SER_se-appl'!P32</f>
        <v>106.99306626862698</v>
      </c>
      <c r="Q9" s="36">
        <f>'SER_se-appl'!Q32</f>
        <v>112.88054435157883</v>
      </c>
      <c r="R9" s="36">
        <f>'SER_se-appl'!R32</f>
        <v>131.87673753645686</v>
      </c>
      <c r="S9" s="36">
        <f>'SER_se-appl'!S32</f>
        <v>136.60247537353735</v>
      </c>
      <c r="T9" s="36">
        <f>'SER_se-appl'!T32</f>
        <v>146.67559054008697</v>
      </c>
      <c r="U9" s="36">
        <f>'SER_se-appl'!U32</f>
        <v>156.11834932981228</v>
      </c>
      <c r="V9" s="36">
        <f>'SER_se-appl'!V32</f>
        <v>159.38949546501991</v>
      </c>
      <c r="W9" s="36">
        <f>'SER_se-appl'!W32</f>
        <v>164.87796680365338</v>
      </c>
      <c r="DA9" s="89" t="s">
        <v>931</v>
      </c>
    </row>
    <row r="10" spans="1:105" ht="12" customHeight="1" x14ac:dyDescent="0.25">
      <c r="A10" s="204" t="str">
        <f>"Number of replaced appliances "&amp;MID('SER_se-appl'!A40,FIND("(",'SER_se-appl'!A40),100)</f>
        <v>Number of replaced appliances (serviced million m2)</v>
      </c>
      <c r="B10" s="38"/>
      <c r="C10" s="38">
        <f>'SER_se-appl'!C40</f>
        <v>17.518845850058202</v>
      </c>
      <c r="D10" s="38">
        <f>'SER_se-appl'!D40</f>
        <v>19.490267433072038</v>
      </c>
      <c r="E10" s="38">
        <f>'SER_se-appl'!E40</f>
        <v>21.683535996830958</v>
      </c>
      <c r="F10" s="38">
        <f>'SER_se-appl'!F40</f>
        <v>24.123616309545653</v>
      </c>
      <c r="G10" s="38">
        <f>'SER_se-appl'!G40</f>
        <v>26.838282461644077</v>
      </c>
      <c r="H10" s="38">
        <f>'SER_se-appl'!H40</f>
        <v>29.858434002947355</v>
      </c>
      <c r="I10" s="38">
        <f>'SER_se-appl'!I40</f>
        <v>33.218447655228587</v>
      </c>
      <c r="J10" s="38">
        <f>'SER_se-appl'!J40</f>
        <v>36.956568603505296</v>
      </c>
      <c r="K10" s="38">
        <f>'SER_se-appl'!K40</f>
        <v>41.115345819918872</v>
      </c>
      <c r="L10" s="38">
        <f>'SER_se-appl'!L40</f>
        <v>45.742116375251811</v>
      </c>
      <c r="M10" s="38">
        <f>'SER_se-appl'!M40</f>
        <v>50.88954425073625</v>
      </c>
      <c r="N10" s="38">
        <f>'SER_se-appl'!N40</f>
        <v>56.616219783149027</v>
      </c>
      <c r="O10" s="38">
        <f>'SER_se-appl'!O40</f>
        <v>62.987326566349864</v>
      </c>
      <c r="P10" s="38">
        <f>'SER_se-appl'!P40</f>
        <v>70.075383400232752</v>
      </c>
      <c r="Q10" s="38">
        <f>'SER_se-appl'!Q40</f>
        <v>77.961069732288095</v>
      </c>
      <c r="R10" s="38">
        <f>'SER_se-appl'!R40</f>
        <v>68.455595747931909</v>
      </c>
      <c r="S10" s="38">
        <f>'SER_se-appl'!S40</f>
        <v>72.767055462462594</v>
      </c>
      <c r="T10" s="38">
        <f>'SER_se-appl'!T40</f>
        <v>82.509112792719094</v>
      </c>
      <c r="U10" s="38">
        <f>'SER_se-appl'!U40</f>
        <v>93.058816948420414</v>
      </c>
      <c r="V10" s="38">
        <f>'SER_se-appl'!V40</f>
        <v>100.73953481381456</v>
      </c>
      <c r="W10" s="38">
        <f>'SER_se-appl'!W40</f>
        <v>112.0651062092774</v>
      </c>
      <c r="DA10" s="90" t="s">
        <v>937</v>
      </c>
    </row>
    <row r="11" spans="1:105" ht="12.95" customHeight="1" x14ac:dyDescent="0.25">
      <c r="A11" s="5"/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DA11" s="208"/>
    </row>
    <row r="12" spans="1:105" ht="12" customHeight="1" x14ac:dyDescent="0.25">
      <c r="A12" s="198" t="s">
        <v>104</v>
      </c>
      <c r="B12" s="205">
        <f>'SER_se-appl'!B48</f>
        <v>803.13692884717477</v>
      </c>
      <c r="C12" s="205">
        <f>'SER_se-appl'!C48</f>
        <v>806.68838980520241</v>
      </c>
      <c r="D12" s="205">
        <f>'SER_se-appl'!D48</f>
        <v>809.88340526304569</v>
      </c>
      <c r="E12" s="205">
        <f>'SER_se-appl'!E48</f>
        <v>812.75517310266753</v>
      </c>
      <c r="F12" s="205">
        <f>'SER_se-appl'!F48</f>
        <v>815.3905201111927</v>
      </c>
      <c r="G12" s="205">
        <f>'SER_se-appl'!G48</f>
        <v>817.71965025061058</v>
      </c>
      <c r="H12" s="205">
        <f>'SER_se-appl'!H48</f>
        <v>819.74022938079133</v>
      </c>
      <c r="I12" s="205">
        <f>'SER_se-appl'!I48</f>
        <v>821.94656317748809</v>
      </c>
      <c r="J12" s="205">
        <f>'SER_se-appl'!J48</f>
        <v>824.00467440430998</v>
      </c>
      <c r="K12" s="205">
        <f>'SER_se-appl'!K48</f>
        <v>826.19803738401913</v>
      </c>
      <c r="L12" s="205">
        <f>'SER_se-appl'!L48</f>
        <v>827.91301789120064</v>
      </c>
      <c r="M12" s="205">
        <f>'SER_se-appl'!M48</f>
        <v>829.20730421506471</v>
      </c>
      <c r="N12" s="205">
        <f>'SER_se-appl'!N48</f>
        <v>829.96968721852477</v>
      </c>
      <c r="O12" s="205">
        <f>'SER_se-appl'!O48</f>
        <v>830.50124800106585</v>
      </c>
      <c r="P12" s="205">
        <f>'SER_se-appl'!P48</f>
        <v>831.05789567841111</v>
      </c>
      <c r="Q12" s="205">
        <f>'SER_se-appl'!Q48</f>
        <v>831.2716244338319</v>
      </c>
      <c r="R12" s="205">
        <f>'SER_se-appl'!R48</f>
        <v>835.79408538993755</v>
      </c>
      <c r="S12" s="205">
        <f>'SER_se-appl'!S48</f>
        <v>840.41503624241534</v>
      </c>
      <c r="T12" s="205">
        <f>'SER_se-appl'!T48</f>
        <v>838.49691931238738</v>
      </c>
      <c r="U12" s="205">
        <f>'SER_se-appl'!U48</f>
        <v>833.98730255736575</v>
      </c>
      <c r="V12" s="205">
        <f>'SER_se-appl'!V48</f>
        <v>780.08722267551263</v>
      </c>
      <c r="W12" s="205">
        <f>'SER_se-appl'!W48</f>
        <v>809.11255103413771</v>
      </c>
      <c r="DA12" s="209" t="s">
        <v>943</v>
      </c>
    </row>
    <row r="13" spans="1:105" ht="12.95" customHeight="1" x14ac:dyDescent="0.25">
      <c r="A13" s="4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DA13" s="210"/>
    </row>
    <row r="14" spans="1:105" ht="12.95" customHeight="1" x14ac:dyDescent="0.25">
      <c r="A14" s="200" t="str">
        <f>"W per appliance in average operating mode "&amp;MID('SER_se-appl'!A56,FIND("(",'SER_se-appl'!A56),100)</f>
        <v>W per appliance in average operating mode (W per serviced m2)</v>
      </c>
      <c r="B14" s="59">
        <f>'SER_se-appl'!B56</f>
        <v>45.973520648095658</v>
      </c>
      <c r="C14" s="59">
        <f>'SER_se-appl'!C56</f>
        <v>45.758545899261684</v>
      </c>
      <c r="D14" s="59">
        <f>'SER_se-appl'!D56</f>
        <v>45.524541290180728</v>
      </c>
      <c r="E14" s="59">
        <f>'SER_se-appl'!E56</f>
        <v>45.269683506344656</v>
      </c>
      <c r="F14" s="59">
        <f>'SER_se-appl'!F56</f>
        <v>44.985684931325061</v>
      </c>
      <c r="G14" s="59">
        <f>'SER_se-appl'!G56</f>
        <v>44.677787326490787</v>
      </c>
      <c r="H14" s="59">
        <f>'SER_se-appl'!H56</f>
        <v>44.346783724274793</v>
      </c>
      <c r="I14" s="59">
        <f>'SER_se-appl'!I56</f>
        <v>44.013992286306078</v>
      </c>
      <c r="J14" s="59">
        <f>'SER_se-appl'!J56</f>
        <v>43.691197185857916</v>
      </c>
      <c r="K14" s="59">
        <f>'SER_se-appl'!K56</f>
        <v>43.401453832648805</v>
      </c>
      <c r="L14" s="59">
        <f>'SER_se-appl'!L56</f>
        <v>43.038011290513886</v>
      </c>
      <c r="M14" s="59">
        <f>'SER_se-appl'!M56</f>
        <v>42.651830756324202</v>
      </c>
      <c r="N14" s="59">
        <f>'SER_se-appl'!N56</f>
        <v>42.179783953141779</v>
      </c>
      <c r="O14" s="59">
        <f>'SER_se-appl'!O56</f>
        <v>41.641153522144144</v>
      </c>
      <c r="P14" s="59">
        <f>'SER_se-appl'!P56</f>
        <v>40.988169250433231</v>
      </c>
      <c r="Q14" s="59">
        <f>'SER_se-appl'!Q56</f>
        <v>40.232560404702781</v>
      </c>
      <c r="R14" s="59">
        <f>'SER_se-appl'!R56</f>
        <v>39.551806961639308</v>
      </c>
      <c r="S14" s="59">
        <f>'SER_se-appl'!S56</f>
        <v>38.872004049356782</v>
      </c>
      <c r="T14" s="59">
        <f>'SER_se-appl'!T56</f>
        <v>38.156873199457763</v>
      </c>
      <c r="U14" s="59">
        <f>'SER_se-appl'!U56</f>
        <v>37.413703973120015</v>
      </c>
      <c r="V14" s="59">
        <f>'SER_se-appl'!V56</f>
        <v>36.66977231591715</v>
      </c>
      <c r="W14" s="59">
        <f>'SER_se-appl'!W56</f>
        <v>35.928572590321323</v>
      </c>
      <c r="DA14" s="104" t="s">
        <v>949</v>
      </c>
    </row>
    <row r="15" spans="1:105" ht="12" customHeight="1" x14ac:dyDescent="0.25">
      <c r="A15" s="204" t="str">
        <f>"W per new appliance in average operating mode "&amp;MID('SER_se-appl'!A56,FIND("(",'SER_se-appl'!A56),100)</f>
        <v>W per new appliance in average operating mode (W per serviced m2)</v>
      </c>
      <c r="B15" s="63"/>
      <c r="C15" s="63">
        <f>'SER_se-appl'!C64</f>
        <v>43.882008507968514</v>
      </c>
      <c r="D15" s="63">
        <f>'SER_se-appl'!D64</f>
        <v>43.503034559175106</v>
      </c>
      <c r="E15" s="63">
        <f>'SER_se-appl'!E64</f>
        <v>43.232882962642869</v>
      </c>
      <c r="F15" s="63">
        <f>'SER_se-appl'!F64</f>
        <v>42.860995032894749</v>
      </c>
      <c r="G15" s="63">
        <f>'SER_se-appl'!G64</f>
        <v>42.427975517943437</v>
      </c>
      <c r="H15" s="63">
        <f>'SER_se-appl'!H64</f>
        <v>42.054115153341364</v>
      </c>
      <c r="I15" s="63">
        <f>'SER_se-appl'!I64</f>
        <v>41.615404916936342</v>
      </c>
      <c r="J15" s="63">
        <f>'SER_se-appl'!J64</f>
        <v>41.090148873018528</v>
      </c>
      <c r="K15" s="63">
        <f>'SER_se-appl'!K64</f>
        <v>40.60034204780807</v>
      </c>
      <c r="L15" s="63">
        <f>'SER_se-appl'!L64</f>
        <v>39.875920198707846</v>
      </c>
      <c r="M15" s="63">
        <f>'SER_se-appl'!M64</f>
        <v>39.106134707219226</v>
      </c>
      <c r="N15" s="63">
        <f>'SER_se-appl'!N64</f>
        <v>38.056918433585096</v>
      </c>
      <c r="O15" s="63">
        <f>'SER_se-appl'!O64</f>
        <v>37.043466530708834</v>
      </c>
      <c r="P15" s="63">
        <f>'SER_se-appl'!P64</f>
        <v>36.058662154538617</v>
      </c>
      <c r="Q15" s="63">
        <f>'SER_se-appl'!Q64</f>
        <v>34.962447264631621</v>
      </c>
      <c r="R15" s="63">
        <f>'SER_se-appl'!R64</f>
        <v>34.497568254100813</v>
      </c>
      <c r="S15" s="63">
        <f>'SER_se-appl'!S64</f>
        <v>33.9837625933528</v>
      </c>
      <c r="T15" s="63">
        <f>'SER_se-appl'!T64</f>
        <v>33.495021886755353</v>
      </c>
      <c r="U15" s="63">
        <f>'SER_se-appl'!U64</f>
        <v>33.015791516273147</v>
      </c>
      <c r="V15" s="63">
        <f>'SER_se-appl'!V64</f>
        <v>32.519116022808767</v>
      </c>
      <c r="W15" s="63">
        <f>'SER_se-appl'!W64</f>
        <v>32.325290740191427</v>
      </c>
      <c r="DA15" s="105" t="s">
        <v>955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DA15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61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970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98" t="s">
        <v>81</v>
      </c>
      <c r="B3" s="199">
        <f>'SER_se-appl'!B9</f>
        <v>3654.4135866210941</v>
      </c>
      <c r="C3" s="199">
        <f>'SER_se-appl'!C9</f>
        <v>4078.0291956760893</v>
      </c>
      <c r="D3" s="199">
        <f>'SER_se-appl'!D9</f>
        <v>4515.24040509112</v>
      </c>
      <c r="E3" s="199">
        <f>'SER_se-appl'!E9</f>
        <v>4973.7686406741514</v>
      </c>
      <c r="F3" s="199">
        <f>'SER_se-appl'!F9</f>
        <v>5468.067883213912</v>
      </c>
      <c r="G3" s="199">
        <f>'SER_se-appl'!G9</f>
        <v>5939.1608850376533</v>
      </c>
      <c r="H3" s="199">
        <f>'SER_se-appl'!H9</f>
        <v>6335.5749029489625</v>
      </c>
      <c r="I3" s="199">
        <f>'SER_se-appl'!I9</f>
        <v>6690.1373880919837</v>
      </c>
      <c r="J3" s="199">
        <f>'SER_se-appl'!J9</f>
        <v>6980.2749596668036</v>
      </c>
      <c r="K3" s="199">
        <f>'SER_se-appl'!K9</f>
        <v>7211.1711335542495</v>
      </c>
      <c r="L3" s="199">
        <f>'SER_se-appl'!L9</f>
        <v>7410.0813797654337</v>
      </c>
      <c r="M3" s="199">
        <f>'SER_se-appl'!M9</f>
        <v>7509.0633334138893</v>
      </c>
      <c r="N3" s="199">
        <f>'SER_se-appl'!N9</f>
        <v>7708.9034437613045</v>
      </c>
      <c r="O3" s="199">
        <f>'SER_se-appl'!O9</f>
        <v>8013.0071433589092</v>
      </c>
      <c r="P3" s="199">
        <f>'SER_se-appl'!P9</f>
        <v>8434.9190327545257</v>
      </c>
      <c r="Q3" s="199">
        <f>'SER_se-appl'!Q9</f>
        <v>8990.544571989034</v>
      </c>
      <c r="R3" s="199">
        <f>'SER_se-appl'!R9</f>
        <v>9321.0922130876679</v>
      </c>
      <c r="S3" s="199">
        <f>'SER_se-appl'!S9</f>
        <v>9705.9579967308018</v>
      </c>
      <c r="T3" s="199">
        <f>'SER_se-appl'!T9</f>
        <v>10072.706346699439</v>
      </c>
      <c r="U3" s="199">
        <f>'SER_se-appl'!U9</f>
        <v>10253.598203156573</v>
      </c>
      <c r="V3" s="199">
        <f>'SER_se-appl'!V9</f>
        <v>10042.56895500019</v>
      </c>
      <c r="W3" s="199">
        <f>'SER_se-appl'!W9</f>
        <v>10467.76019004053</v>
      </c>
      <c r="DA3" s="206" t="s">
        <v>913</v>
      </c>
    </row>
    <row r="4" spans="1:105" ht="12" customHeight="1" x14ac:dyDescent="0.2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DA4" s="106"/>
    </row>
    <row r="5" spans="1:105" ht="12.95" customHeight="1" x14ac:dyDescent="0.25">
      <c r="A5" s="200" t="s">
        <v>108</v>
      </c>
      <c r="B5" s="59">
        <f>'SER_se-appl'!B17</f>
        <v>25721.044243955555</v>
      </c>
      <c r="C5" s="59">
        <f>'SER_se-appl'!C17</f>
        <v>28388.918254475422</v>
      </c>
      <c r="D5" s="59">
        <f>'SER_se-appl'!D17</f>
        <v>30860.373454841781</v>
      </c>
      <c r="E5" s="59">
        <f>'SER_se-appl'!E17</f>
        <v>33421.366794926937</v>
      </c>
      <c r="F5" s="59">
        <f>'SER_se-appl'!F17</f>
        <v>36127.409185693476</v>
      </c>
      <c r="G5" s="59">
        <f>'SER_se-appl'!G17</f>
        <v>38638.915723416241</v>
      </c>
      <c r="H5" s="59">
        <f>'SER_se-appl'!H17</f>
        <v>40613.298534045898</v>
      </c>
      <c r="I5" s="59">
        <f>'SER_se-appl'!I17</f>
        <v>42329.716337829756</v>
      </c>
      <c r="J5" s="59">
        <f>'SER_se-appl'!J17</f>
        <v>43705.758532620617</v>
      </c>
      <c r="K5" s="59">
        <f>'SER_se-appl'!K17</f>
        <v>44733.782564452325</v>
      </c>
      <c r="L5" s="59">
        <f>'SER_se-appl'!L17</f>
        <v>45410.470080947176</v>
      </c>
      <c r="M5" s="59">
        <f>'SER_se-appl'!M17</f>
        <v>45478.157742606403</v>
      </c>
      <c r="N5" s="59">
        <f>'SER_se-appl'!N17</f>
        <v>46268.976687713483</v>
      </c>
      <c r="O5" s="59">
        <f>'SER_se-appl'!O17</f>
        <v>47656.048701442887</v>
      </c>
      <c r="P5" s="59">
        <f>'SER_se-appl'!P17</f>
        <v>49661.253527477777</v>
      </c>
      <c r="Q5" s="59">
        <f>'SER_se-appl'!Q17</f>
        <v>52385.595774180169</v>
      </c>
      <c r="R5" s="59">
        <f>'SER_se-appl'!R17</f>
        <v>53554.15458005308</v>
      </c>
      <c r="S5" s="59">
        <f>'SER_se-appl'!S17</f>
        <v>54901.394232091989</v>
      </c>
      <c r="T5" s="59">
        <f>'SER_se-appl'!T17</f>
        <v>56685.687421711336</v>
      </c>
      <c r="U5" s="59">
        <f>'SER_se-appl'!U17</f>
        <v>57490.952457261556</v>
      </c>
      <c r="V5" s="59">
        <f>'SER_se-appl'!V17</f>
        <v>58121.598150292521</v>
      </c>
      <c r="W5" s="59">
        <f>'SER_se-appl'!W17</f>
        <v>58858.088263518599</v>
      </c>
      <c r="DA5" s="104" t="s">
        <v>920</v>
      </c>
    </row>
    <row r="6" spans="1:105" ht="12" customHeight="1" x14ac:dyDescent="0.25">
      <c r="A6" s="201" t="str">
        <f>"Penetration factor "&amp;MID('SER_se-appl'!A73,FIND("(",'SER_se-appl'!A73),100)</f>
        <v>Penetration factor (unit per capita)</v>
      </c>
      <c r="B6" s="202">
        <f>'SER_se-appl'!B73</f>
        <v>0.16594324101021266</v>
      </c>
      <c r="C6" s="202">
        <f>'SER_se-appl'!C73</f>
        <v>0.18749992411634564</v>
      </c>
      <c r="D6" s="202">
        <f>'SER_se-appl'!D73</f>
        <v>0.20998433702477809</v>
      </c>
      <c r="E6" s="202">
        <f>'SER_se-appl'!E73</f>
        <v>0.23483190560248879</v>
      </c>
      <c r="F6" s="202">
        <f>'SER_se-appl'!F73</f>
        <v>0.26337060237076371</v>
      </c>
      <c r="G6" s="202">
        <f>'SER_se-appl'!G73</f>
        <v>0.29285846734664972</v>
      </c>
      <c r="H6" s="202">
        <f>'SER_se-appl'!H73</f>
        <v>0.32321487199862614</v>
      </c>
      <c r="I6" s="202">
        <f>'SER_se-appl'!I73</f>
        <v>0.35368123988096484</v>
      </c>
      <c r="J6" s="202">
        <f>'SER_se-appl'!J73</f>
        <v>0.38494845100144187</v>
      </c>
      <c r="K6" s="202">
        <f>'SER_se-appl'!K73</f>
        <v>0.41769835164502944</v>
      </c>
      <c r="L6" s="202">
        <f>'SER_se-appl'!L73</f>
        <v>0.45299941901324065</v>
      </c>
      <c r="M6" s="202">
        <f>'SER_se-appl'!M73</f>
        <v>0.49313113266177744</v>
      </c>
      <c r="N6" s="202">
        <f>'SER_se-appl'!N73</f>
        <v>0.540806589558259</v>
      </c>
      <c r="O6" s="202">
        <f>'SER_se-appl'!O73</f>
        <v>0.59500959398855047</v>
      </c>
      <c r="P6" s="202">
        <f>'SER_se-appl'!P73</f>
        <v>0.65163969174142711</v>
      </c>
      <c r="Q6" s="202">
        <f>'SER_se-appl'!Q73</f>
        <v>0.71138342053533021</v>
      </c>
      <c r="R6" s="202">
        <f>'SER_se-appl'!R73</f>
        <v>0.74713587765791434</v>
      </c>
      <c r="S6" s="202">
        <f>'SER_se-appl'!S73</f>
        <v>0.78540288696295901</v>
      </c>
      <c r="T6" s="202">
        <f>'SER_se-appl'!T73</f>
        <v>0.82881181769465506</v>
      </c>
      <c r="U6" s="202">
        <f>'SER_se-appl'!U73</f>
        <v>0.86071039096005308</v>
      </c>
      <c r="V6" s="202">
        <f>'SER_se-appl'!V73</f>
        <v>0.89191259152359081</v>
      </c>
      <c r="W6" s="202">
        <f>'SER_se-appl'!W73</f>
        <v>0.9261250463653532</v>
      </c>
      <c r="DA6" s="207" t="s">
        <v>962</v>
      </c>
    </row>
    <row r="7" spans="1:105" ht="12.95" customHeight="1" x14ac:dyDescent="0.2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DA7" s="106"/>
    </row>
    <row r="8" spans="1:105" ht="12.95" customHeight="1" x14ac:dyDescent="0.25">
      <c r="A8" s="200" t="str">
        <f>"Stock of appliances "&amp;MID('SER_se-appl'!A25,FIND("(",'SER_se-appl'!A25),100)</f>
        <v>Stock of appliances (thousand units)</v>
      </c>
      <c r="B8" s="34">
        <f>'SER_se-appl'!B25</f>
        <v>71102.336702031855</v>
      </c>
      <c r="C8" s="34">
        <f>'SER_se-appl'!C25</f>
        <v>80482.607302643592</v>
      </c>
      <c r="D8" s="34">
        <f>'SER_se-appl'!D25</f>
        <v>90235.129077074569</v>
      </c>
      <c r="E8" s="34">
        <f>'SER_se-appl'!E25</f>
        <v>101257.21258580776</v>
      </c>
      <c r="F8" s="34">
        <f>'SER_se-appl'!F25</f>
        <v>113976.79889462993</v>
      </c>
      <c r="G8" s="34">
        <f>'SER_se-appl'!G25</f>
        <v>127222.48360836531</v>
      </c>
      <c r="H8" s="34">
        <f>'SER_se-appl'!H25</f>
        <v>140862.28893366305</v>
      </c>
      <c r="I8" s="34">
        <f>'SER_se-appl'!I25</f>
        <v>154639.16289532959</v>
      </c>
      <c r="J8" s="34">
        <f>'SER_se-appl'!J25</f>
        <v>168886.65775570969</v>
      </c>
      <c r="K8" s="34">
        <f>'SER_se-appl'!K25</f>
        <v>183807.27913326994</v>
      </c>
      <c r="L8" s="34">
        <f>'SER_se-appl'!L25</f>
        <v>199618.91469513002</v>
      </c>
      <c r="M8" s="34">
        <f>'SER_se-appl'!M25</f>
        <v>216949.24717048314</v>
      </c>
      <c r="N8" s="34">
        <f>'SER_se-appl'!N25</f>
        <v>238253.7821162258</v>
      </c>
      <c r="O8" s="34">
        <f>'SER_se-appl'!O25</f>
        <v>262552.57146642712</v>
      </c>
      <c r="P8" s="34">
        <f>'SER_se-appl'!P25</f>
        <v>288600.72025356471</v>
      </c>
      <c r="Q8" s="34">
        <f>'SER_se-appl'!Q25</f>
        <v>315617.21429856529</v>
      </c>
      <c r="R8" s="34">
        <f>'SER_se-appl'!R25</f>
        <v>332328.15277677408</v>
      </c>
      <c r="S8" s="34">
        <f>'SER_se-appl'!S25</f>
        <v>349924.02756339638</v>
      </c>
      <c r="T8" s="34">
        <f>'SER_se-appl'!T25</f>
        <v>369822.92519807909</v>
      </c>
      <c r="U8" s="34">
        <f>'SER_se-appl'!U25</f>
        <v>384261.09335796547</v>
      </c>
      <c r="V8" s="34">
        <f>'SER_se-appl'!V25</f>
        <v>398970.26551967498</v>
      </c>
      <c r="W8" s="34">
        <f>'SER_se-appl'!W25</f>
        <v>413978.40324183827</v>
      </c>
      <c r="DA8" s="88" t="s">
        <v>926</v>
      </c>
    </row>
    <row r="9" spans="1:105" ht="12.95" customHeight="1" x14ac:dyDescent="0.25">
      <c r="A9" s="203" t="str">
        <f>"Number of new appliances "&amp;MID('SER_se-appl'!A33,FIND("(",'SER_se-appl'!A33),100)</f>
        <v>Number of new appliances (thousand units)</v>
      </c>
      <c r="B9" s="36"/>
      <c r="C9" s="36">
        <f>'SER_se-appl'!C33</f>
        <v>23600.737941018135</v>
      </c>
      <c r="D9" s="36">
        <f>'SER_se-appl'!D33</f>
        <v>23972.989114837343</v>
      </c>
      <c r="E9" s="36">
        <f>'SER_se-appl'!E33</f>
        <v>25242.550849139589</v>
      </c>
      <c r="F9" s="36">
        <f>'SER_se-appl'!F33</f>
        <v>26940.053649228477</v>
      </c>
      <c r="G9" s="36">
        <f>'SER_se-appl'!G33</f>
        <v>27466.152054141756</v>
      </c>
      <c r="H9" s="36">
        <f>'SER_se-appl'!H33</f>
        <v>37240.543266315857</v>
      </c>
      <c r="I9" s="36">
        <f>'SER_se-appl'!I33</f>
        <v>37749.863076503949</v>
      </c>
      <c r="J9" s="36">
        <f>'SER_se-appl'!J33</f>
        <v>39490.045709519633</v>
      </c>
      <c r="K9" s="36">
        <f>'SER_se-appl'!K33</f>
        <v>41860.675026788733</v>
      </c>
      <c r="L9" s="36">
        <f>'SER_se-appl'!L33</f>
        <v>43277.787616001835</v>
      </c>
      <c r="M9" s="36">
        <f>'SER_se-appl'!M33</f>
        <v>54570.87574166894</v>
      </c>
      <c r="N9" s="36">
        <f>'SER_se-appl'!N33</f>
        <v>59054.398022246649</v>
      </c>
      <c r="O9" s="36">
        <f>'SER_se-appl'!O33</f>
        <v>63788.835059720979</v>
      </c>
      <c r="P9" s="36">
        <f>'SER_se-appl'!P33</f>
        <v>67908.823813926268</v>
      </c>
      <c r="Q9" s="36">
        <f>'SER_se-appl'!Q33</f>
        <v>70294.281661002562</v>
      </c>
      <c r="R9" s="36">
        <f>'SER_se-appl'!R33</f>
        <v>71281.814219877677</v>
      </c>
      <c r="S9" s="36">
        <f>'SER_se-appl'!S33</f>
        <v>76650.272808868773</v>
      </c>
      <c r="T9" s="36">
        <f>'SER_se-appl'!T33</f>
        <v>83687.732694403792</v>
      </c>
      <c r="U9" s="36">
        <f>'SER_se-appl'!U33</f>
        <v>82346.991973812605</v>
      </c>
      <c r="V9" s="36">
        <f>'SER_se-appl'!V33</f>
        <v>85003.453822712123</v>
      </c>
      <c r="W9" s="36">
        <f>'SER_se-appl'!W33</f>
        <v>86289.951942040992</v>
      </c>
      <c r="DA9" s="89" t="s">
        <v>932</v>
      </c>
    </row>
    <row r="10" spans="1:105" ht="12" customHeight="1" x14ac:dyDescent="0.25">
      <c r="A10" s="204" t="str">
        <f>"Number of replaced appliances "&amp;MID('SER_se-appl'!A41,FIND("(",'SER_se-appl'!A41),100)</f>
        <v>Number of replaced appliances (thousand units)</v>
      </c>
      <c r="B10" s="38"/>
      <c r="C10" s="38">
        <f>'SER_se-appl'!C41</f>
        <v>14220.467340406365</v>
      </c>
      <c r="D10" s="38">
        <f>'SER_se-appl'!D41</f>
        <v>14220.467340406369</v>
      </c>
      <c r="E10" s="38">
        <f>'SER_se-appl'!E41</f>
        <v>14220.467340406365</v>
      </c>
      <c r="F10" s="38">
        <f>'SER_se-appl'!F41</f>
        <v>14220.467340406365</v>
      </c>
      <c r="G10" s="38">
        <f>'SER_se-appl'!G41</f>
        <v>14220.467340406365</v>
      </c>
      <c r="H10" s="38">
        <f>'SER_se-appl'!H41</f>
        <v>23600.737941018142</v>
      </c>
      <c r="I10" s="38">
        <f>'SER_se-appl'!I41</f>
        <v>23972.989114837332</v>
      </c>
      <c r="J10" s="38">
        <f>'SER_se-appl'!J41</f>
        <v>25242.550849139589</v>
      </c>
      <c r="K10" s="38">
        <f>'SER_se-appl'!K41</f>
        <v>26940.053649228481</v>
      </c>
      <c r="L10" s="38">
        <f>'SER_se-appl'!L41</f>
        <v>27466.152054141756</v>
      </c>
      <c r="M10" s="38">
        <f>'SER_se-appl'!M41</f>
        <v>37240.543266315864</v>
      </c>
      <c r="N10" s="38">
        <f>'SER_se-appl'!N41</f>
        <v>37749.863076503942</v>
      </c>
      <c r="O10" s="38">
        <f>'SER_se-appl'!O41</f>
        <v>39490.045709519633</v>
      </c>
      <c r="P10" s="38">
        <f>'SER_se-appl'!P41</f>
        <v>41860.675026788733</v>
      </c>
      <c r="Q10" s="38">
        <f>'SER_se-appl'!Q41</f>
        <v>43277.787616001835</v>
      </c>
      <c r="R10" s="38">
        <f>'SER_se-appl'!R41</f>
        <v>54570.875741668955</v>
      </c>
      <c r="S10" s="38">
        <f>'SER_se-appl'!S41</f>
        <v>59054.398022246656</v>
      </c>
      <c r="T10" s="38">
        <f>'SER_se-appl'!T41</f>
        <v>63788.835059720972</v>
      </c>
      <c r="U10" s="38">
        <f>'SER_se-appl'!U41</f>
        <v>67908.823813926254</v>
      </c>
      <c r="V10" s="38">
        <f>'SER_se-appl'!V41</f>
        <v>70294.281661002562</v>
      </c>
      <c r="W10" s="38">
        <f>'SER_se-appl'!W41</f>
        <v>71281.814219877662</v>
      </c>
      <c r="DA10" s="90" t="s">
        <v>938</v>
      </c>
    </row>
    <row r="11" spans="1:105" ht="12.95" customHeight="1" x14ac:dyDescent="0.25">
      <c r="A11" s="5"/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DA11" s="208"/>
    </row>
    <row r="12" spans="1:105" ht="12" customHeight="1" x14ac:dyDescent="0.25">
      <c r="A12" s="198" t="s">
        <v>104</v>
      </c>
      <c r="B12" s="205">
        <f>'SER_se-appl'!B49</f>
        <v>1652.3757592925497</v>
      </c>
      <c r="C12" s="205">
        <f>'SER_se-appl'!C49</f>
        <v>1670.6335592141179</v>
      </c>
      <c r="D12" s="205">
        <f>'SER_se-appl'!D49</f>
        <v>1701.6075968118562</v>
      </c>
      <c r="E12" s="205">
        <f>'SER_se-appl'!E49</f>
        <v>1730.7768903042206</v>
      </c>
      <c r="F12" s="205">
        <f>'SER_se-appl'!F49</f>
        <v>1760.2598945002953</v>
      </c>
      <c r="G12" s="205">
        <f>'SER_se-appl'!G49</f>
        <v>1787.6392181245426</v>
      </c>
      <c r="H12" s="205">
        <f>'SER_se-appl'!H49</f>
        <v>1814.2514590271119</v>
      </c>
      <c r="I12" s="205">
        <f>'SER_se-appl'!I49</f>
        <v>1838.1010919738872</v>
      </c>
      <c r="J12" s="205">
        <f>'SER_se-appl'!J49</f>
        <v>1857.4348210964984</v>
      </c>
      <c r="K12" s="205">
        <f>'SER_se-appl'!K49</f>
        <v>1874.7781983873622</v>
      </c>
      <c r="L12" s="205">
        <f>'SER_se-appl'!L49</f>
        <v>1897.7836233153228</v>
      </c>
      <c r="M12" s="205">
        <f>'SER_se-appl'!M49</f>
        <v>1920.2714204447132</v>
      </c>
      <c r="N12" s="205">
        <f>'SER_se-appl'!N49</f>
        <v>1937.6816491113652</v>
      </c>
      <c r="O12" s="205">
        <f>'SER_se-appl'!O49</f>
        <v>1955.4972687956515</v>
      </c>
      <c r="P12" s="205">
        <f>'SER_se-appl'!P49</f>
        <v>1975.3449899660113</v>
      </c>
      <c r="Q12" s="205">
        <f>'SER_se-appl'!Q49</f>
        <v>1995.9691557763681</v>
      </c>
      <c r="R12" s="205">
        <f>'SER_se-appl'!R49</f>
        <v>2024.1996776583628</v>
      </c>
      <c r="S12" s="205">
        <f>'SER_se-appl'!S49</f>
        <v>2056.0550980688267</v>
      </c>
      <c r="T12" s="205">
        <f>'SER_se-appl'!T49</f>
        <v>2066.581180194813</v>
      </c>
      <c r="U12" s="205">
        <f>'SER_se-appl'!U49</f>
        <v>2074.2280655614504</v>
      </c>
      <c r="V12" s="205">
        <f>'SER_se-appl'!V49</f>
        <v>2009.4952765173471</v>
      </c>
      <c r="W12" s="205">
        <f>'SER_se-appl'!W49</f>
        <v>2068.3657013309457</v>
      </c>
      <c r="DA12" s="209" t="s">
        <v>944</v>
      </c>
    </row>
    <row r="13" spans="1:105" ht="12.95" customHeight="1" x14ac:dyDescent="0.25">
      <c r="A13" s="4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DA13" s="210"/>
    </row>
    <row r="14" spans="1:105" ht="12.95" customHeight="1" x14ac:dyDescent="0.25">
      <c r="A14" s="200" t="str">
        <f>"W per appliance in average operating mode "&amp;MID('SER_se-appl'!A57,FIND("(",'SER_se-appl'!A57),100)</f>
        <v>W per appliance in average operating mode (W per appliance)</v>
      </c>
      <c r="B14" s="59">
        <f>'SER_se-appl'!B57</f>
        <v>361.74682066701388</v>
      </c>
      <c r="C14" s="59">
        <f>'SER_se-appl'!C57</f>
        <v>352.73358065703394</v>
      </c>
      <c r="D14" s="59">
        <f>'SER_se-appl'!D57</f>
        <v>341.99954907231654</v>
      </c>
      <c r="E14" s="59">
        <f>'SER_se-appl'!E57</f>
        <v>330.06406103273753</v>
      </c>
      <c r="F14" s="59">
        <f>'SER_se-appl'!F57</f>
        <v>316.97160769616625</v>
      </c>
      <c r="G14" s="59">
        <f>'SER_se-appl'!G57</f>
        <v>303.71137732509726</v>
      </c>
      <c r="H14" s="59">
        <f>'SER_se-appl'!H57</f>
        <v>288.31917216091892</v>
      </c>
      <c r="I14" s="59">
        <f>'SER_se-appl'!I57</f>
        <v>273.7321875344179</v>
      </c>
      <c r="J14" s="59">
        <f>'SER_se-appl'!J57</f>
        <v>258.7875153278236</v>
      </c>
      <c r="K14" s="59">
        <f>'SER_se-appl'!K57</f>
        <v>243.37329171832189</v>
      </c>
      <c r="L14" s="59">
        <f>'SER_se-appl'!L57</f>
        <v>227.48580789701603</v>
      </c>
      <c r="M14" s="59">
        <f>'SER_se-appl'!M57</f>
        <v>209.62579191099354</v>
      </c>
      <c r="N14" s="59">
        <f>'SER_se-appl'!N57</f>
        <v>194.20038698543047</v>
      </c>
      <c r="O14" s="59">
        <f>'SER_se-appl'!O57</f>
        <v>181.51050067904865</v>
      </c>
      <c r="P14" s="59">
        <f>'SER_se-appl'!P57</f>
        <v>172.07598610234021</v>
      </c>
      <c r="Q14" s="59">
        <f>'SER_se-appl'!Q57</f>
        <v>165.9782591092285</v>
      </c>
      <c r="R14" s="59">
        <f>'SER_se-appl'!R57</f>
        <v>161.14841349605908</v>
      </c>
      <c r="S14" s="59">
        <f>'SER_se-appl'!S57</f>
        <v>156.89518268974942</v>
      </c>
      <c r="T14" s="59">
        <f>'SER_se-appl'!T57</f>
        <v>153.27791642811269</v>
      </c>
      <c r="U14" s="59">
        <f>'SER_se-appl'!U57</f>
        <v>149.61429468401789</v>
      </c>
      <c r="V14" s="59">
        <f>'SER_se-appl'!V57</f>
        <v>145.67902215616689</v>
      </c>
      <c r="W14" s="59">
        <f>'SER_se-appl'!W57</f>
        <v>142.17671212460527</v>
      </c>
      <c r="DA14" s="104" t="s">
        <v>950</v>
      </c>
    </row>
    <row r="15" spans="1:105" ht="12" customHeight="1" x14ac:dyDescent="0.25">
      <c r="A15" s="204" t="str">
        <f>"W per new appliance in average operating mode "&amp;MID('SER_se-appl'!A57,FIND("(",'SER_se-appl'!A57),100)</f>
        <v>W per new appliance in average operating mode (W per appliance)</v>
      </c>
      <c r="B15" s="63"/>
      <c r="C15" s="63">
        <f>'SER_se-appl'!C65</f>
        <v>331.01010988870672</v>
      </c>
      <c r="D15" s="63">
        <f>'SER_se-appl'!D65</f>
        <v>317.67686593758924</v>
      </c>
      <c r="E15" s="63">
        <f>'SER_se-appl'!E65</f>
        <v>305.24657491732466</v>
      </c>
      <c r="F15" s="63">
        <f>'SER_se-appl'!F65</f>
        <v>291.39701582526237</v>
      </c>
      <c r="G15" s="63">
        <f>'SER_se-appl'!G65</f>
        <v>278.73272424265372</v>
      </c>
      <c r="H15" s="63">
        <f>'SER_se-appl'!H65</f>
        <v>262.79062579606659</v>
      </c>
      <c r="I15" s="63">
        <f>'SER_se-appl'!I65</f>
        <v>247.20836295561963</v>
      </c>
      <c r="J15" s="63">
        <f>'SER_se-appl'!J65</f>
        <v>229.96287344073573</v>
      </c>
      <c r="K15" s="63">
        <f>'SER_se-appl'!K65</f>
        <v>212.09106794641227</v>
      </c>
      <c r="L15" s="63">
        <f>'SER_se-appl'!L65</f>
        <v>192.53301432460154</v>
      </c>
      <c r="M15" s="63">
        <f>'SER_se-appl'!M65</f>
        <v>180.57531966773047</v>
      </c>
      <c r="N15" s="63">
        <f>'SER_se-appl'!N65</f>
        <v>171.41654367952327</v>
      </c>
      <c r="O15" s="63">
        <f>'SER_se-appl'!O65</f>
        <v>164.10891322275756</v>
      </c>
      <c r="P15" s="63">
        <f>'SER_se-appl'!P65</f>
        <v>160.26606685525195</v>
      </c>
      <c r="Q15" s="63">
        <f>'SER_se-appl'!Q65</f>
        <v>157.29224182178564</v>
      </c>
      <c r="R15" s="63">
        <f>'SER_se-appl'!R65</f>
        <v>154.63568454461395</v>
      </c>
      <c r="S15" s="63">
        <f>'SER_se-appl'!S65</f>
        <v>149.64252610931544</v>
      </c>
      <c r="T15" s="63">
        <f>'SER_se-appl'!T65</f>
        <v>146.40866937759967</v>
      </c>
      <c r="U15" s="63">
        <f>'SER_se-appl'!U65</f>
        <v>141.945016482103</v>
      </c>
      <c r="V15" s="63">
        <f>'SER_se-appl'!V65</f>
        <v>137.49312901000428</v>
      </c>
      <c r="W15" s="63">
        <f>'SER_se-appl'!W65</f>
        <v>136.27545254164986</v>
      </c>
      <c r="DA15" s="105" t="s">
        <v>956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DA34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1.25" x14ac:dyDescent="0.25"/>
  <cols>
    <col min="1" max="1" width="50.7109375" style="1" customWidth="1"/>
    <col min="2" max="23" width="9.7109375" style="1" customWidth="1"/>
    <col min="24" max="103" width="9.140625" style="1" hidden="1" customWidth="1"/>
    <col min="104" max="104" width="2.7109375" style="1" customWidth="1"/>
    <col min="105" max="105" width="9.7109375" style="7" customWidth="1"/>
    <col min="106" max="16384" width="9.140625" style="1"/>
  </cols>
  <sheetData>
    <row r="1" spans="1:105" ht="12.75" x14ac:dyDescent="0.25">
      <c r="A1" s="28" t="s">
        <v>971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123" t="s">
        <v>157</v>
      </c>
    </row>
    <row r="2" spans="1:105" x14ac:dyDescent="0.25">
      <c r="A2" s="6"/>
    </row>
    <row r="3" spans="1:105" x14ac:dyDescent="0.25">
      <c r="A3" s="219" t="s">
        <v>148</v>
      </c>
      <c r="B3" s="220">
        <v>230259.05628372441</v>
      </c>
      <c r="C3" s="220">
        <v>236498.19064770101</v>
      </c>
      <c r="D3" s="220">
        <v>221364.7156019487</v>
      </c>
      <c r="E3" s="220">
        <v>216022.82685481469</v>
      </c>
      <c r="F3" s="220">
        <v>223068.73752373</v>
      </c>
      <c r="G3" s="220">
        <v>196689.63810031989</v>
      </c>
      <c r="H3" s="220">
        <v>191758.35762928161</v>
      </c>
      <c r="I3" s="220">
        <v>199737.96248374259</v>
      </c>
      <c r="J3" s="220">
        <v>194164.83483114681</v>
      </c>
      <c r="K3" s="220">
        <v>170262.80639000089</v>
      </c>
      <c r="L3" s="220">
        <v>189084.2362116584</v>
      </c>
      <c r="M3" s="220">
        <v>201680.08074786441</v>
      </c>
      <c r="N3" s="220">
        <v>198467.67173547199</v>
      </c>
      <c r="O3" s="220">
        <v>204388.96165826111</v>
      </c>
      <c r="P3" s="220">
        <v>203877.1750589681</v>
      </c>
      <c r="Q3" s="220">
        <v>200179.8</v>
      </c>
      <c r="R3" s="220">
        <v>198891.6712072498</v>
      </c>
      <c r="S3" s="220">
        <v>218078.3060005056</v>
      </c>
      <c r="T3" s="220">
        <v>211772.59628045239</v>
      </c>
      <c r="U3" s="220">
        <v>211728.93442240791</v>
      </c>
      <c r="V3" s="220">
        <v>204620.27537091749</v>
      </c>
      <c r="W3" s="220">
        <v>213486.99124107391</v>
      </c>
      <c r="DA3" s="211" t="s">
        <v>972</v>
      </c>
    </row>
    <row r="5" spans="1:105" x14ac:dyDescent="0.25">
      <c r="A5" s="219" t="s">
        <v>120</v>
      </c>
      <c r="B5" s="220">
        <v>230259.05628372441</v>
      </c>
      <c r="C5" s="220">
        <v>236498.19064770089</v>
      </c>
      <c r="D5" s="220">
        <v>221364.7156019487</v>
      </c>
      <c r="E5" s="220">
        <v>216022.82685481469</v>
      </c>
      <c r="F5" s="220">
        <v>223068.73752373</v>
      </c>
      <c r="G5" s="220">
        <v>196689.63810031989</v>
      </c>
      <c r="H5" s="220">
        <v>191758.35762928161</v>
      </c>
      <c r="I5" s="220">
        <v>199737.96248374259</v>
      </c>
      <c r="J5" s="220">
        <v>194164.8348311469</v>
      </c>
      <c r="K5" s="220">
        <v>170262.80639000089</v>
      </c>
      <c r="L5" s="220">
        <v>189084.2362116584</v>
      </c>
      <c r="M5" s="220">
        <v>201680.08074786441</v>
      </c>
      <c r="N5" s="220">
        <v>198467.6717354721</v>
      </c>
      <c r="O5" s="220">
        <v>204388.96165826119</v>
      </c>
      <c r="P5" s="220">
        <v>203877.17505896799</v>
      </c>
      <c r="Q5" s="220">
        <v>200179.8</v>
      </c>
      <c r="R5" s="220">
        <v>198891.67120724989</v>
      </c>
      <c r="S5" s="220">
        <v>218078.3060005056</v>
      </c>
      <c r="T5" s="220">
        <v>211772.59628045239</v>
      </c>
      <c r="U5" s="220">
        <v>211728.93442240791</v>
      </c>
      <c r="V5" s="220">
        <v>204620.27537091749</v>
      </c>
      <c r="W5" s="220">
        <v>213486.99124107391</v>
      </c>
      <c r="DA5" s="211" t="s">
        <v>973</v>
      </c>
    </row>
    <row r="6" spans="1:105" x14ac:dyDescent="0.25">
      <c r="A6" s="221" t="s">
        <v>119</v>
      </c>
      <c r="B6" s="222">
        <v>287823.8203546555</v>
      </c>
      <c r="C6" s="222">
        <v>274437.26560866379</v>
      </c>
      <c r="D6" s="222">
        <v>266051.20570611831</v>
      </c>
      <c r="E6" s="222">
        <v>264354.72258941788</v>
      </c>
      <c r="F6" s="222">
        <v>261103.2082126796</v>
      </c>
      <c r="G6" s="222">
        <v>254912.15211831129</v>
      </c>
      <c r="H6" s="222">
        <v>246826.9282972799</v>
      </c>
      <c r="I6" s="222">
        <v>236588.6748341565</v>
      </c>
      <c r="J6" s="222">
        <v>231071.0538449873</v>
      </c>
      <c r="K6" s="222">
        <v>225690.1793091578</v>
      </c>
      <c r="L6" s="222">
        <v>216740.47437204461</v>
      </c>
      <c r="M6" s="222">
        <v>222565.61335529239</v>
      </c>
      <c r="N6" s="222">
        <v>222948.3073198208</v>
      </c>
      <c r="O6" s="222">
        <v>226809.63722295311</v>
      </c>
      <c r="P6" s="222">
        <v>228519.21305803879</v>
      </c>
      <c r="Q6" s="222">
        <v>224877.32821871</v>
      </c>
      <c r="R6" s="222">
        <v>220322.28280300321</v>
      </c>
      <c r="S6" s="222">
        <v>237254.9860058593</v>
      </c>
      <c r="T6" s="222">
        <v>243133.8465394786</v>
      </c>
      <c r="U6" s="222">
        <v>232662.6154590247</v>
      </c>
      <c r="V6" s="222">
        <v>226845.11637125409</v>
      </c>
      <c r="W6" s="222">
        <v>233313.7481756171</v>
      </c>
      <c r="DA6" s="212" t="s">
        <v>974</v>
      </c>
    </row>
    <row r="7" spans="1:105" x14ac:dyDescent="0.25">
      <c r="A7" s="225" t="s">
        <v>118</v>
      </c>
      <c r="B7" s="226"/>
      <c r="C7" s="226">
        <v>1004.636271741115</v>
      </c>
      <c r="D7" s="226">
        <v>57.426078557083862</v>
      </c>
      <c r="E7" s="226">
        <v>4251.2219199297169</v>
      </c>
      <c r="F7" s="226">
        <v>11139.676640994559</v>
      </c>
      <c r="G7" s="226">
        <v>56.530217266036047</v>
      </c>
      <c r="H7" s="226">
        <v>58.380885067030093</v>
      </c>
      <c r="I7" s="226">
        <v>4152.9375546093625</v>
      </c>
      <c r="J7" s="226">
        <v>3189.69275984366</v>
      </c>
      <c r="K7" s="226">
        <v>303.00273289042491</v>
      </c>
      <c r="L7" s="226">
        <v>5441.4860806195402</v>
      </c>
      <c r="M7" s="226">
        <v>11171.190245291549</v>
      </c>
      <c r="N7" s="226">
        <v>9427.8337202174534</v>
      </c>
      <c r="O7" s="226">
        <v>18252.520920865019</v>
      </c>
      <c r="P7" s="226">
        <v>7712.1262884435982</v>
      </c>
      <c r="Q7" s="226">
        <v>4746.7557250461614</v>
      </c>
      <c r="R7" s="226">
        <v>9836.145602026003</v>
      </c>
      <c r="S7" s="226">
        <v>21777.840672719802</v>
      </c>
      <c r="T7" s="226">
        <v>15424.91408148829</v>
      </c>
      <c r="U7" s="226">
        <v>3919.9599372789348</v>
      </c>
      <c r="V7" s="226">
        <v>489.7271668482631</v>
      </c>
      <c r="W7" s="226">
        <v>14552.5965674769</v>
      </c>
      <c r="DA7" s="213" t="s">
        <v>975</v>
      </c>
    </row>
    <row r="8" spans="1:105" x14ac:dyDescent="0.25">
      <c r="A8" s="227" t="s">
        <v>117</v>
      </c>
      <c r="B8" s="228"/>
      <c r="C8" s="228">
        <f t="shared" ref="C8" si="0">IF(B6=0,0,B6+C7-C6)</f>
        <v>14391.191017732839</v>
      </c>
      <c r="D8" s="228">
        <f t="shared" ref="D8" si="1">IF(C6=0,0,C6+D7-D6)</f>
        <v>8443.4859811025672</v>
      </c>
      <c r="E8" s="228">
        <f t="shared" ref="E8" si="2">IF(D6=0,0,D6+E7-E6)</f>
        <v>5947.7050366301555</v>
      </c>
      <c r="F8" s="228">
        <f t="shared" ref="F8" si="3">IF(E6=0,0,E6+F7-F6)</f>
        <v>14391.191017732839</v>
      </c>
      <c r="G8" s="228">
        <f t="shared" ref="G8" si="4">IF(F6=0,0,F6+G7-G6)</f>
        <v>6247.5863116343389</v>
      </c>
      <c r="H8" s="228">
        <f t="shared" ref="H8" si="5">IF(G6=0,0,G6+H7-H6)</f>
        <v>8143.6047060984129</v>
      </c>
      <c r="I8" s="228">
        <f t="shared" ref="I8" si="6">IF(H6=0,0,H6+I7-I6)</f>
        <v>14391.191017732752</v>
      </c>
      <c r="J8" s="228">
        <f t="shared" ref="J8" si="7">IF(I6=0,0,I6+J7-J6)</f>
        <v>8707.3137490128574</v>
      </c>
      <c r="K8" s="228">
        <f t="shared" ref="K8" si="8">IF(J6=0,0,J6+K7-K6)</f>
        <v>5683.8772687199234</v>
      </c>
      <c r="L8" s="228">
        <f t="shared" ref="L8" si="9">IF(K6=0,0,K6+L7-L6)</f>
        <v>14391.191017732723</v>
      </c>
      <c r="M8" s="228">
        <f t="shared" ref="M8" si="10">IF(L6=0,0,L6+M7-M6)</f>
        <v>5346.0512620437657</v>
      </c>
      <c r="N8" s="228">
        <f t="shared" ref="N8" si="11">IF(M6=0,0,M6+N7-N6)</f>
        <v>9045.1397556890443</v>
      </c>
      <c r="O8" s="228">
        <f t="shared" ref="O8" si="12">IF(N6=0,0,N6+O7-O6)</f>
        <v>14391.191017732694</v>
      </c>
      <c r="P8" s="228">
        <f t="shared" ref="P8" si="13">IF(O6=0,0,O6+P7-P6)</f>
        <v>6002.5504533579224</v>
      </c>
      <c r="Q8" s="228">
        <f t="shared" ref="Q8" si="14">IF(P6=0,0,P6+Q7-Q6)</f>
        <v>8388.6405643749458</v>
      </c>
      <c r="R8" s="228">
        <f t="shared" ref="R8" si="15">IF(Q6=0,0,Q6+R7-R6)</f>
        <v>14391.191017732781</v>
      </c>
      <c r="S8" s="228">
        <f t="shared" ref="S8" si="16">IF(R6=0,0,R6+S7-S6)</f>
        <v>4845.1374698637228</v>
      </c>
      <c r="T8" s="228">
        <f t="shared" ref="T8" si="17">IF(S6=0,0,S6+T7-T6)</f>
        <v>9546.0535478689999</v>
      </c>
      <c r="U8" s="228">
        <f t="shared" ref="U8" si="18">IF(T6=0,0,T6+U7-U6)</f>
        <v>14391.191017732839</v>
      </c>
      <c r="V8" s="228">
        <f t="shared" ref="V8" si="19">IF(U6=0,0,U6+V7-V6)</f>
        <v>6307.2262546188722</v>
      </c>
      <c r="W8" s="228">
        <f t="shared" ref="W8" si="20">IF(V6=0,0,V6+W7-W6)</f>
        <v>8083.9647631138796</v>
      </c>
      <c r="DA8" s="214" t="s">
        <v>976</v>
      </c>
    </row>
    <row r="9" spans="1:105" x14ac:dyDescent="0.25">
      <c r="A9" s="223" t="s">
        <v>116</v>
      </c>
      <c r="B9" s="224">
        <f>B6-B5</f>
        <v>57564.764070931094</v>
      </c>
      <c r="C9" s="224">
        <f t="shared" ref="C9:W9" si="21">C6-C5</f>
        <v>37939.074960962898</v>
      </c>
      <c r="D9" s="224">
        <f t="shared" si="21"/>
        <v>44686.490104169614</v>
      </c>
      <c r="E9" s="224">
        <f t="shared" si="21"/>
        <v>48331.895734603197</v>
      </c>
      <c r="F9" s="224">
        <f t="shared" si="21"/>
        <v>38034.470688949601</v>
      </c>
      <c r="G9" s="224">
        <f t="shared" si="21"/>
        <v>58222.514017991401</v>
      </c>
      <c r="H9" s="224">
        <f t="shared" si="21"/>
        <v>55068.570667998283</v>
      </c>
      <c r="I9" s="224">
        <f t="shared" si="21"/>
        <v>36850.712350413902</v>
      </c>
      <c r="J9" s="224">
        <f t="shared" si="21"/>
        <v>36906.219013840397</v>
      </c>
      <c r="K9" s="224">
        <f t="shared" si="21"/>
        <v>55427.372919156915</v>
      </c>
      <c r="L9" s="224">
        <f t="shared" si="21"/>
        <v>27656.238160386216</v>
      </c>
      <c r="M9" s="224">
        <f t="shared" si="21"/>
        <v>20885.532607427973</v>
      </c>
      <c r="N9" s="224">
        <f t="shared" si="21"/>
        <v>24480.635584348696</v>
      </c>
      <c r="O9" s="224">
        <f t="shared" si="21"/>
        <v>22420.675564691919</v>
      </c>
      <c r="P9" s="224">
        <f t="shared" si="21"/>
        <v>24642.037999070802</v>
      </c>
      <c r="Q9" s="224">
        <f t="shared" si="21"/>
        <v>24697.528218710009</v>
      </c>
      <c r="R9" s="224">
        <f t="shared" si="21"/>
        <v>21430.611595753318</v>
      </c>
      <c r="S9" s="224">
        <f t="shared" si="21"/>
        <v>19176.680005353701</v>
      </c>
      <c r="T9" s="224">
        <f t="shared" si="21"/>
        <v>31361.250259026216</v>
      </c>
      <c r="U9" s="224">
        <f t="shared" si="21"/>
        <v>20933.681036616792</v>
      </c>
      <c r="V9" s="224">
        <f t="shared" si="21"/>
        <v>22224.841000336601</v>
      </c>
      <c r="W9" s="224">
        <f t="shared" si="21"/>
        <v>19826.756934543198</v>
      </c>
      <c r="DA9" s="215" t="s">
        <v>977</v>
      </c>
    </row>
    <row r="10" spans="1:105" x14ac:dyDescent="0.25">
      <c r="B10" s="216"/>
      <c r="C10" s="216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</row>
    <row r="11" spans="1:105" x14ac:dyDescent="0.25">
      <c r="A11" s="219" t="s">
        <v>115</v>
      </c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DA11" s="211"/>
    </row>
    <row r="12" spans="1:105" x14ac:dyDescent="0.25">
      <c r="A12" s="229" t="s">
        <v>114</v>
      </c>
      <c r="B12" s="230">
        <f>SUM(B13,B14,B18,B19,B26,B27)</f>
        <v>29118.303394247152</v>
      </c>
      <c r="C12" s="230">
        <f t="shared" ref="C12:W12" si="22">SUM(C13,C14,C18,C19,C26,C27)</f>
        <v>28935.088905468911</v>
      </c>
      <c r="D12" s="230">
        <f t="shared" si="22"/>
        <v>28292.748793144863</v>
      </c>
      <c r="E12" s="230">
        <f t="shared" si="22"/>
        <v>29256.593657739209</v>
      </c>
      <c r="F12" s="230">
        <f t="shared" si="22"/>
        <v>30079.398389189271</v>
      </c>
      <c r="G12" s="230">
        <f t="shared" si="22"/>
        <v>30374.103428919636</v>
      </c>
      <c r="H12" s="230">
        <f t="shared" si="22"/>
        <v>28175.094167339263</v>
      </c>
      <c r="I12" s="230">
        <f t="shared" si="22"/>
        <v>27411.740665831607</v>
      </c>
      <c r="J12" s="230">
        <f t="shared" si="22"/>
        <v>27052.44884728927</v>
      </c>
      <c r="K12" s="230">
        <f t="shared" si="22"/>
        <v>26622.33217501067</v>
      </c>
      <c r="L12" s="230">
        <f t="shared" si="22"/>
        <v>27338.906792777299</v>
      </c>
      <c r="M12" s="230">
        <f t="shared" si="22"/>
        <v>26783.168357695613</v>
      </c>
      <c r="N12" s="230">
        <f t="shared" si="22"/>
        <v>26801.672570937229</v>
      </c>
      <c r="O12" s="230">
        <f t="shared" si="22"/>
        <v>27173.55417024935</v>
      </c>
      <c r="P12" s="230">
        <f t="shared" si="22"/>
        <v>26536.530094582973</v>
      </c>
      <c r="Q12" s="230">
        <f t="shared" si="22"/>
        <v>26607.532502149614</v>
      </c>
      <c r="R12" s="230">
        <f t="shared" si="22"/>
        <v>26927.030180567494</v>
      </c>
      <c r="S12" s="230">
        <f t="shared" si="22"/>
        <v>27238.440584694752</v>
      </c>
      <c r="T12" s="230">
        <f t="shared" si="22"/>
        <v>29919.201934651759</v>
      </c>
      <c r="U12" s="230">
        <f t="shared" si="22"/>
        <v>30068.04617368873</v>
      </c>
      <c r="V12" s="230">
        <f t="shared" si="22"/>
        <v>30411.895184866724</v>
      </c>
      <c r="W12" s="230">
        <f t="shared" si="22"/>
        <v>30430.465950128972</v>
      </c>
      <c r="DA12" s="211" t="s">
        <v>978</v>
      </c>
    </row>
    <row r="13" spans="1:105" x14ac:dyDescent="0.25">
      <c r="A13" s="58" t="s">
        <v>29</v>
      </c>
      <c r="B13" s="59">
        <v>1080.5183147033533</v>
      </c>
      <c r="C13" s="59">
        <v>1166.9940670679277</v>
      </c>
      <c r="D13" s="59">
        <v>1010.5867583834909</v>
      </c>
      <c r="E13" s="59">
        <v>995.70094582975048</v>
      </c>
      <c r="F13" s="59">
        <v>1025.9104901117798</v>
      </c>
      <c r="G13" s="59">
        <v>1083.589939810834</v>
      </c>
      <c r="H13" s="59">
        <v>1242.2497850386926</v>
      </c>
      <c r="I13" s="59">
        <v>1112.3392089423903</v>
      </c>
      <c r="J13" s="59">
        <v>1231.6844368013758</v>
      </c>
      <c r="K13" s="59">
        <v>1203.3682717110919</v>
      </c>
      <c r="L13" s="59">
        <v>1321.449355116079</v>
      </c>
      <c r="M13" s="59">
        <v>1158.4427343078244</v>
      </c>
      <c r="N13" s="59">
        <v>1194.083748925193</v>
      </c>
      <c r="O13" s="59">
        <v>1186.053740326741</v>
      </c>
      <c r="P13" s="59">
        <v>1118.4338779019777</v>
      </c>
      <c r="Q13" s="59">
        <v>1025.2644024075666</v>
      </c>
      <c r="R13" s="59">
        <v>1094.4995700773859</v>
      </c>
      <c r="S13" s="59">
        <v>1082.7722269991402</v>
      </c>
      <c r="T13" s="59">
        <v>1022.4698194325022</v>
      </c>
      <c r="U13" s="59">
        <v>840.43482373172833</v>
      </c>
      <c r="V13" s="59">
        <v>837.02751504729133</v>
      </c>
      <c r="W13" s="59">
        <v>700.68383490971621</v>
      </c>
      <c r="DA13" s="9" t="s">
        <v>979</v>
      </c>
    </row>
    <row r="14" spans="1:105" x14ac:dyDescent="0.25">
      <c r="A14" s="60" t="s">
        <v>28</v>
      </c>
      <c r="B14" s="55">
        <f>SUM(B15:B17)</f>
        <v>18711.639122309687</v>
      </c>
      <c r="C14" s="55">
        <f t="shared" ref="C14:W14" si="23">SUM(C15:C17)</f>
        <v>18471.166026612536</v>
      </c>
      <c r="D14" s="55">
        <f t="shared" si="23"/>
        <v>18313.625625853365</v>
      </c>
      <c r="E14" s="55">
        <f t="shared" si="23"/>
        <v>18667.363162653481</v>
      </c>
      <c r="F14" s="55">
        <f t="shared" si="23"/>
        <v>18621.563583416271</v>
      </c>
      <c r="G14" s="55">
        <f t="shared" si="23"/>
        <v>18967.231181850497</v>
      </c>
      <c r="H14" s="55">
        <f t="shared" si="23"/>
        <v>17129.153847911122</v>
      </c>
      <c r="I14" s="55">
        <f t="shared" si="23"/>
        <v>16465.314109208368</v>
      </c>
      <c r="J14" s="55">
        <f t="shared" si="23"/>
        <v>16068.0116938951</v>
      </c>
      <c r="K14" s="55">
        <f t="shared" si="23"/>
        <v>15549.768099742047</v>
      </c>
      <c r="L14" s="55">
        <f t="shared" si="23"/>
        <v>15334.651160791062</v>
      </c>
      <c r="M14" s="55">
        <f t="shared" si="23"/>
        <v>14965.722785898537</v>
      </c>
      <c r="N14" s="55">
        <f t="shared" si="23"/>
        <v>14617.13800515907</v>
      </c>
      <c r="O14" s="55">
        <f t="shared" si="23"/>
        <v>14849.372828890795</v>
      </c>
      <c r="P14" s="55">
        <f t="shared" si="23"/>
        <v>14450.563714531381</v>
      </c>
      <c r="Q14" s="55">
        <f t="shared" si="23"/>
        <v>14661.372484952712</v>
      </c>
      <c r="R14" s="55">
        <f t="shared" si="23"/>
        <v>14571.02003439381</v>
      </c>
      <c r="S14" s="55">
        <f t="shared" si="23"/>
        <v>14744.47506448839</v>
      </c>
      <c r="T14" s="55">
        <f t="shared" si="23"/>
        <v>17310.845227858983</v>
      </c>
      <c r="U14" s="55">
        <f t="shared" si="23"/>
        <v>17418.860361134994</v>
      </c>
      <c r="V14" s="55">
        <f t="shared" si="23"/>
        <v>17978.171625107479</v>
      </c>
      <c r="W14" s="55">
        <f t="shared" si="23"/>
        <v>17661.681943250209</v>
      </c>
      <c r="DA14" s="10"/>
    </row>
    <row r="15" spans="1:105" x14ac:dyDescent="0.25">
      <c r="A15" s="61" t="s">
        <v>52</v>
      </c>
      <c r="B15" s="55">
        <v>771.04582975064477</v>
      </c>
      <c r="C15" s="55">
        <v>774.97962166809975</v>
      </c>
      <c r="D15" s="55">
        <v>640.81607910576065</v>
      </c>
      <c r="E15" s="55">
        <v>587.51934651762667</v>
      </c>
      <c r="F15" s="55">
        <v>649.00077386070495</v>
      </c>
      <c r="G15" s="55">
        <v>667.16758383490969</v>
      </c>
      <c r="H15" s="55">
        <v>625.02080825451424</v>
      </c>
      <c r="I15" s="55">
        <v>591.17721410146157</v>
      </c>
      <c r="J15" s="55">
        <v>627.81418744625967</v>
      </c>
      <c r="K15" s="55">
        <v>585.70601891659487</v>
      </c>
      <c r="L15" s="55">
        <v>614.20447119518496</v>
      </c>
      <c r="M15" s="55">
        <v>582.20644883920886</v>
      </c>
      <c r="N15" s="55">
        <v>658.67196904557147</v>
      </c>
      <c r="O15" s="55">
        <v>661.41771281169372</v>
      </c>
      <c r="P15" s="55">
        <v>573.0522785898537</v>
      </c>
      <c r="Q15" s="55">
        <v>609.25425623387787</v>
      </c>
      <c r="R15" s="55">
        <v>569.99140154772124</v>
      </c>
      <c r="S15" s="55">
        <v>547.2269991401547</v>
      </c>
      <c r="T15" s="55">
        <v>767.72123817712827</v>
      </c>
      <c r="U15" s="55">
        <v>819.97033533963884</v>
      </c>
      <c r="V15" s="55">
        <v>822.27592433362008</v>
      </c>
      <c r="W15" s="55">
        <v>813.26534823731731</v>
      </c>
      <c r="DA15" s="10" t="s">
        <v>980</v>
      </c>
    </row>
    <row r="16" spans="1:105" x14ac:dyDescent="0.25">
      <c r="A16" s="61" t="s">
        <v>173</v>
      </c>
      <c r="B16" s="55">
        <v>16538.439638216823</v>
      </c>
      <c r="C16" s="55">
        <v>16438.532234695082</v>
      </c>
      <c r="D16" s="55">
        <v>16591.4514212102</v>
      </c>
      <c r="E16" s="55">
        <v>16700.456025938089</v>
      </c>
      <c r="F16" s="55">
        <v>16772.891356417131</v>
      </c>
      <c r="G16" s="55">
        <v>17040.294208505697</v>
      </c>
      <c r="H16" s="55">
        <v>15482.028224523332</v>
      </c>
      <c r="I16" s="55">
        <v>14974.583498718257</v>
      </c>
      <c r="J16" s="55">
        <v>14659.814531384352</v>
      </c>
      <c r="K16" s="55">
        <v>14234.467153912296</v>
      </c>
      <c r="L16" s="55">
        <v>14138.403267411868</v>
      </c>
      <c r="M16" s="55">
        <v>13861.978331900256</v>
      </c>
      <c r="N16" s="55">
        <v>13298.714101461735</v>
      </c>
      <c r="O16" s="55">
        <v>13407.252794496986</v>
      </c>
      <c r="P16" s="55">
        <v>13186.32975064488</v>
      </c>
      <c r="Q16" s="55">
        <v>13461.692949269134</v>
      </c>
      <c r="R16" s="55">
        <v>13454.615477214104</v>
      </c>
      <c r="S16" s="55">
        <v>13660.015133276007</v>
      </c>
      <c r="T16" s="55">
        <v>15993.063628546861</v>
      </c>
      <c r="U16" s="55">
        <v>16029.198022355973</v>
      </c>
      <c r="V16" s="55">
        <v>16586.604815133276</v>
      </c>
      <c r="W16" s="55">
        <v>16330.050644883915</v>
      </c>
      <c r="DA16" s="10" t="s">
        <v>981</v>
      </c>
    </row>
    <row r="17" spans="1:105" x14ac:dyDescent="0.25">
      <c r="A17" s="61" t="s">
        <v>113</v>
      </c>
      <c r="B17" s="55">
        <v>1402.1536543422185</v>
      </c>
      <c r="C17" s="55">
        <v>1257.654170249355</v>
      </c>
      <c r="D17" s="55">
        <v>1081.3581255374031</v>
      </c>
      <c r="E17" s="55">
        <v>1379.3877901977644</v>
      </c>
      <c r="F17" s="55">
        <v>1199.6714531384353</v>
      </c>
      <c r="G17" s="55">
        <v>1259.7693895098882</v>
      </c>
      <c r="H17" s="55">
        <v>1022.1048151332759</v>
      </c>
      <c r="I17" s="55">
        <v>899.55339638864996</v>
      </c>
      <c r="J17" s="55">
        <v>780.38297506448816</v>
      </c>
      <c r="K17" s="55">
        <v>729.59492691315563</v>
      </c>
      <c r="L17" s="55">
        <v>582.04342218400689</v>
      </c>
      <c r="M17" s="55">
        <v>521.53800515907142</v>
      </c>
      <c r="N17" s="55">
        <v>659.75193465176255</v>
      </c>
      <c r="O17" s="55">
        <v>780.70232158211502</v>
      </c>
      <c r="P17" s="55">
        <v>691.18168529664672</v>
      </c>
      <c r="Q17" s="55">
        <v>590.42527944969902</v>
      </c>
      <c r="R17" s="55">
        <v>546.41315563198611</v>
      </c>
      <c r="S17" s="55">
        <v>537.23293207222696</v>
      </c>
      <c r="T17" s="55">
        <v>550.06036113499567</v>
      </c>
      <c r="U17" s="55">
        <v>569.69200343938076</v>
      </c>
      <c r="V17" s="55">
        <v>569.29088564058463</v>
      </c>
      <c r="W17" s="55">
        <v>518.36595012897681</v>
      </c>
      <c r="DA17" s="10" t="s">
        <v>982</v>
      </c>
    </row>
    <row r="18" spans="1:105" x14ac:dyDescent="0.25">
      <c r="A18" s="60" t="s">
        <v>154</v>
      </c>
      <c r="B18" s="55">
        <v>4233.652192605331</v>
      </c>
      <c r="C18" s="55">
        <v>4167.994067067928</v>
      </c>
      <c r="D18" s="55">
        <v>3969.8262252794493</v>
      </c>
      <c r="E18" s="55">
        <v>4396.874897807229</v>
      </c>
      <c r="F18" s="55">
        <v>4798.3998294411158</v>
      </c>
      <c r="G18" s="55">
        <v>4697.7883905693952</v>
      </c>
      <c r="H18" s="55">
        <v>4037.4385223550103</v>
      </c>
      <c r="I18" s="55">
        <v>3862.484377457447</v>
      </c>
      <c r="J18" s="55">
        <v>3826.2736553063442</v>
      </c>
      <c r="K18" s="55">
        <v>3638.9326201913941</v>
      </c>
      <c r="L18" s="55">
        <v>4340.4877901977634</v>
      </c>
      <c r="M18" s="55">
        <v>4236.6018916595003</v>
      </c>
      <c r="N18" s="55">
        <v>4404.0534823731714</v>
      </c>
      <c r="O18" s="55">
        <v>4340.0251934651751</v>
      </c>
      <c r="P18" s="55">
        <v>4021.0849527085129</v>
      </c>
      <c r="Q18" s="55">
        <v>3675.3211521926055</v>
      </c>
      <c r="R18" s="55">
        <v>3718.8524505588998</v>
      </c>
      <c r="S18" s="55">
        <v>3660.3150472914881</v>
      </c>
      <c r="T18" s="55">
        <v>3744.5846517626828</v>
      </c>
      <c r="U18" s="55">
        <v>3767.0429922613926</v>
      </c>
      <c r="V18" s="55">
        <v>3637.4120378331891</v>
      </c>
      <c r="W18" s="55">
        <v>3776.8791917454855</v>
      </c>
      <c r="DA18" s="10" t="s">
        <v>983</v>
      </c>
    </row>
    <row r="19" spans="1:105" x14ac:dyDescent="0.25">
      <c r="A19" s="60" t="s">
        <v>51</v>
      </c>
      <c r="B19" s="55">
        <f>SUM(B20:B25)</f>
        <v>1247.6267411865863</v>
      </c>
      <c r="C19" s="55">
        <f t="shared" ref="C19:W19" si="24">SUM(C20:C25)</f>
        <v>1287.2183147033534</v>
      </c>
      <c r="D19" s="55">
        <f t="shared" si="24"/>
        <v>1255.8572656921754</v>
      </c>
      <c r="E19" s="55">
        <f t="shared" si="24"/>
        <v>1444.709974204643</v>
      </c>
      <c r="F19" s="55">
        <f t="shared" si="24"/>
        <v>1512.3913155631983</v>
      </c>
      <c r="G19" s="55">
        <f t="shared" si="24"/>
        <v>1323.3626827171108</v>
      </c>
      <c r="H19" s="55">
        <f t="shared" si="24"/>
        <v>1436.6975064488395</v>
      </c>
      <c r="I19" s="55">
        <f t="shared" si="24"/>
        <v>1622.5943250214959</v>
      </c>
      <c r="J19" s="55">
        <f t="shared" si="24"/>
        <v>1637.3970765262252</v>
      </c>
      <c r="K19" s="55">
        <f t="shared" si="24"/>
        <v>1796.7032674118659</v>
      </c>
      <c r="L19" s="55">
        <f t="shared" si="24"/>
        <v>1955.7125537403263</v>
      </c>
      <c r="M19" s="55">
        <f t="shared" si="24"/>
        <v>2054.3984522785895</v>
      </c>
      <c r="N19" s="55">
        <f t="shared" si="24"/>
        <v>2141.7642304385208</v>
      </c>
      <c r="O19" s="55">
        <f t="shared" si="24"/>
        <v>2381.0733447979369</v>
      </c>
      <c r="P19" s="55">
        <f t="shared" si="24"/>
        <v>2409.5172828890795</v>
      </c>
      <c r="Q19" s="55">
        <f t="shared" si="24"/>
        <v>2573.5190025795355</v>
      </c>
      <c r="R19" s="55">
        <f t="shared" si="24"/>
        <v>2828.637317282888</v>
      </c>
      <c r="S19" s="55">
        <f t="shared" si="24"/>
        <v>2963.9558039552885</v>
      </c>
      <c r="T19" s="55">
        <f t="shared" si="24"/>
        <v>3051.504901117798</v>
      </c>
      <c r="U19" s="55">
        <f t="shared" si="24"/>
        <v>3126.5292347377472</v>
      </c>
      <c r="V19" s="55">
        <f t="shared" si="24"/>
        <v>3197.3606190885635</v>
      </c>
      <c r="W19" s="55">
        <f t="shared" si="24"/>
        <v>3398.0479793637141</v>
      </c>
      <c r="DA19" s="10"/>
    </row>
    <row r="20" spans="1:105" x14ac:dyDescent="0.25">
      <c r="A20" s="61" t="s">
        <v>172</v>
      </c>
      <c r="B20" s="55">
        <v>1151.8581255374033</v>
      </c>
      <c r="C20" s="55">
        <v>1184.5563198624247</v>
      </c>
      <c r="D20" s="55">
        <v>1153.7929492691314</v>
      </c>
      <c r="E20" s="55">
        <v>1297.1720550300945</v>
      </c>
      <c r="F20" s="55">
        <v>1335.148581255374</v>
      </c>
      <c r="G20" s="55">
        <v>1126.0976784178847</v>
      </c>
      <c r="H20" s="55">
        <v>1174.0268271711093</v>
      </c>
      <c r="I20" s="55">
        <v>1205.0750644883919</v>
      </c>
      <c r="J20" s="55">
        <v>1207.8821152192606</v>
      </c>
      <c r="K20" s="55">
        <v>1262.4228718830609</v>
      </c>
      <c r="L20" s="55">
        <v>1382.9462596732585</v>
      </c>
      <c r="M20" s="55">
        <v>1418.3445399828026</v>
      </c>
      <c r="N20" s="55">
        <v>1400.7949269131557</v>
      </c>
      <c r="O20" s="55">
        <v>1509.38116938951</v>
      </c>
      <c r="P20" s="55">
        <v>1416.6031814273431</v>
      </c>
      <c r="Q20" s="55">
        <v>1473.8011177987958</v>
      </c>
      <c r="R20" s="55">
        <v>1534.0423903697331</v>
      </c>
      <c r="S20" s="55">
        <v>1586.8876182287188</v>
      </c>
      <c r="T20" s="55">
        <v>1551.4362854686153</v>
      </c>
      <c r="U20" s="55">
        <v>1569.3372312983665</v>
      </c>
      <c r="V20" s="55">
        <v>1565.8000859845226</v>
      </c>
      <c r="W20" s="55">
        <v>1712.2717110920034</v>
      </c>
      <c r="DA20" s="10" t="s">
        <v>984</v>
      </c>
    </row>
    <row r="21" spans="1:105" x14ac:dyDescent="0.25">
      <c r="A21" s="61" t="s">
        <v>50</v>
      </c>
      <c r="B21" s="55">
        <v>3.9529664660361123</v>
      </c>
      <c r="C21" s="55">
        <v>4.188564058469475</v>
      </c>
      <c r="D21" s="55">
        <v>3.9374892519346507</v>
      </c>
      <c r="E21" s="55">
        <v>14.730610490111777</v>
      </c>
      <c r="F21" s="55">
        <v>21.735081685296645</v>
      </c>
      <c r="G21" s="55">
        <v>35.618572656921749</v>
      </c>
      <c r="H21" s="55">
        <v>78.431986242476356</v>
      </c>
      <c r="I21" s="55">
        <v>180.39019776440233</v>
      </c>
      <c r="J21" s="55">
        <v>200.67437661220978</v>
      </c>
      <c r="K21" s="55">
        <v>304.90404127257096</v>
      </c>
      <c r="L21" s="55">
        <v>391.63095442820293</v>
      </c>
      <c r="M21" s="55">
        <v>471.82596732588138</v>
      </c>
      <c r="N21" s="55">
        <v>562.12708512467759</v>
      </c>
      <c r="O21" s="55">
        <v>669.31306964746352</v>
      </c>
      <c r="P21" s="55">
        <v>739.88882201203796</v>
      </c>
      <c r="Q21" s="55">
        <v>818.64892519346517</v>
      </c>
      <c r="R21" s="55">
        <v>896.36474634565764</v>
      </c>
      <c r="S21" s="55">
        <v>908.35348237317294</v>
      </c>
      <c r="T21" s="55">
        <v>857.27652622527967</v>
      </c>
      <c r="U21" s="55">
        <v>846.16087704213226</v>
      </c>
      <c r="V21" s="55">
        <v>868.7175408426483</v>
      </c>
      <c r="W21" s="55">
        <v>910.84926913155607</v>
      </c>
      <c r="DA21" s="10" t="s">
        <v>985</v>
      </c>
    </row>
    <row r="22" spans="1:105" x14ac:dyDescent="0.25">
      <c r="A22" s="61" t="s">
        <v>49</v>
      </c>
      <c r="B22" s="55">
        <v>1.45554600171969</v>
      </c>
      <c r="C22" s="55">
        <v>1.60146173688736</v>
      </c>
      <c r="D22" s="55">
        <v>1.690627687016337</v>
      </c>
      <c r="E22" s="55">
        <v>37.752192605331047</v>
      </c>
      <c r="F22" s="55">
        <v>45.755803955288044</v>
      </c>
      <c r="G22" s="55">
        <v>51.04419604471196</v>
      </c>
      <c r="H22" s="55">
        <v>72.519346517626815</v>
      </c>
      <c r="I22" s="55">
        <v>125.78529664660361</v>
      </c>
      <c r="J22" s="55">
        <v>114.37987962166808</v>
      </c>
      <c r="K22" s="55">
        <v>112.11573516766981</v>
      </c>
      <c r="L22" s="55">
        <v>88.811263972484952</v>
      </c>
      <c r="M22" s="55">
        <v>62.635253654342215</v>
      </c>
      <c r="N22" s="55">
        <v>75.606018916594991</v>
      </c>
      <c r="O22" s="55">
        <v>88.064230438521051</v>
      </c>
      <c r="P22" s="55">
        <v>102.91332760103182</v>
      </c>
      <c r="Q22" s="55">
        <v>112.32226999140155</v>
      </c>
      <c r="R22" s="55">
        <v>208.73731728288908</v>
      </c>
      <c r="S22" s="55">
        <v>269.29122957867577</v>
      </c>
      <c r="T22" s="55">
        <v>422.46397248495265</v>
      </c>
      <c r="U22" s="55">
        <v>445.83370593293205</v>
      </c>
      <c r="V22" s="55">
        <v>490.23224419604469</v>
      </c>
      <c r="W22" s="55">
        <v>504.40309544282024</v>
      </c>
      <c r="DA22" s="10" t="s">
        <v>986</v>
      </c>
    </row>
    <row r="23" spans="1:105" x14ac:dyDescent="0.25">
      <c r="A23" s="61" t="s">
        <v>26</v>
      </c>
      <c r="B23" s="55">
        <v>1.0613929492691316</v>
      </c>
      <c r="C23" s="55">
        <v>1.1004299226139294</v>
      </c>
      <c r="D23" s="55">
        <v>1.1527944969905415</v>
      </c>
      <c r="E23" s="55">
        <v>2.2708512467755799</v>
      </c>
      <c r="F23" s="55">
        <v>2.396302665520206</v>
      </c>
      <c r="G23" s="55">
        <v>3.0321582115219265</v>
      </c>
      <c r="H23" s="55">
        <v>3.4576956147893378</v>
      </c>
      <c r="I23" s="55">
        <v>3.8392949269131544</v>
      </c>
      <c r="J23" s="55">
        <v>4.2333619948409291</v>
      </c>
      <c r="K23" s="55">
        <v>5.3410146173688746</v>
      </c>
      <c r="L23" s="55">
        <v>6.1448839208942401</v>
      </c>
      <c r="M23" s="55">
        <v>6.8878761822871875</v>
      </c>
      <c r="N23" s="55">
        <v>6.1347377472055022</v>
      </c>
      <c r="O23" s="55">
        <v>6.7208942390369728</v>
      </c>
      <c r="P23" s="55">
        <v>7.0564918314703329</v>
      </c>
      <c r="Q23" s="55">
        <v>7.8653482373172823</v>
      </c>
      <c r="R23" s="55">
        <v>7.9850386930352517</v>
      </c>
      <c r="S23" s="55">
        <v>8.1883061049011179</v>
      </c>
      <c r="T23" s="55">
        <v>8.1212381771281166</v>
      </c>
      <c r="U23" s="55">
        <v>8.2650902837489255</v>
      </c>
      <c r="V23" s="55">
        <v>8.9445399828030947</v>
      </c>
      <c r="W23" s="55">
        <v>8.919690455717971</v>
      </c>
      <c r="DA23" s="10" t="s">
        <v>987</v>
      </c>
    </row>
    <row r="24" spans="1:105" x14ac:dyDescent="0.25">
      <c r="A24" s="61" t="s">
        <v>25</v>
      </c>
      <c r="B24" s="55">
        <v>89.2987102321582</v>
      </c>
      <c r="C24" s="55">
        <v>95.771539122957861</v>
      </c>
      <c r="D24" s="55">
        <v>95.283404987102315</v>
      </c>
      <c r="E24" s="55">
        <v>92.78426483233018</v>
      </c>
      <c r="F24" s="55">
        <v>107.35554600171967</v>
      </c>
      <c r="G24" s="55">
        <v>107.57007738607049</v>
      </c>
      <c r="H24" s="55">
        <v>108.26165090283747</v>
      </c>
      <c r="I24" s="55">
        <v>107.50447119518486</v>
      </c>
      <c r="J24" s="55">
        <v>110.22734307824589</v>
      </c>
      <c r="K24" s="55">
        <v>111.91960447119519</v>
      </c>
      <c r="L24" s="55">
        <v>86.179191745485809</v>
      </c>
      <c r="M24" s="55">
        <v>94.704815133276</v>
      </c>
      <c r="N24" s="55">
        <v>97.101461736887359</v>
      </c>
      <c r="O24" s="55">
        <v>107.59398108340498</v>
      </c>
      <c r="P24" s="55">
        <v>143.05546001719688</v>
      </c>
      <c r="Q24" s="55">
        <v>160.8813413585554</v>
      </c>
      <c r="R24" s="55">
        <v>181.50782459157347</v>
      </c>
      <c r="S24" s="55">
        <v>191.23516766981945</v>
      </c>
      <c r="T24" s="55">
        <v>212.20687876182285</v>
      </c>
      <c r="U24" s="55">
        <v>256.93233018056748</v>
      </c>
      <c r="V24" s="55">
        <v>263.6662080825451</v>
      </c>
      <c r="W24" s="55">
        <v>261.60421324161649</v>
      </c>
      <c r="DA24" s="10" t="s">
        <v>988</v>
      </c>
    </row>
    <row r="25" spans="1:105" x14ac:dyDescent="0.25">
      <c r="A25" s="61" t="s">
        <v>158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  <c r="N25" s="55">
        <v>0</v>
      </c>
      <c r="O25" s="55">
        <v>0</v>
      </c>
      <c r="P25" s="55">
        <v>0</v>
      </c>
      <c r="Q25" s="55">
        <v>0</v>
      </c>
      <c r="R25" s="55">
        <v>0</v>
      </c>
      <c r="S25" s="55">
        <v>0</v>
      </c>
      <c r="T25" s="55">
        <v>0</v>
      </c>
      <c r="U25" s="55">
        <v>0</v>
      </c>
      <c r="V25" s="55">
        <v>0</v>
      </c>
      <c r="W25" s="55">
        <v>0</v>
      </c>
      <c r="DA25" s="10" t="s">
        <v>989</v>
      </c>
    </row>
    <row r="26" spans="1:105" x14ac:dyDescent="0.25">
      <c r="A26" s="60" t="s">
        <v>170</v>
      </c>
      <c r="B26" s="55">
        <v>545.38056749785039</v>
      </c>
      <c r="C26" s="55">
        <v>517.7223559759243</v>
      </c>
      <c r="D26" s="55">
        <v>469.33215821152191</v>
      </c>
      <c r="E26" s="55">
        <v>443.72777300085988</v>
      </c>
      <c r="F26" s="55">
        <v>384.54686156491823</v>
      </c>
      <c r="G26" s="55">
        <v>377.67601031814263</v>
      </c>
      <c r="H26" s="55">
        <v>353.85262252794496</v>
      </c>
      <c r="I26" s="55">
        <v>328.95331040412725</v>
      </c>
      <c r="J26" s="55">
        <v>292.07987962166811</v>
      </c>
      <c r="K26" s="55">
        <v>294.11504729148754</v>
      </c>
      <c r="L26" s="55">
        <v>303.22536543422189</v>
      </c>
      <c r="M26" s="55">
        <v>287.72158211521923</v>
      </c>
      <c r="N26" s="55">
        <v>283.52820292347383</v>
      </c>
      <c r="O26" s="55">
        <v>278.313241616509</v>
      </c>
      <c r="P26" s="55">
        <v>281.80481513327601</v>
      </c>
      <c r="Q26" s="55">
        <v>240.02975064488393</v>
      </c>
      <c r="R26" s="55">
        <v>256.80619088564055</v>
      </c>
      <c r="S26" s="55">
        <v>254.29036973344799</v>
      </c>
      <c r="T26" s="55">
        <v>248.77858985382628</v>
      </c>
      <c r="U26" s="55">
        <v>262.86190885640582</v>
      </c>
      <c r="V26" s="55">
        <v>254.06276870163367</v>
      </c>
      <c r="W26" s="55">
        <v>271.73069647463461</v>
      </c>
      <c r="DA26" s="10" t="s">
        <v>990</v>
      </c>
    </row>
    <row r="27" spans="1:105" x14ac:dyDescent="0.25">
      <c r="A27" s="62" t="s">
        <v>24</v>
      </c>
      <c r="B27" s="63">
        <v>3299.4864559443431</v>
      </c>
      <c r="C27" s="63">
        <v>3323.9940740412376</v>
      </c>
      <c r="D27" s="63">
        <v>3273.5207597248609</v>
      </c>
      <c r="E27" s="63">
        <v>3308.2169042432424</v>
      </c>
      <c r="F27" s="63">
        <v>3736.586309091987</v>
      </c>
      <c r="G27" s="63">
        <v>3924.4552236536533</v>
      </c>
      <c r="H27" s="63">
        <v>3975.7018830576512</v>
      </c>
      <c r="I27" s="63">
        <v>4020.0553347977789</v>
      </c>
      <c r="J27" s="63">
        <v>3997.0021051385565</v>
      </c>
      <c r="K27" s="63">
        <v>4139.4448686627802</v>
      </c>
      <c r="L27" s="63">
        <v>4083.3805674978498</v>
      </c>
      <c r="M27" s="63">
        <v>4080.2809114359411</v>
      </c>
      <c r="N27" s="63">
        <v>4161.1049011177993</v>
      </c>
      <c r="O27" s="63">
        <v>4138.7158211521919</v>
      </c>
      <c r="P27" s="63">
        <v>4255.125451418744</v>
      </c>
      <c r="Q27" s="63">
        <v>4432.025709372313</v>
      </c>
      <c r="R27" s="63">
        <v>4457.2146173688716</v>
      </c>
      <c r="S27" s="63">
        <v>4532.6320722269993</v>
      </c>
      <c r="T27" s="63">
        <v>4541.0187446259661</v>
      </c>
      <c r="U27" s="63">
        <v>4652.3168529664672</v>
      </c>
      <c r="V27" s="63">
        <v>4507.8606190885648</v>
      </c>
      <c r="W27" s="63">
        <v>4621.4423043852094</v>
      </c>
      <c r="DA27" s="11" t="s">
        <v>991</v>
      </c>
    </row>
    <row r="29" spans="1:105" x14ac:dyDescent="0.25">
      <c r="A29" s="219" t="s">
        <v>84</v>
      </c>
      <c r="B29" s="220">
        <v>72195.01762304164</v>
      </c>
      <c r="C29" s="220">
        <v>71629.726002792027</v>
      </c>
      <c r="D29" s="220">
        <v>70032.576866921692</v>
      </c>
      <c r="E29" s="220">
        <v>72093.818580840772</v>
      </c>
      <c r="F29" s="220">
        <v>72953.391763039108</v>
      </c>
      <c r="G29" s="220">
        <v>73951.137109849951</v>
      </c>
      <c r="H29" s="220">
        <v>67341.595176753108</v>
      </c>
      <c r="I29" s="220">
        <v>64343.887807711842</v>
      </c>
      <c r="J29" s="220">
        <v>63479.749935222033</v>
      </c>
      <c r="K29" s="220">
        <v>61331.228543034755</v>
      </c>
      <c r="L29" s="220">
        <v>62766.922041188212</v>
      </c>
      <c r="M29" s="220">
        <v>60747.7361012615</v>
      </c>
      <c r="N29" s="220">
        <v>60125.773170989225</v>
      </c>
      <c r="O29" s="220">
        <v>60677.188927093783</v>
      </c>
      <c r="P29" s="220">
        <v>58454.689806257491</v>
      </c>
      <c r="Q29" s="220">
        <v>57905.533089080258</v>
      </c>
      <c r="R29" s="220">
        <v>58041.76962225583</v>
      </c>
      <c r="S29" s="220">
        <v>58420.548870470411</v>
      </c>
      <c r="T29" s="220">
        <v>66217.444248628351</v>
      </c>
      <c r="U29" s="220">
        <v>65846.379521568801</v>
      </c>
      <c r="V29" s="220">
        <v>67233.110530671533</v>
      </c>
      <c r="W29" s="220">
        <v>66051.591193156622</v>
      </c>
      <c r="DA29" s="8"/>
    </row>
    <row r="31" spans="1:105" x14ac:dyDescent="0.25">
      <c r="A31" s="33" t="s">
        <v>155</v>
      </c>
      <c r="B31" s="59">
        <f t="shared" ref="B31:W31" si="25">IF(B$12=0,"",B$12/B$3*1000)</f>
        <v>126.45888445910974</v>
      </c>
      <c r="C31" s="59">
        <f t="shared" si="25"/>
        <v>122.34803499436494</v>
      </c>
      <c r="D31" s="59">
        <f t="shared" si="25"/>
        <v>127.8105623843866</v>
      </c>
      <c r="E31" s="59">
        <f t="shared" si="25"/>
        <v>135.43288032890189</v>
      </c>
      <c r="F31" s="59">
        <f t="shared" si="25"/>
        <v>134.84363036747555</v>
      </c>
      <c r="G31" s="59">
        <f t="shared" si="25"/>
        <v>154.4265560823676</v>
      </c>
      <c r="H31" s="59">
        <f t="shared" si="25"/>
        <v>146.93020171673032</v>
      </c>
      <c r="I31" s="59">
        <f t="shared" si="25"/>
        <v>137.2385115226293</v>
      </c>
      <c r="J31" s="59">
        <f t="shared" si="25"/>
        <v>139.32723127138402</v>
      </c>
      <c r="K31" s="59">
        <f t="shared" si="25"/>
        <v>156.36023356757107</v>
      </c>
      <c r="L31" s="59">
        <f t="shared" si="25"/>
        <v>144.58585940593423</v>
      </c>
      <c r="M31" s="59">
        <f t="shared" si="25"/>
        <v>132.80026593791027</v>
      </c>
      <c r="N31" s="59">
        <f t="shared" si="25"/>
        <v>135.04301399101357</v>
      </c>
      <c r="O31" s="59">
        <f t="shared" si="25"/>
        <v>132.95020410976795</v>
      </c>
      <c r="P31" s="59">
        <f t="shared" si="25"/>
        <v>130.15939664117732</v>
      </c>
      <c r="Q31" s="59">
        <f t="shared" si="25"/>
        <v>132.91816907674809</v>
      </c>
      <c r="R31" s="59">
        <f t="shared" si="25"/>
        <v>135.38540863538168</v>
      </c>
      <c r="S31" s="59">
        <f t="shared" si="25"/>
        <v>124.90211009173743</v>
      </c>
      <c r="T31" s="59">
        <f t="shared" si="25"/>
        <v>141.27985612939969</v>
      </c>
      <c r="U31" s="59">
        <f t="shared" si="25"/>
        <v>142.01198459584057</v>
      </c>
      <c r="V31" s="59">
        <f t="shared" si="25"/>
        <v>148.62601044661258</v>
      </c>
      <c r="W31" s="59">
        <f t="shared" si="25"/>
        <v>142.54014154785787</v>
      </c>
      <c r="DA31" s="212"/>
    </row>
    <row r="32" spans="1:105" x14ac:dyDescent="0.25">
      <c r="A32" s="35" t="s">
        <v>112</v>
      </c>
      <c r="B32" s="55">
        <f t="shared" ref="B32:W32" si="26">IF(B$12=0,"",B$12/B$5*1000)</f>
        <v>126.45888445910974</v>
      </c>
      <c r="C32" s="55">
        <f t="shared" si="26"/>
        <v>122.34803499436499</v>
      </c>
      <c r="D32" s="55">
        <f t="shared" si="26"/>
        <v>127.8105623843866</v>
      </c>
      <c r="E32" s="55">
        <f t="shared" si="26"/>
        <v>135.43288032890189</v>
      </c>
      <c r="F32" s="55">
        <f t="shared" si="26"/>
        <v>134.84363036747555</v>
      </c>
      <c r="G32" s="55">
        <f t="shared" si="26"/>
        <v>154.4265560823676</v>
      </c>
      <c r="H32" s="55">
        <f t="shared" si="26"/>
        <v>146.93020171673032</v>
      </c>
      <c r="I32" s="55">
        <f t="shared" si="26"/>
        <v>137.2385115226293</v>
      </c>
      <c r="J32" s="55">
        <f t="shared" si="26"/>
        <v>139.32723127138394</v>
      </c>
      <c r="K32" s="55">
        <f t="shared" si="26"/>
        <v>156.36023356757107</v>
      </c>
      <c r="L32" s="55">
        <f t="shared" si="26"/>
        <v>144.58585940593423</v>
      </c>
      <c r="M32" s="55">
        <f t="shared" si="26"/>
        <v>132.80026593791027</v>
      </c>
      <c r="N32" s="55">
        <f t="shared" si="26"/>
        <v>135.04301399101348</v>
      </c>
      <c r="O32" s="55">
        <f t="shared" si="26"/>
        <v>132.9502041097679</v>
      </c>
      <c r="P32" s="55">
        <f t="shared" si="26"/>
        <v>130.15939664117741</v>
      </c>
      <c r="Q32" s="55">
        <f t="shared" si="26"/>
        <v>132.91816907674809</v>
      </c>
      <c r="R32" s="55">
        <f t="shared" si="26"/>
        <v>135.38540863538162</v>
      </c>
      <c r="S32" s="55">
        <f t="shared" si="26"/>
        <v>124.90211009173743</v>
      </c>
      <c r="T32" s="55">
        <f t="shared" si="26"/>
        <v>141.27985612939969</v>
      </c>
      <c r="U32" s="55">
        <f t="shared" si="26"/>
        <v>142.01198459584057</v>
      </c>
      <c r="V32" s="55">
        <f t="shared" si="26"/>
        <v>148.62601044661258</v>
      </c>
      <c r="W32" s="55">
        <f t="shared" si="26"/>
        <v>142.54014154785787</v>
      </c>
      <c r="DA32" s="217"/>
    </row>
    <row r="33" spans="1:105" x14ac:dyDescent="0.25">
      <c r="A33" s="35" t="s">
        <v>111</v>
      </c>
      <c r="B33" s="55">
        <f>IF(AGR_ued!B$5=0,"",AGR_ued!B$5/B$5*1000)</f>
        <v>48.455991800112095</v>
      </c>
      <c r="C33" s="55">
        <f>IF(AGR_ued!C$5=0,"",AGR_ued!C$5/C$5*1000)</f>
        <v>46.869996854549058</v>
      </c>
      <c r="D33" s="55">
        <f>IF(AGR_ued!D$5=0,"",AGR_ued!D$5/D$5*1000)</f>
        <v>49.050726483263148</v>
      </c>
      <c r="E33" s="55">
        <f>IF(AGR_ued!E$5=0,"",AGR_ued!E$5/E$5*1000)</f>
        <v>51.85775103290834</v>
      </c>
      <c r="F33" s="55">
        <f>IF(AGR_ued!F$5=0,"",AGR_ued!F$5/F$5*1000)</f>
        <v>51.951416479090241</v>
      </c>
      <c r="G33" s="55">
        <f>IF(AGR_ued!G$5=0,"",AGR_ued!G$5/G$5*1000)</f>
        <v>59.663067880136168</v>
      </c>
      <c r="H33" s="55">
        <f>IF(AGR_ued!H$5=0,"",AGR_ued!H$5/H$5*1000)</f>
        <v>56.835397921587834</v>
      </c>
      <c r="I33" s="55">
        <f>IF(AGR_ued!I$5=0,"",AGR_ued!I$5/I$5*1000)</f>
        <v>53.236423389969936</v>
      </c>
      <c r="J33" s="55">
        <f>IF(AGR_ued!J$5=0,"",AGR_ued!J$5/J$5*1000)</f>
        <v>54.026206167806571</v>
      </c>
      <c r="K33" s="55">
        <f>IF(AGR_ued!K$5=0,"",AGR_ued!K$5/K$5*1000)</f>
        <v>60.937711412117032</v>
      </c>
      <c r="L33" s="55">
        <f>IF(AGR_ued!L$5=0,"",AGR_ued!L$5/L$5*1000)</f>
        <v>56.262267829217691</v>
      </c>
      <c r="M33" s="55">
        <f>IF(AGR_ued!M$5=0,"",AGR_ued!M$5/M$5*1000)</f>
        <v>51.864045678093134</v>
      </c>
      <c r="N33" s="55">
        <f>IF(AGR_ued!N$5=0,"",AGR_ued!N$5/N$5*1000)</f>
        <v>52.853939049491103</v>
      </c>
      <c r="O33" s="55">
        <f>IF(AGR_ued!O$5=0,"",AGR_ued!O$5/O$5*1000)</f>
        <v>51.908381863206863</v>
      </c>
      <c r="P33" s="55">
        <f>IF(AGR_ued!P$5=0,"",AGR_ued!P$5/P$5*1000)</f>
        <v>51.113547326873629</v>
      </c>
      <c r="Q33" s="55">
        <f>IF(AGR_ued!Q$5=0,"",AGR_ued!Q$5/Q$5*1000)</f>
        <v>52.231324674286824</v>
      </c>
      <c r="R33" s="55">
        <f>IF(AGR_ued!R$5=0,"",AGR_ued!R$5/R$5*1000)</f>
        <v>53.227296877687962</v>
      </c>
      <c r="S33" s="55">
        <f>IF(AGR_ued!S$5=0,"",AGR_ued!S$5/S$5*1000)</f>
        <v>49.204855598524929</v>
      </c>
      <c r="T33" s="55">
        <f>IF(AGR_ued!T$5=0,"",AGR_ued!T$5/T$5*1000)</f>
        <v>55.111696613100612</v>
      </c>
      <c r="U33" s="55">
        <f>IF(AGR_ued!U$5=0,"",AGR_ued!U$5/U$5*1000)</f>
        <v>55.549792698476821</v>
      </c>
      <c r="V33" s="55">
        <f>IF(AGR_ued!V$5=0,"",AGR_ued!V$5/V$5*1000)</f>
        <v>57.913373460311682</v>
      </c>
      <c r="W33" s="55">
        <f>IF(AGR_ued!W$5=0,"",AGR_ued!W$5/W$5*1000)</f>
        <v>55.7890617244935</v>
      </c>
      <c r="DA33" s="217"/>
    </row>
    <row r="34" spans="1:105" x14ac:dyDescent="0.25">
      <c r="A34" s="37" t="s">
        <v>110</v>
      </c>
      <c r="B34" s="218">
        <f t="shared" ref="B34:W34" si="27">IF(B$12=0,"",B$29/B$12)</f>
        <v>2.4793689606690847</v>
      </c>
      <c r="C34" s="218">
        <f t="shared" si="27"/>
        <v>2.4755315678070566</v>
      </c>
      <c r="D34" s="218">
        <f t="shared" si="27"/>
        <v>2.4752835922358347</v>
      </c>
      <c r="E34" s="218">
        <f t="shared" si="27"/>
        <v>2.4641904462370618</v>
      </c>
      <c r="F34" s="218">
        <f t="shared" si="27"/>
        <v>2.4253607342512216</v>
      </c>
      <c r="G34" s="218">
        <f t="shared" si="27"/>
        <v>2.4346772006919544</v>
      </c>
      <c r="H34" s="218">
        <f t="shared" si="27"/>
        <v>2.3901107402443356</v>
      </c>
      <c r="I34" s="218">
        <f t="shared" si="27"/>
        <v>2.3473112704555716</v>
      </c>
      <c r="J34" s="218">
        <f t="shared" si="27"/>
        <v>2.346543571473489</v>
      </c>
      <c r="K34" s="218">
        <f t="shared" si="27"/>
        <v>2.3037511567301361</v>
      </c>
      <c r="L34" s="218">
        <f t="shared" si="27"/>
        <v>2.2958826597181523</v>
      </c>
      <c r="M34" s="218">
        <f t="shared" si="27"/>
        <v>2.268131062388175</v>
      </c>
      <c r="N34" s="218">
        <f t="shared" si="27"/>
        <v>2.2433589923110788</v>
      </c>
      <c r="O34" s="218">
        <f t="shared" si="27"/>
        <v>2.2329500420495414</v>
      </c>
      <c r="P34" s="218">
        <f t="shared" si="27"/>
        <v>2.2028008031913004</v>
      </c>
      <c r="Q34" s="218">
        <f t="shared" si="27"/>
        <v>2.1762834672625915</v>
      </c>
      <c r="R34" s="218">
        <f t="shared" si="27"/>
        <v>2.1555206509235836</v>
      </c>
      <c r="S34" s="218">
        <f t="shared" si="27"/>
        <v>2.1447831673336268</v>
      </c>
      <c r="T34" s="218">
        <f t="shared" si="27"/>
        <v>2.2132089082208029</v>
      </c>
      <c r="U34" s="218">
        <f t="shared" si="27"/>
        <v>2.1899121459773521</v>
      </c>
      <c r="V34" s="218">
        <f t="shared" si="27"/>
        <v>2.2107504357087033</v>
      </c>
      <c r="W34" s="218">
        <f t="shared" si="27"/>
        <v>2.1705744270036944</v>
      </c>
      <c r="DA34" s="215"/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  <ignoredErrors>
    <ignoredError sqref="B14:W14 B19:W19" formulaRange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DA5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1.25" x14ac:dyDescent="0.25"/>
  <cols>
    <col min="1" max="1" width="50.7109375" style="1" customWidth="1"/>
    <col min="2" max="23" width="9.7109375" style="1" customWidth="1"/>
    <col min="24" max="103" width="9.140625" style="1" hidden="1" customWidth="1"/>
    <col min="104" max="104" width="2.7109375" style="1" customWidth="1"/>
    <col min="105" max="105" width="9.7109375" style="118" customWidth="1"/>
    <col min="106" max="16384" width="9.140625" style="1"/>
  </cols>
  <sheetData>
    <row r="1" spans="1:105" ht="12.75" x14ac:dyDescent="0.25">
      <c r="A1" s="28" t="s">
        <v>992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3" spans="1:105" ht="12.75" x14ac:dyDescent="0.25">
      <c r="A3" s="179" t="s">
        <v>130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DA3" s="267"/>
    </row>
    <row r="5" spans="1:105" ht="12.75" x14ac:dyDescent="0.25">
      <c r="A5" s="234" t="s">
        <v>126</v>
      </c>
      <c r="B5" s="80">
        <f t="shared" ref="B5" si="0">SUM(B6:B9,B16:B17,B25:B27)</f>
        <v>29118.303394247148</v>
      </c>
      <c r="C5" s="80">
        <f t="shared" ref="C5:W5" si="1">SUM(C6:C9,C16:C17,C25:C27)</f>
        <v>28935.088905468903</v>
      </c>
      <c r="D5" s="80">
        <f t="shared" si="1"/>
        <v>28292.74879314486</v>
      </c>
      <c r="E5" s="80">
        <f t="shared" si="1"/>
        <v>29256.593657739195</v>
      </c>
      <c r="F5" s="80">
        <f t="shared" si="1"/>
        <v>30079.398389189268</v>
      </c>
      <c r="G5" s="80">
        <f t="shared" si="1"/>
        <v>30374.103428919625</v>
      </c>
      <c r="H5" s="80">
        <f t="shared" si="1"/>
        <v>28175.094167339255</v>
      </c>
      <c r="I5" s="80">
        <f t="shared" si="1"/>
        <v>27411.740665831599</v>
      </c>
      <c r="J5" s="80">
        <f t="shared" si="1"/>
        <v>27052.448847289259</v>
      </c>
      <c r="K5" s="80">
        <f t="shared" si="1"/>
        <v>26622.332175010662</v>
      </c>
      <c r="L5" s="80">
        <f t="shared" si="1"/>
        <v>27338.906792777292</v>
      </c>
      <c r="M5" s="80">
        <f t="shared" si="1"/>
        <v>26783.168357695609</v>
      </c>
      <c r="N5" s="80">
        <f t="shared" si="1"/>
        <v>26801.672570937226</v>
      </c>
      <c r="O5" s="80">
        <f t="shared" si="1"/>
        <v>27173.554170249354</v>
      </c>
      <c r="P5" s="80">
        <f t="shared" si="1"/>
        <v>26536.530094582973</v>
      </c>
      <c r="Q5" s="80">
        <f t="shared" si="1"/>
        <v>26607.53250214961</v>
      </c>
      <c r="R5" s="80">
        <f t="shared" si="1"/>
        <v>26927.030180567494</v>
      </c>
      <c r="S5" s="80">
        <f t="shared" si="1"/>
        <v>27238.440584694748</v>
      </c>
      <c r="T5" s="80">
        <f t="shared" si="1"/>
        <v>29919.201934651759</v>
      </c>
      <c r="U5" s="80">
        <f t="shared" si="1"/>
        <v>30068.046173688726</v>
      </c>
      <c r="V5" s="80">
        <f t="shared" si="1"/>
        <v>30411.895184866706</v>
      </c>
      <c r="W5" s="80">
        <f t="shared" si="1"/>
        <v>30430.465950128964</v>
      </c>
      <c r="DA5" s="103"/>
    </row>
    <row r="6" spans="1:105" x14ac:dyDescent="0.25">
      <c r="A6" s="239" t="s">
        <v>125</v>
      </c>
      <c r="B6" s="240">
        <v>558.9729851128775</v>
      </c>
      <c r="C6" s="240">
        <v>561.64190037341939</v>
      </c>
      <c r="D6" s="240">
        <v>555.7530982516007</v>
      </c>
      <c r="E6" s="240">
        <v>553.16282475652542</v>
      </c>
      <c r="F6" s="240">
        <v>623.46615052541961</v>
      </c>
      <c r="G6" s="240">
        <v>650.39988647354949</v>
      </c>
      <c r="H6" s="240">
        <v>647.40541941508297</v>
      </c>
      <c r="I6" s="240">
        <v>651.14626780522622</v>
      </c>
      <c r="J6" s="240">
        <v>645.97385970346443</v>
      </c>
      <c r="K6" s="240">
        <v>660.16322650504821</v>
      </c>
      <c r="L6" s="240">
        <v>658.41123534199426</v>
      </c>
      <c r="M6" s="240">
        <v>658.33240063583582</v>
      </c>
      <c r="N6" s="240">
        <v>660.78990083531812</v>
      </c>
      <c r="O6" s="240">
        <v>663.18597482115308</v>
      </c>
      <c r="P6" s="240">
        <v>672.93756150752449</v>
      </c>
      <c r="Q6" s="240">
        <v>696.23609951456456</v>
      </c>
      <c r="R6" s="240">
        <v>700.70285919454977</v>
      </c>
      <c r="S6" s="240">
        <v>708.98102870107027</v>
      </c>
      <c r="T6" s="240">
        <v>732.97603668834142</v>
      </c>
      <c r="U6" s="240">
        <v>745.57688066033802</v>
      </c>
      <c r="V6" s="240">
        <v>731.24787836825749</v>
      </c>
      <c r="W6" s="240">
        <v>743.19265133359954</v>
      </c>
      <c r="DA6" s="268" t="s">
        <v>993</v>
      </c>
    </row>
    <row r="7" spans="1:105" x14ac:dyDescent="0.25">
      <c r="A7" s="241" t="s">
        <v>124</v>
      </c>
      <c r="B7" s="242">
        <v>363.33244032337029</v>
      </c>
      <c r="C7" s="242">
        <v>365.06723524272252</v>
      </c>
      <c r="D7" s="242">
        <v>361.23951386354042</v>
      </c>
      <c r="E7" s="242">
        <v>359.55583609174153</v>
      </c>
      <c r="F7" s="242">
        <v>405.25299784152259</v>
      </c>
      <c r="G7" s="242">
        <v>422.75992620780698</v>
      </c>
      <c r="H7" s="242">
        <v>420.81352261980379</v>
      </c>
      <c r="I7" s="242">
        <v>423.24507407339689</v>
      </c>
      <c r="J7" s="242">
        <v>419.88300880725183</v>
      </c>
      <c r="K7" s="242">
        <v>429.10609722828121</v>
      </c>
      <c r="L7" s="242">
        <v>427.96730297229618</v>
      </c>
      <c r="M7" s="242">
        <v>427.91606041329322</v>
      </c>
      <c r="N7" s="242">
        <v>429.51343554295659</v>
      </c>
      <c r="O7" s="242">
        <v>431.07088363374942</v>
      </c>
      <c r="P7" s="242">
        <v>437.40941497989093</v>
      </c>
      <c r="Q7" s="242">
        <v>452.5534646844668</v>
      </c>
      <c r="R7" s="242">
        <v>455.45685847645723</v>
      </c>
      <c r="S7" s="242">
        <v>460.83766865569561</v>
      </c>
      <c r="T7" s="242">
        <v>476.43442384742178</v>
      </c>
      <c r="U7" s="242">
        <v>484.62497242921961</v>
      </c>
      <c r="V7" s="242">
        <v>475.3111209393673</v>
      </c>
      <c r="W7" s="242">
        <v>483.07522336683951</v>
      </c>
      <c r="DA7" s="269" t="s">
        <v>994</v>
      </c>
    </row>
    <row r="8" spans="1:105" x14ac:dyDescent="0.25">
      <c r="A8" s="241" t="s">
        <v>123</v>
      </c>
      <c r="B8" s="242">
        <v>503.07568660158972</v>
      </c>
      <c r="C8" s="242">
        <v>505.47771033607739</v>
      </c>
      <c r="D8" s="242">
        <v>500.1777884264406</v>
      </c>
      <c r="E8" s="242">
        <v>497.84654228087288</v>
      </c>
      <c r="F8" s="242">
        <v>561.11953547287749</v>
      </c>
      <c r="G8" s="242">
        <v>585.35989782619436</v>
      </c>
      <c r="H8" s="242">
        <v>582.66487747357462</v>
      </c>
      <c r="I8" s="242">
        <v>586.03164102470362</v>
      </c>
      <c r="J8" s="242">
        <v>581.37647373311802</v>
      </c>
      <c r="K8" s="242">
        <v>594.14690385454344</v>
      </c>
      <c r="L8" s="242">
        <v>592.57011180779477</v>
      </c>
      <c r="M8" s="242">
        <v>592.49916057225209</v>
      </c>
      <c r="N8" s="242">
        <v>594.71091075178629</v>
      </c>
      <c r="O8" s="242">
        <v>596.86737733903772</v>
      </c>
      <c r="P8" s="242">
        <v>605.64380535677196</v>
      </c>
      <c r="Q8" s="242">
        <v>626.61248956310806</v>
      </c>
      <c r="R8" s="242">
        <v>630.63257327509473</v>
      </c>
      <c r="S8" s="242">
        <v>638.08292583096318</v>
      </c>
      <c r="T8" s="242">
        <v>659.67843301950722</v>
      </c>
      <c r="U8" s="242">
        <v>671.01919259430417</v>
      </c>
      <c r="V8" s="242">
        <v>658.12309053143167</v>
      </c>
      <c r="W8" s="242">
        <v>668.87338620023945</v>
      </c>
      <c r="DA8" s="269" t="s">
        <v>995</v>
      </c>
    </row>
    <row r="9" spans="1:105" x14ac:dyDescent="0.25">
      <c r="A9" s="243" t="s">
        <v>122</v>
      </c>
      <c r="B9" s="244">
        <f t="shared" ref="B9" si="2">SUM(B10:B15)</f>
        <v>6066.9762710897667</v>
      </c>
      <c r="C9" s="244">
        <f t="shared" ref="C9:W9" si="3">SUM(C10:C15)</f>
        <v>5999.3506326695078</v>
      </c>
      <c r="D9" s="244">
        <f t="shared" si="3"/>
        <v>5875.7302472046331</v>
      </c>
      <c r="E9" s="244">
        <f t="shared" si="3"/>
        <v>6113.5536106690051</v>
      </c>
      <c r="F9" s="244">
        <f t="shared" si="3"/>
        <v>6221.2303678234921</v>
      </c>
      <c r="G9" s="244">
        <f t="shared" si="3"/>
        <v>6280.8677075412706</v>
      </c>
      <c r="H9" s="244">
        <f t="shared" si="3"/>
        <v>5722.8102829810741</v>
      </c>
      <c r="I9" s="244">
        <f t="shared" si="3"/>
        <v>5570.9336801619875</v>
      </c>
      <c r="J9" s="244">
        <f t="shared" si="3"/>
        <v>5483.3027704316937</v>
      </c>
      <c r="K9" s="244">
        <f t="shared" si="3"/>
        <v>5417.2020720219525</v>
      </c>
      <c r="L9" s="244">
        <f t="shared" si="3"/>
        <v>5627.965431643679</v>
      </c>
      <c r="M9" s="244">
        <f t="shared" si="3"/>
        <v>5497.8802730048328</v>
      </c>
      <c r="N9" s="244">
        <f t="shared" si="3"/>
        <v>5511.6054295130789</v>
      </c>
      <c r="O9" s="244">
        <f t="shared" si="3"/>
        <v>5572.0485668687024</v>
      </c>
      <c r="P9" s="244">
        <f t="shared" si="3"/>
        <v>5450.6502260526931</v>
      </c>
      <c r="Q9" s="244">
        <f t="shared" si="3"/>
        <v>5442.0744867310868</v>
      </c>
      <c r="R9" s="244">
        <f t="shared" si="3"/>
        <v>5526.0372734152861</v>
      </c>
      <c r="S9" s="244">
        <f t="shared" si="3"/>
        <v>5608.6320986744731</v>
      </c>
      <c r="T9" s="244">
        <f t="shared" si="3"/>
        <v>6052.3371839738138</v>
      </c>
      <c r="U9" s="244">
        <f t="shared" si="3"/>
        <v>6115.0965370092936</v>
      </c>
      <c r="V9" s="244">
        <f t="shared" si="3"/>
        <v>6167.1335268133944</v>
      </c>
      <c r="W9" s="244">
        <f t="shared" si="3"/>
        <v>6227.6510525946433</v>
      </c>
      <c r="DA9" s="270"/>
    </row>
    <row r="10" spans="1:105" x14ac:dyDescent="0.25">
      <c r="A10" s="254" t="s">
        <v>174</v>
      </c>
      <c r="B10" s="255">
        <v>3588.249627031103</v>
      </c>
      <c r="C10" s="255">
        <v>3546.7559879699161</v>
      </c>
      <c r="D10" s="255">
        <v>3568.5735235187208</v>
      </c>
      <c r="E10" s="255">
        <v>3605.8758107452181</v>
      </c>
      <c r="F10" s="255">
        <v>3530.4392568163739</v>
      </c>
      <c r="G10" s="255">
        <v>3589.2598010480801</v>
      </c>
      <c r="H10" s="255">
        <v>3203.525317769032</v>
      </c>
      <c r="I10" s="255">
        <v>3082.032748409224</v>
      </c>
      <c r="J10" s="255">
        <v>3025.539101205517</v>
      </c>
      <c r="K10" s="255">
        <v>2930.6941830233468</v>
      </c>
      <c r="L10" s="255">
        <v>2913.716309326478</v>
      </c>
      <c r="M10" s="255">
        <v>2818.4935145969071</v>
      </c>
      <c r="N10" s="255">
        <v>2682.5616466177462</v>
      </c>
      <c r="O10" s="255">
        <v>2718.93553730961</v>
      </c>
      <c r="P10" s="255">
        <v>2657.547434613361</v>
      </c>
      <c r="Q10" s="255">
        <v>2720.3147353818481</v>
      </c>
      <c r="R10" s="255">
        <v>2733.325896947088</v>
      </c>
      <c r="S10" s="255">
        <v>2803.678211622997</v>
      </c>
      <c r="T10" s="255">
        <v>3297.6730685043531</v>
      </c>
      <c r="U10" s="255">
        <v>3288.2508141204721</v>
      </c>
      <c r="V10" s="255">
        <v>3434.7613882753958</v>
      </c>
      <c r="W10" s="255">
        <v>3347.3125703742362</v>
      </c>
      <c r="DA10" s="271" t="s">
        <v>996</v>
      </c>
    </row>
    <row r="11" spans="1:105" x14ac:dyDescent="0.25">
      <c r="A11" s="254" t="s">
        <v>177</v>
      </c>
      <c r="B11" s="256">
        <v>1396.4060676639169</v>
      </c>
      <c r="C11" s="256">
        <v>1384.5384851036031</v>
      </c>
      <c r="D11" s="256">
        <v>1308.846540851235</v>
      </c>
      <c r="E11" s="256">
        <v>1488.2301208381871</v>
      </c>
      <c r="F11" s="256">
        <v>1648.703748219797</v>
      </c>
      <c r="G11" s="256">
        <v>1602.9534327028671</v>
      </c>
      <c r="H11" s="256">
        <v>1387.981388404816</v>
      </c>
      <c r="I11" s="256">
        <v>1357.50667711032</v>
      </c>
      <c r="J11" s="256">
        <v>1359.5461117100519</v>
      </c>
      <c r="K11" s="256">
        <v>1314.212838776393</v>
      </c>
      <c r="L11" s="256">
        <v>1588.353496185018</v>
      </c>
      <c r="M11" s="256">
        <v>1568.556814286037</v>
      </c>
      <c r="N11" s="256">
        <v>1652.0274675202179</v>
      </c>
      <c r="O11" s="256">
        <v>1712.1308214176699</v>
      </c>
      <c r="P11" s="256">
        <v>1568.603909128632</v>
      </c>
      <c r="Q11" s="256">
        <v>1473.1449492842751</v>
      </c>
      <c r="R11" s="256">
        <v>1517.897882360156</v>
      </c>
      <c r="S11" s="256">
        <v>1496.2506195732381</v>
      </c>
      <c r="T11" s="256">
        <v>1556.2961320203831</v>
      </c>
      <c r="U11" s="256">
        <v>1553.328426059501</v>
      </c>
      <c r="V11" s="256">
        <v>1537.104717563808</v>
      </c>
      <c r="W11" s="256">
        <v>1614.2830706713989</v>
      </c>
      <c r="DA11" s="272" t="s">
        <v>997</v>
      </c>
    </row>
    <row r="12" spans="1:105" x14ac:dyDescent="0.25">
      <c r="A12" s="254" t="s">
        <v>159</v>
      </c>
      <c r="B12" s="256">
        <v>32.318478507377023</v>
      </c>
      <c r="C12" s="256">
        <v>34.549231434217752</v>
      </c>
      <c r="D12" s="256">
        <v>34.222756142837873</v>
      </c>
      <c r="E12" s="256">
        <v>33.31712561219026</v>
      </c>
      <c r="F12" s="256">
        <v>38.284944746141917</v>
      </c>
      <c r="G12" s="256">
        <v>38.522672176064383</v>
      </c>
      <c r="H12" s="256">
        <v>38.776168291197401</v>
      </c>
      <c r="I12" s="256">
        <v>38.116948458471192</v>
      </c>
      <c r="J12" s="256">
        <v>39.004871265601167</v>
      </c>
      <c r="K12" s="256">
        <v>39.551266787567037</v>
      </c>
      <c r="L12" s="256">
        <v>31.34586989987044</v>
      </c>
      <c r="M12" s="256">
        <v>34.489453737388651</v>
      </c>
      <c r="N12" s="256">
        <v>36.332715498223337</v>
      </c>
      <c r="O12" s="256">
        <v>39.883019469825747</v>
      </c>
      <c r="P12" s="256">
        <v>52.256423287172851</v>
      </c>
      <c r="Q12" s="256">
        <v>57.739839611686833</v>
      </c>
      <c r="R12" s="256">
        <v>64.306981817979107</v>
      </c>
      <c r="S12" s="256">
        <v>66.685969013397369</v>
      </c>
      <c r="T12" s="256">
        <v>73.450832401748229</v>
      </c>
      <c r="U12" s="256">
        <v>86.222938299872496</v>
      </c>
      <c r="V12" s="256">
        <v>89.583425015864847</v>
      </c>
      <c r="W12" s="256">
        <v>88.845667348886906</v>
      </c>
      <c r="DA12" s="272" t="s">
        <v>998</v>
      </c>
    </row>
    <row r="13" spans="1:105" x14ac:dyDescent="0.25">
      <c r="A13" s="254" t="s">
        <v>158</v>
      </c>
      <c r="B13" s="256">
        <v>0</v>
      </c>
      <c r="C13" s="256">
        <v>0</v>
      </c>
      <c r="D13" s="256">
        <v>0</v>
      </c>
      <c r="E13" s="256">
        <v>0</v>
      </c>
      <c r="F13" s="256">
        <v>0</v>
      </c>
      <c r="G13" s="256">
        <v>0</v>
      </c>
      <c r="H13" s="256">
        <v>0</v>
      </c>
      <c r="I13" s="256">
        <v>0</v>
      </c>
      <c r="J13" s="256">
        <v>0</v>
      </c>
      <c r="K13" s="256">
        <v>0</v>
      </c>
      <c r="L13" s="256">
        <v>0</v>
      </c>
      <c r="M13" s="256">
        <v>0</v>
      </c>
      <c r="N13" s="256">
        <v>0</v>
      </c>
      <c r="O13" s="256">
        <v>0</v>
      </c>
      <c r="P13" s="256">
        <v>0</v>
      </c>
      <c r="Q13" s="256">
        <v>0</v>
      </c>
      <c r="R13" s="256">
        <v>0</v>
      </c>
      <c r="S13" s="256">
        <v>0</v>
      </c>
      <c r="T13" s="256">
        <v>0</v>
      </c>
      <c r="U13" s="256">
        <v>0</v>
      </c>
      <c r="V13" s="256">
        <v>0</v>
      </c>
      <c r="W13" s="256">
        <v>0</v>
      </c>
      <c r="DA13" s="272" t="s">
        <v>999</v>
      </c>
    </row>
    <row r="14" spans="1:105" x14ac:dyDescent="0.25">
      <c r="A14" s="254" t="s">
        <v>170</v>
      </c>
      <c r="B14" s="255">
        <v>545.38056749768532</v>
      </c>
      <c r="C14" s="255">
        <v>517.7223559758695</v>
      </c>
      <c r="D14" s="255">
        <v>469.33215821142579</v>
      </c>
      <c r="E14" s="255">
        <v>443.72777300075961</v>
      </c>
      <c r="F14" s="255">
        <v>384.54686156483058</v>
      </c>
      <c r="G14" s="255">
        <v>377.67601031807931</v>
      </c>
      <c r="H14" s="255">
        <v>353.85262252788868</v>
      </c>
      <c r="I14" s="255">
        <v>328.95331040414061</v>
      </c>
      <c r="J14" s="255">
        <v>292.07987962164708</v>
      </c>
      <c r="K14" s="255">
        <v>294.11504729141319</v>
      </c>
      <c r="L14" s="255">
        <v>303.22536543411093</v>
      </c>
      <c r="M14" s="255">
        <v>287.72158211515358</v>
      </c>
      <c r="N14" s="255">
        <v>283.52820292338282</v>
      </c>
      <c r="O14" s="255">
        <v>278.31324161639787</v>
      </c>
      <c r="P14" s="255">
        <v>281.80481513316522</v>
      </c>
      <c r="Q14" s="255">
        <v>240.02975064481399</v>
      </c>
      <c r="R14" s="255">
        <v>256.80619088552919</v>
      </c>
      <c r="S14" s="255">
        <v>254.2903697333347</v>
      </c>
      <c r="T14" s="255">
        <v>248.77858985372811</v>
      </c>
      <c r="U14" s="255">
        <v>262.86190885632311</v>
      </c>
      <c r="V14" s="255">
        <v>254.06276870155631</v>
      </c>
      <c r="W14" s="255">
        <v>271.73069647455958</v>
      </c>
      <c r="DA14" s="271" t="s">
        <v>1000</v>
      </c>
    </row>
    <row r="15" spans="1:105" x14ac:dyDescent="0.25">
      <c r="A15" s="254" t="s">
        <v>24</v>
      </c>
      <c r="B15" s="256">
        <v>504.6215303896833</v>
      </c>
      <c r="C15" s="256">
        <v>515.78457218590074</v>
      </c>
      <c r="D15" s="256">
        <v>494.75526848041312</v>
      </c>
      <c r="E15" s="256">
        <v>542.40278047264951</v>
      </c>
      <c r="F15" s="256">
        <v>619.25555647634906</v>
      </c>
      <c r="G15" s="256">
        <v>672.4557912961792</v>
      </c>
      <c r="H15" s="256">
        <v>738.67478598813966</v>
      </c>
      <c r="I15" s="256">
        <v>764.32399577983119</v>
      </c>
      <c r="J15" s="256">
        <v>767.13280662887655</v>
      </c>
      <c r="K15" s="256">
        <v>838.62873614323246</v>
      </c>
      <c r="L15" s="256">
        <v>791.32439079820142</v>
      </c>
      <c r="M15" s="256">
        <v>788.61890826934621</v>
      </c>
      <c r="N15" s="256">
        <v>857.15539695350799</v>
      </c>
      <c r="O15" s="256">
        <v>822.78594705519833</v>
      </c>
      <c r="P15" s="256">
        <v>890.43764389036255</v>
      </c>
      <c r="Q15" s="256">
        <v>950.84521180846241</v>
      </c>
      <c r="R15" s="256">
        <v>953.70032140453475</v>
      </c>
      <c r="S15" s="256">
        <v>987.7269287315055</v>
      </c>
      <c r="T15" s="256">
        <v>876.13856119360162</v>
      </c>
      <c r="U15" s="256">
        <v>924.43244967312478</v>
      </c>
      <c r="V15" s="256">
        <v>851.6212272567692</v>
      </c>
      <c r="W15" s="256">
        <v>905.47904772556171</v>
      </c>
      <c r="DA15" s="272" t="s">
        <v>1001</v>
      </c>
    </row>
    <row r="16" spans="1:105" x14ac:dyDescent="0.25">
      <c r="A16" s="257" t="s">
        <v>176</v>
      </c>
      <c r="B16" s="258">
        <v>6581.2458138083193</v>
      </c>
      <c r="C16" s="258">
        <v>6538.8501806660797</v>
      </c>
      <c r="D16" s="258">
        <v>6488.7911173790553</v>
      </c>
      <c r="E16" s="258">
        <v>6614.3096111500072</v>
      </c>
      <c r="F16" s="258">
        <v>6731.1984184665353</v>
      </c>
      <c r="G16" s="258">
        <v>6791.7574086262421</v>
      </c>
      <c r="H16" s="258">
        <v>6245.8593827610612</v>
      </c>
      <c r="I16" s="258">
        <v>6050.7787514561496</v>
      </c>
      <c r="J16" s="258">
        <v>5917.4371937062679</v>
      </c>
      <c r="K16" s="258">
        <v>5708.2493682438208</v>
      </c>
      <c r="L16" s="258">
        <v>5714.0294880903248</v>
      </c>
      <c r="M16" s="258">
        <v>5638.9744164507683</v>
      </c>
      <c r="N16" s="258">
        <v>5539.9456328551196</v>
      </c>
      <c r="O16" s="258">
        <v>5626.2151482859972</v>
      </c>
      <c r="P16" s="258">
        <v>5513.2322705641755</v>
      </c>
      <c r="Q16" s="258">
        <v>5540.2910846696868</v>
      </c>
      <c r="R16" s="258">
        <v>5566.5222274625376</v>
      </c>
      <c r="S16" s="258">
        <v>5661.3709134113351</v>
      </c>
      <c r="T16" s="258">
        <v>6680.2689039917941</v>
      </c>
      <c r="U16" s="258">
        <v>6721.6350412779184</v>
      </c>
      <c r="V16" s="258">
        <v>6906.5031109713264</v>
      </c>
      <c r="W16" s="258">
        <v>6832.6822545406812</v>
      </c>
      <c r="DA16" s="273" t="s">
        <v>1002</v>
      </c>
    </row>
    <row r="17" spans="1:105" x14ac:dyDescent="0.25">
      <c r="A17" s="257" t="s">
        <v>121</v>
      </c>
      <c r="B17" s="258">
        <f t="shared" ref="B17" si="4">SUM(B18:B24)</f>
        <v>12410.575154367269</v>
      </c>
      <c r="C17" s="258">
        <f t="shared" ref="C17:W17" si="5">SUM(C18:C24)</f>
        <v>12332.18403507065</v>
      </c>
      <c r="D17" s="258">
        <f t="shared" si="5"/>
        <v>11902.586648296679</v>
      </c>
      <c r="E17" s="258">
        <f t="shared" si="5"/>
        <v>12491.921598516345</v>
      </c>
      <c r="F17" s="258">
        <f t="shared" si="5"/>
        <v>12716.182978205859</v>
      </c>
      <c r="G17" s="258">
        <f t="shared" si="5"/>
        <v>12744.386093676911</v>
      </c>
      <c r="H17" s="258">
        <f t="shared" si="5"/>
        <v>11769.203472848385</v>
      </c>
      <c r="I17" s="258">
        <f t="shared" si="5"/>
        <v>11371.589332567624</v>
      </c>
      <c r="J17" s="258">
        <f t="shared" si="5"/>
        <v>11284.754713567811</v>
      </c>
      <c r="K17" s="258">
        <f t="shared" si="5"/>
        <v>11099.176915129945</v>
      </c>
      <c r="L17" s="258">
        <f t="shared" si="5"/>
        <v>11606.857311045176</v>
      </c>
      <c r="M17" s="258">
        <f t="shared" si="5"/>
        <v>11271.075737276575</v>
      </c>
      <c r="N17" s="258">
        <f t="shared" si="5"/>
        <v>11381.625282654755</v>
      </c>
      <c r="O17" s="258">
        <f t="shared" si="5"/>
        <v>11578.236452914723</v>
      </c>
      <c r="P17" s="258">
        <f t="shared" si="5"/>
        <v>11148.546263876822</v>
      </c>
      <c r="Q17" s="258">
        <f t="shared" si="5"/>
        <v>11079.373329993259</v>
      </c>
      <c r="R17" s="258">
        <f t="shared" si="5"/>
        <v>11261.302747843385</v>
      </c>
      <c r="S17" s="258">
        <f t="shared" si="5"/>
        <v>11335.652827782105</v>
      </c>
      <c r="T17" s="258">
        <f t="shared" si="5"/>
        <v>12238.046321817053</v>
      </c>
      <c r="U17" s="258">
        <f t="shared" si="5"/>
        <v>12211.812002658893</v>
      </c>
      <c r="V17" s="258">
        <f t="shared" si="5"/>
        <v>12354.877025568487</v>
      </c>
      <c r="W17" s="258">
        <f t="shared" si="5"/>
        <v>12341.212549419308</v>
      </c>
      <c r="DA17" s="273"/>
    </row>
    <row r="18" spans="1:105" x14ac:dyDescent="0.25">
      <c r="A18" s="61" t="s">
        <v>29</v>
      </c>
      <c r="B18" s="55">
        <v>1080.518314702947</v>
      </c>
      <c r="C18" s="55">
        <v>1166.9940670675171</v>
      </c>
      <c r="D18" s="55">
        <v>1010.5867583828571</v>
      </c>
      <c r="E18" s="55">
        <v>995.70094582921479</v>
      </c>
      <c r="F18" s="55">
        <v>1025.910490111301</v>
      </c>
      <c r="G18" s="55">
        <v>1083.5899398104141</v>
      </c>
      <c r="H18" s="55">
        <v>1242.2497850383211</v>
      </c>
      <c r="I18" s="55">
        <v>1112.339208941858</v>
      </c>
      <c r="J18" s="55">
        <v>1231.684436800891</v>
      </c>
      <c r="K18" s="55">
        <v>1203.3682717105869</v>
      </c>
      <c r="L18" s="55">
        <v>1321.4493551155299</v>
      </c>
      <c r="M18" s="55">
        <v>1158.4427343072739</v>
      </c>
      <c r="N18" s="55">
        <v>1194.083748924696</v>
      </c>
      <c r="O18" s="55">
        <v>1186.053740326292</v>
      </c>
      <c r="P18" s="55">
        <v>1118.43387790154</v>
      </c>
      <c r="Q18" s="55">
        <v>1025.2644024071869</v>
      </c>
      <c r="R18" s="55">
        <v>1094.499570076925</v>
      </c>
      <c r="S18" s="55">
        <v>1082.772226998741</v>
      </c>
      <c r="T18" s="55">
        <v>1022.469819432171</v>
      </c>
      <c r="U18" s="55">
        <v>840.43482373144457</v>
      </c>
      <c r="V18" s="55">
        <v>837.02751504706657</v>
      </c>
      <c r="W18" s="55">
        <v>700.68383490943688</v>
      </c>
      <c r="DA18" s="101" t="s">
        <v>1003</v>
      </c>
    </row>
    <row r="19" spans="1:105" x14ac:dyDescent="0.25">
      <c r="A19" s="61" t="s">
        <v>27</v>
      </c>
      <c r="B19" s="55">
        <v>771.04582975045332</v>
      </c>
      <c r="C19" s="55">
        <v>774.97962166787397</v>
      </c>
      <c r="D19" s="55">
        <v>640.81607910555874</v>
      </c>
      <c r="E19" s="55">
        <v>587.51934651742238</v>
      </c>
      <c r="F19" s="55">
        <v>649.00077386046621</v>
      </c>
      <c r="G19" s="55">
        <v>667.16758383466754</v>
      </c>
      <c r="H19" s="55">
        <v>625.02080825439782</v>
      </c>
      <c r="I19" s="55">
        <v>591.177214101289</v>
      </c>
      <c r="J19" s="55">
        <v>627.81418744592224</v>
      </c>
      <c r="K19" s="55">
        <v>585.70601891647402</v>
      </c>
      <c r="L19" s="55">
        <v>614.20447119497419</v>
      </c>
      <c r="M19" s="55">
        <v>582.20644883894761</v>
      </c>
      <c r="N19" s="55">
        <v>658.6719690452793</v>
      </c>
      <c r="O19" s="55">
        <v>661.41771281156628</v>
      </c>
      <c r="P19" s="55">
        <v>573.05227858966066</v>
      </c>
      <c r="Q19" s="55">
        <v>609.25425623370131</v>
      </c>
      <c r="R19" s="55">
        <v>569.99140154769657</v>
      </c>
      <c r="S19" s="55">
        <v>547.22699914003863</v>
      </c>
      <c r="T19" s="55">
        <v>767.7212381769973</v>
      </c>
      <c r="U19" s="55">
        <v>819.97033533959075</v>
      </c>
      <c r="V19" s="55">
        <v>822.27592433329664</v>
      </c>
      <c r="W19" s="55">
        <v>813.2653482372815</v>
      </c>
      <c r="DA19" s="101" t="s">
        <v>1004</v>
      </c>
    </row>
    <row r="20" spans="1:105" x14ac:dyDescent="0.25">
      <c r="A20" s="61" t="s">
        <v>174</v>
      </c>
      <c r="B20" s="55">
        <v>5105.7585139557559</v>
      </c>
      <c r="C20" s="55">
        <v>5098.0329725926986</v>
      </c>
      <c r="D20" s="55">
        <v>5288.9021189847763</v>
      </c>
      <c r="E20" s="55">
        <v>5247.0280830202482</v>
      </c>
      <c r="F20" s="55">
        <v>5263.5536130175433</v>
      </c>
      <c r="G20" s="55">
        <v>5405.2284081634116</v>
      </c>
      <c r="H20" s="55">
        <v>4904.9689388356264</v>
      </c>
      <c r="I20" s="55">
        <v>4804.8497328761341</v>
      </c>
      <c r="J20" s="55">
        <v>4694.1332450252376</v>
      </c>
      <c r="K20" s="55">
        <v>4610.7516507212604</v>
      </c>
      <c r="L20" s="55">
        <v>4501.4703486740291</v>
      </c>
      <c r="M20" s="55">
        <v>4383.569726715531</v>
      </c>
      <c r="N20" s="55">
        <v>4087.2661191610318</v>
      </c>
      <c r="O20" s="55">
        <v>4069.0422112612082</v>
      </c>
      <c r="P20" s="55">
        <v>4059.0498465123569</v>
      </c>
      <c r="Q20" s="55">
        <v>4248.7962960216846</v>
      </c>
      <c r="R20" s="55">
        <v>4293.8510342103236</v>
      </c>
      <c r="S20" s="55">
        <v>4376.3776364941295</v>
      </c>
      <c r="T20" s="55">
        <v>5153.9162871025956</v>
      </c>
      <c r="U20" s="55">
        <v>5173.5276834439928</v>
      </c>
      <c r="V20" s="55">
        <v>5408.4304304049292</v>
      </c>
      <c r="W20" s="55">
        <v>5341.5020785007919</v>
      </c>
      <c r="DA20" s="101" t="s">
        <v>1005</v>
      </c>
    </row>
    <row r="21" spans="1:105" x14ac:dyDescent="0.25">
      <c r="A21" s="61" t="s">
        <v>129</v>
      </c>
      <c r="B21" s="55">
        <v>1402.1536543412731</v>
      </c>
      <c r="C21" s="55">
        <v>1257.65417024828</v>
      </c>
      <c r="D21" s="55">
        <v>1081.3581255358599</v>
      </c>
      <c r="E21" s="55">
        <v>1379.387790196319</v>
      </c>
      <c r="F21" s="55">
        <v>1199.6714531371699</v>
      </c>
      <c r="G21" s="55">
        <v>1259.7693895084819</v>
      </c>
      <c r="H21" s="55">
        <v>1022.104815131965</v>
      </c>
      <c r="I21" s="55">
        <v>899.55339638749967</v>
      </c>
      <c r="J21" s="55">
        <v>780.38297506344691</v>
      </c>
      <c r="K21" s="55">
        <v>729.59492691239438</v>
      </c>
      <c r="L21" s="55">
        <v>582.04342218319755</v>
      </c>
      <c r="M21" s="55">
        <v>521.53800515817386</v>
      </c>
      <c r="N21" s="55">
        <v>659.75193465085681</v>
      </c>
      <c r="O21" s="55">
        <v>780.70232158198746</v>
      </c>
      <c r="P21" s="55">
        <v>691.1816852960593</v>
      </c>
      <c r="Q21" s="55">
        <v>590.42527944943959</v>
      </c>
      <c r="R21" s="55">
        <v>546.41315563122885</v>
      </c>
      <c r="S21" s="55">
        <v>537.23293207189465</v>
      </c>
      <c r="T21" s="55">
        <v>550.06036113485823</v>
      </c>
      <c r="U21" s="55">
        <v>569.69200343952673</v>
      </c>
      <c r="V21" s="55">
        <v>569.29088563990354</v>
      </c>
      <c r="W21" s="55">
        <v>518.36595012894861</v>
      </c>
      <c r="DA21" s="101" t="s">
        <v>1006</v>
      </c>
    </row>
    <row r="22" spans="1:105" x14ac:dyDescent="0.25">
      <c r="A22" s="61" t="s">
        <v>177</v>
      </c>
      <c r="B22" s="55">
        <v>2841.1990914064759</v>
      </c>
      <c r="C22" s="55">
        <v>2787.6441460219012</v>
      </c>
      <c r="D22" s="55">
        <v>2664.9171736788098</v>
      </c>
      <c r="E22" s="55">
        <v>2923.3753874574859</v>
      </c>
      <c r="F22" s="55">
        <v>3171.4311629043068</v>
      </c>
      <c r="G22" s="55">
        <v>3130.453530521474</v>
      </c>
      <c r="H22" s="55">
        <v>2727.889120191137</v>
      </c>
      <c r="I22" s="55">
        <v>2685.367898109967</v>
      </c>
      <c r="J22" s="55">
        <v>2667.401920206732</v>
      </c>
      <c r="K22" s="55">
        <v>2629.623822686096</v>
      </c>
      <c r="L22" s="55">
        <v>3143.7652484388732</v>
      </c>
      <c r="M22" s="55">
        <v>3139.8710446970831</v>
      </c>
      <c r="N22" s="55">
        <v>3314.1530999754059</v>
      </c>
      <c r="O22" s="55">
        <v>3297.2074416928672</v>
      </c>
      <c r="P22" s="55">
        <v>3192.3698655900521</v>
      </c>
      <c r="Q22" s="55">
        <v>3020.8251280999539</v>
      </c>
      <c r="R22" s="55">
        <v>3097.319314542769</v>
      </c>
      <c r="S22" s="55">
        <v>3072.417910089182</v>
      </c>
      <c r="T22" s="55">
        <v>3045.5650459660742</v>
      </c>
      <c r="U22" s="55">
        <v>3059.8754432427309</v>
      </c>
      <c r="V22" s="55">
        <v>2969.024861110699</v>
      </c>
      <c r="W22" s="55">
        <v>3073.4453902039618</v>
      </c>
      <c r="DA22" s="101" t="s">
        <v>1007</v>
      </c>
    </row>
    <row r="23" spans="1:105" x14ac:dyDescent="0.25">
      <c r="A23" s="61" t="s">
        <v>172</v>
      </c>
      <c r="B23" s="55">
        <v>1151.858125536326</v>
      </c>
      <c r="C23" s="55">
        <v>1184.556319861048</v>
      </c>
      <c r="D23" s="55">
        <v>1153.792949267576</v>
      </c>
      <c r="E23" s="55">
        <v>1297.172055028766</v>
      </c>
      <c r="F23" s="55">
        <v>1335.1485812540091</v>
      </c>
      <c r="G23" s="55">
        <v>1126.0976784169609</v>
      </c>
      <c r="H23" s="55">
        <v>1174.026827170534</v>
      </c>
      <c r="I23" s="55">
        <v>1205.0750644872851</v>
      </c>
      <c r="J23" s="55">
        <v>1207.882115218127</v>
      </c>
      <c r="K23" s="55">
        <v>1262.42287188215</v>
      </c>
      <c r="L23" s="55">
        <v>1382.946259672146</v>
      </c>
      <c r="M23" s="55">
        <v>1418.344539981468</v>
      </c>
      <c r="N23" s="55">
        <v>1400.794926911673</v>
      </c>
      <c r="O23" s="55">
        <v>1509.3811693882519</v>
      </c>
      <c r="P23" s="55">
        <v>1416.603181425844</v>
      </c>
      <c r="Q23" s="55">
        <v>1473.8011177972251</v>
      </c>
      <c r="R23" s="55">
        <v>1534.0423903681151</v>
      </c>
      <c r="S23" s="55">
        <v>1586.8876182269189</v>
      </c>
      <c r="T23" s="55">
        <v>1551.4362854672629</v>
      </c>
      <c r="U23" s="55">
        <v>1569.337231297277</v>
      </c>
      <c r="V23" s="55">
        <v>1565.80008598319</v>
      </c>
      <c r="W23" s="55">
        <v>1712.271711090518</v>
      </c>
      <c r="DA23" s="101" t="s">
        <v>1008</v>
      </c>
    </row>
    <row r="24" spans="1:105" x14ac:dyDescent="0.25">
      <c r="A24" s="61" t="s">
        <v>159</v>
      </c>
      <c r="B24" s="55">
        <v>58.041624674036797</v>
      </c>
      <c r="C24" s="55">
        <v>62.322737611329252</v>
      </c>
      <c r="D24" s="55">
        <v>62.213443341240684</v>
      </c>
      <c r="E24" s="55">
        <v>61.737990466889208</v>
      </c>
      <c r="F24" s="55">
        <v>71.466903921064642</v>
      </c>
      <c r="G24" s="55">
        <v>72.079563421501547</v>
      </c>
      <c r="H24" s="55">
        <v>72.94317822640393</v>
      </c>
      <c r="I24" s="55">
        <v>73.22681766359274</v>
      </c>
      <c r="J24" s="55">
        <v>75.455833807455633</v>
      </c>
      <c r="K24" s="55">
        <v>77.709352300981848</v>
      </c>
      <c r="L24" s="55">
        <v>60.978205766427457</v>
      </c>
      <c r="M24" s="55">
        <v>67.103237578095488</v>
      </c>
      <c r="N24" s="55">
        <v>66.903483985813025</v>
      </c>
      <c r="O24" s="55">
        <v>74.431855852550399</v>
      </c>
      <c r="P24" s="55">
        <v>97.855528561308617</v>
      </c>
      <c r="Q24" s="55">
        <v>111.0068499840667</v>
      </c>
      <c r="R24" s="55">
        <v>125.18588146632599</v>
      </c>
      <c r="S24" s="55">
        <v>132.73750476120111</v>
      </c>
      <c r="T24" s="55">
        <v>146.87728453709579</v>
      </c>
      <c r="U24" s="55">
        <v>178.97448216433</v>
      </c>
      <c r="V24" s="55">
        <v>183.02732304940281</v>
      </c>
      <c r="W24" s="55">
        <v>181.67823634836901</v>
      </c>
      <c r="DA24" s="101" t="s">
        <v>1009</v>
      </c>
    </row>
    <row r="25" spans="1:105" x14ac:dyDescent="0.25">
      <c r="A25" s="257" t="s">
        <v>175</v>
      </c>
      <c r="B25" s="258">
        <v>1264.6412294174081</v>
      </c>
      <c r="C25" s="258">
        <v>1256.49455519557</v>
      </c>
      <c r="D25" s="258">
        <v>1246.8752890064909</v>
      </c>
      <c r="E25" s="258">
        <v>1270.9947136212149</v>
      </c>
      <c r="F25" s="258">
        <v>1293.455872066286</v>
      </c>
      <c r="G25" s="258">
        <v>1305.092786707457</v>
      </c>
      <c r="H25" s="258">
        <v>1200.193931673323</v>
      </c>
      <c r="I25" s="258">
        <v>1162.7075626197091</v>
      </c>
      <c r="J25" s="258">
        <v>1137.084871066168</v>
      </c>
      <c r="K25" s="258">
        <v>1096.887687089705</v>
      </c>
      <c r="L25" s="258">
        <v>1097.998385288141</v>
      </c>
      <c r="M25" s="258">
        <v>1083.5759277842581</v>
      </c>
      <c r="N25" s="258">
        <v>1064.546721737684</v>
      </c>
      <c r="O25" s="258">
        <v>1081.1241280741619</v>
      </c>
      <c r="P25" s="258">
        <v>1059.4135265516579</v>
      </c>
      <c r="Q25" s="258">
        <v>1064.6131031827531</v>
      </c>
      <c r="R25" s="258">
        <v>1069.653635873535</v>
      </c>
      <c r="S25" s="258">
        <v>1087.8796013214819</v>
      </c>
      <c r="T25" s="258">
        <v>1283.6693414273859</v>
      </c>
      <c r="U25" s="258">
        <v>1291.618189440936</v>
      </c>
      <c r="V25" s="258">
        <v>1327.142129672216</v>
      </c>
      <c r="W25" s="258">
        <v>1312.9568369063361</v>
      </c>
      <c r="DA25" s="273" t="s">
        <v>1010</v>
      </c>
    </row>
    <row r="26" spans="1:105" x14ac:dyDescent="0.25">
      <c r="A26" s="257" t="s">
        <v>178</v>
      </c>
      <c r="B26" s="258">
        <v>558.9729851128775</v>
      </c>
      <c r="C26" s="258">
        <v>561.64190037341939</v>
      </c>
      <c r="D26" s="258">
        <v>555.7530982516007</v>
      </c>
      <c r="E26" s="258">
        <v>553.16282475652542</v>
      </c>
      <c r="F26" s="258">
        <v>623.46615052541961</v>
      </c>
      <c r="G26" s="258">
        <v>650.39988647354949</v>
      </c>
      <c r="H26" s="258">
        <v>647.40541941508297</v>
      </c>
      <c r="I26" s="258">
        <v>651.14626780522622</v>
      </c>
      <c r="J26" s="258">
        <v>645.97385970346443</v>
      </c>
      <c r="K26" s="258">
        <v>660.16322650504821</v>
      </c>
      <c r="L26" s="258">
        <v>658.41123534199426</v>
      </c>
      <c r="M26" s="258">
        <v>658.33240063583582</v>
      </c>
      <c r="N26" s="258">
        <v>660.78990083531812</v>
      </c>
      <c r="O26" s="258">
        <v>663.18597482115308</v>
      </c>
      <c r="P26" s="258">
        <v>672.93756150752449</v>
      </c>
      <c r="Q26" s="258">
        <v>696.23609951456456</v>
      </c>
      <c r="R26" s="258">
        <v>700.70285919454977</v>
      </c>
      <c r="S26" s="258">
        <v>708.98102870107027</v>
      </c>
      <c r="T26" s="258">
        <v>732.97603668834142</v>
      </c>
      <c r="U26" s="258">
        <v>745.57688066033802</v>
      </c>
      <c r="V26" s="258">
        <v>731.24787836825749</v>
      </c>
      <c r="W26" s="258">
        <v>743.19265133359954</v>
      </c>
      <c r="DA26" s="273" t="s">
        <v>1011</v>
      </c>
    </row>
    <row r="27" spans="1:105" x14ac:dyDescent="0.25">
      <c r="A27" s="129" t="s">
        <v>33</v>
      </c>
      <c r="B27" s="259">
        <v>810.51082841367247</v>
      </c>
      <c r="C27" s="259">
        <v>814.38075554145803</v>
      </c>
      <c r="D27" s="259">
        <v>805.84199246482103</v>
      </c>
      <c r="E27" s="259">
        <v>802.08609589696187</v>
      </c>
      <c r="F27" s="259">
        <v>904.02591826185846</v>
      </c>
      <c r="G27" s="259">
        <v>943.07983538664678</v>
      </c>
      <c r="H27" s="259">
        <v>938.73785815187023</v>
      </c>
      <c r="I27" s="259">
        <v>944.16208831757808</v>
      </c>
      <c r="J27" s="259">
        <v>936.66209657002344</v>
      </c>
      <c r="K27" s="259">
        <v>957.23667843231999</v>
      </c>
      <c r="L27" s="259">
        <v>954.69629124589176</v>
      </c>
      <c r="M27" s="259">
        <v>954.58198092196199</v>
      </c>
      <c r="N27" s="259">
        <v>958.14535621121126</v>
      </c>
      <c r="O27" s="259">
        <v>961.619663490672</v>
      </c>
      <c r="P27" s="259">
        <v>975.75946418591047</v>
      </c>
      <c r="Q27" s="259">
        <v>1009.542344296119</v>
      </c>
      <c r="R27" s="259">
        <v>1016.019145832097</v>
      </c>
      <c r="S27" s="259">
        <v>1028.0224916165521</v>
      </c>
      <c r="T27" s="259">
        <v>1062.815253198095</v>
      </c>
      <c r="U27" s="259">
        <v>1081.08647695749</v>
      </c>
      <c r="V27" s="259">
        <v>1060.309423633973</v>
      </c>
      <c r="W27" s="259">
        <v>1077.6293444337191</v>
      </c>
      <c r="DA27" s="274" t="s">
        <v>1012</v>
      </c>
    </row>
    <row r="29" spans="1:105" ht="12.75" x14ac:dyDescent="0.25">
      <c r="A29" s="179" t="s">
        <v>127</v>
      </c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DA29" s="267"/>
    </row>
    <row r="31" spans="1:105" x14ac:dyDescent="0.25">
      <c r="A31" s="235" t="s">
        <v>126</v>
      </c>
      <c r="B31" s="236">
        <f t="shared" ref="B31:Q31" si="6">SUM(B32:B40)</f>
        <v>1</v>
      </c>
      <c r="C31" s="236">
        <f t="shared" si="6"/>
        <v>0.99999999999999989</v>
      </c>
      <c r="D31" s="236">
        <f t="shared" si="6"/>
        <v>1</v>
      </c>
      <c r="E31" s="236">
        <f t="shared" si="6"/>
        <v>1</v>
      </c>
      <c r="F31" s="236">
        <f t="shared" si="6"/>
        <v>1</v>
      </c>
      <c r="G31" s="236">
        <f t="shared" si="6"/>
        <v>1</v>
      </c>
      <c r="H31" s="236">
        <f t="shared" si="6"/>
        <v>1</v>
      </c>
      <c r="I31" s="236">
        <f t="shared" si="6"/>
        <v>1</v>
      </c>
      <c r="J31" s="236">
        <f t="shared" si="6"/>
        <v>1.0000000000000002</v>
      </c>
      <c r="K31" s="236">
        <f t="shared" si="6"/>
        <v>1.0000000000000002</v>
      </c>
      <c r="L31" s="236">
        <f t="shared" si="6"/>
        <v>1</v>
      </c>
      <c r="M31" s="236">
        <f t="shared" si="6"/>
        <v>1.0000000000000002</v>
      </c>
      <c r="N31" s="236">
        <f t="shared" si="6"/>
        <v>1.0000000000000002</v>
      </c>
      <c r="O31" s="236">
        <f t="shared" si="6"/>
        <v>0.99999999999999978</v>
      </c>
      <c r="P31" s="236">
        <f t="shared" si="6"/>
        <v>0.99999999999999989</v>
      </c>
      <c r="Q31" s="236">
        <f t="shared" si="6"/>
        <v>0.99999999999999989</v>
      </c>
      <c r="R31" s="236">
        <f t="shared" ref="R31:W31" si="7">SUM(R32:R40)</f>
        <v>1</v>
      </c>
      <c r="S31" s="236">
        <f t="shared" si="7"/>
        <v>0.99999999999999978</v>
      </c>
      <c r="T31" s="236">
        <f t="shared" si="7"/>
        <v>0.99999999999999978</v>
      </c>
      <c r="U31" s="236">
        <f t="shared" si="7"/>
        <v>1</v>
      </c>
      <c r="V31" s="236">
        <f t="shared" si="7"/>
        <v>1.0000000000000002</v>
      </c>
      <c r="W31" s="236">
        <f t="shared" si="7"/>
        <v>1</v>
      </c>
      <c r="DA31" s="275"/>
    </row>
    <row r="32" spans="1:105" x14ac:dyDescent="0.25">
      <c r="A32" s="239" t="s">
        <v>125</v>
      </c>
      <c r="B32" s="245">
        <f t="shared" ref="B32:W32" si="8">IF(B$6=0,0,B$6/B$5)</f>
        <v>1.9196619306580644E-2</v>
      </c>
      <c r="C32" s="245">
        <f t="shared" si="8"/>
        <v>1.941040866362314E-2</v>
      </c>
      <c r="D32" s="245">
        <f t="shared" si="8"/>
        <v>1.964295170875217E-2</v>
      </c>
      <c r="E32" s="245">
        <f t="shared" si="8"/>
        <v>1.8907287404260006E-2</v>
      </c>
      <c r="F32" s="245">
        <f t="shared" si="8"/>
        <v>2.0727347750063293E-2</v>
      </c>
      <c r="G32" s="245">
        <f t="shared" si="8"/>
        <v>2.1412973982774232E-2</v>
      </c>
      <c r="H32" s="245">
        <f t="shared" si="8"/>
        <v>2.2977932764659908E-2</v>
      </c>
      <c r="I32" s="245">
        <f t="shared" si="8"/>
        <v>2.3754283821051617E-2</v>
      </c>
      <c r="J32" s="245">
        <f t="shared" si="8"/>
        <v>2.3878572448282922E-2</v>
      </c>
      <c r="K32" s="245">
        <f t="shared" si="8"/>
        <v>2.4797347661551512E-2</v>
      </c>
      <c r="L32" s="245">
        <f t="shared" si="8"/>
        <v>2.4083305171366285E-2</v>
      </c>
      <c r="M32" s="245">
        <f t="shared" si="8"/>
        <v>2.4580079243935946E-2</v>
      </c>
      <c r="N32" s="245">
        <f t="shared" si="8"/>
        <v>2.4654800892980649E-2</v>
      </c>
      <c r="O32" s="245">
        <f t="shared" si="8"/>
        <v>2.4405566186378166E-2</v>
      </c>
      <c r="P32" s="245">
        <f t="shared" si="8"/>
        <v>2.5358913132538546E-2</v>
      </c>
      <c r="Q32" s="245">
        <f t="shared" si="8"/>
        <v>2.6166879602921314E-2</v>
      </c>
      <c r="R32" s="245">
        <f t="shared" si="8"/>
        <v>2.6022285209166066E-2</v>
      </c>
      <c r="S32" s="245">
        <f t="shared" si="8"/>
        <v>2.6028693768153748E-2</v>
      </c>
      <c r="T32" s="245">
        <f t="shared" si="8"/>
        <v>2.4498515645212608E-2</v>
      </c>
      <c r="U32" s="245">
        <f t="shared" si="8"/>
        <v>2.4796319533151468E-2</v>
      </c>
      <c r="V32" s="245">
        <f t="shared" si="8"/>
        <v>2.4044798060863189E-2</v>
      </c>
      <c r="W32" s="245">
        <f t="shared" si="8"/>
        <v>2.4422651054754878E-2</v>
      </c>
      <c r="DA32" s="276"/>
    </row>
    <row r="33" spans="1:105" x14ac:dyDescent="0.25">
      <c r="A33" s="241" t="s">
        <v>124</v>
      </c>
      <c r="B33" s="246">
        <f t="shared" ref="B33:W33" si="9">IF(B$7=0,0,B$7/B$5)</f>
        <v>1.2477802549277415E-2</v>
      </c>
      <c r="C33" s="246">
        <f t="shared" si="9"/>
        <v>1.2616765631355038E-2</v>
      </c>
      <c r="D33" s="246">
        <f t="shared" si="9"/>
        <v>1.2767918610688909E-2</v>
      </c>
      <c r="E33" s="246">
        <f t="shared" si="9"/>
        <v>1.2289736812769004E-2</v>
      </c>
      <c r="F33" s="246">
        <f t="shared" si="9"/>
        <v>1.3472776037541136E-2</v>
      </c>
      <c r="G33" s="246">
        <f t="shared" si="9"/>
        <v>1.3918433088803243E-2</v>
      </c>
      <c r="H33" s="246">
        <f t="shared" si="9"/>
        <v>1.4935656297028936E-2</v>
      </c>
      <c r="I33" s="246">
        <f t="shared" si="9"/>
        <v>1.5440284483683545E-2</v>
      </c>
      <c r="J33" s="246">
        <f t="shared" si="9"/>
        <v>1.5521072091383899E-2</v>
      </c>
      <c r="K33" s="246">
        <f t="shared" si="9"/>
        <v>1.6118275980008478E-2</v>
      </c>
      <c r="L33" s="246">
        <f t="shared" si="9"/>
        <v>1.5654148361388082E-2</v>
      </c>
      <c r="M33" s="246">
        <f t="shared" si="9"/>
        <v>1.5977051508558361E-2</v>
      </c>
      <c r="N33" s="246">
        <f t="shared" si="9"/>
        <v>1.6025620580437414E-2</v>
      </c>
      <c r="O33" s="246">
        <f t="shared" si="9"/>
        <v>1.5863618021145807E-2</v>
      </c>
      <c r="P33" s="246">
        <f t="shared" si="9"/>
        <v>1.6483293536150054E-2</v>
      </c>
      <c r="Q33" s="246">
        <f t="shared" si="9"/>
        <v>1.7008471741898849E-2</v>
      </c>
      <c r="R33" s="246">
        <f t="shared" si="9"/>
        <v>1.6914485385957939E-2</v>
      </c>
      <c r="S33" s="246">
        <f t="shared" si="9"/>
        <v>1.6918650949299931E-2</v>
      </c>
      <c r="T33" s="246">
        <f t="shared" si="9"/>
        <v>1.5924035169388191E-2</v>
      </c>
      <c r="U33" s="246">
        <f t="shared" si="9"/>
        <v>1.611760769654845E-2</v>
      </c>
      <c r="V33" s="246">
        <f t="shared" si="9"/>
        <v>1.562911873956107E-2</v>
      </c>
      <c r="W33" s="246">
        <f t="shared" si="9"/>
        <v>1.5874723185590665E-2</v>
      </c>
      <c r="DA33" s="277"/>
    </row>
    <row r="34" spans="1:105" x14ac:dyDescent="0.25">
      <c r="A34" s="241" t="s">
        <v>123</v>
      </c>
      <c r="B34" s="246">
        <f t="shared" ref="B34:W34" si="10">IF(B$8=0,0,B$8/B$5)</f>
        <v>1.7276957375922577E-2</v>
      </c>
      <c r="C34" s="246">
        <f t="shared" si="10"/>
        <v>1.7469367797260823E-2</v>
      </c>
      <c r="D34" s="246">
        <f t="shared" si="10"/>
        <v>1.7678656537876952E-2</v>
      </c>
      <c r="E34" s="246">
        <f t="shared" si="10"/>
        <v>1.7016558663834003E-2</v>
      </c>
      <c r="F34" s="246">
        <f t="shared" si="10"/>
        <v>1.865461297505696E-2</v>
      </c>
      <c r="G34" s="246">
        <f t="shared" si="10"/>
        <v>1.9271676584496803E-2</v>
      </c>
      <c r="H34" s="246">
        <f t="shared" si="10"/>
        <v>2.0680139488193916E-2</v>
      </c>
      <c r="I34" s="246">
        <f t="shared" si="10"/>
        <v>2.1378855438946454E-2</v>
      </c>
      <c r="J34" s="246">
        <f t="shared" si="10"/>
        <v>2.1490715203454632E-2</v>
      </c>
      <c r="K34" s="246">
        <f t="shared" si="10"/>
        <v>2.2317612895396362E-2</v>
      </c>
      <c r="L34" s="246">
        <f t="shared" si="10"/>
        <v>2.1674974654229656E-2</v>
      </c>
      <c r="M34" s="246">
        <f t="shared" si="10"/>
        <v>2.2122071319542344E-2</v>
      </c>
      <c r="N34" s="246">
        <f t="shared" si="10"/>
        <v>2.2189320803682584E-2</v>
      </c>
      <c r="O34" s="246">
        <f t="shared" si="10"/>
        <v>2.1965009567740348E-2</v>
      </c>
      <c r="P34" s="246">
        <f t="shared" si="10"/>
        <v>2.2823021819284688E-2</v>
      </c>
      <c r="Q34" s="246">
        <f t="shared" si="10"/>
        <v>2.3550191642629181E-2</v>
      </c>
      <c r="R34" s="246">
        <f t="shared" si="10"/>
        <v>2.3420056688249459E-2</v>
      </c>
      <c r="S34" s="246">
        <f t="shared" si="10"/>
        <v>2.3425824391338369E-2</v>
      </c>
      <c r="T34" s="246">
        <f t="shared" si="10"/>
        <v>2.2048664080691345E-2</v>
      </c>
      <c r="U34" s="246">
        <f t="shared" si="10"/>
        <v>2.231668757983632E-2</v>
      </c>
      <c r="V34" s="246">
        <f t="shared" si="10"/>
        <v>2.1640318254776868E-2</v>
      </c>
      <c r="W34" s="246">
        <f t="shared" si="10"/>
        <v>2.1980385949279386E-2</v>
      </c>
      <c r="DA34" s="277"/>
    </row>
    <row r="35" spans="1:105" x14ac:dyDescent="0.25">
      <c r="A35" s="243" t="s">
        <v>122</v>
      </c>
      <c r="B35" s="247">
        <f t="shared" ref="B35:W35" si="11">IF(B$9=0,0,B$9/B$5)</f>
        <v>0.20835610471345004</v>
      </c>
      <c r="C35" s="247">
        <f t="shared" si="11"/>
        <v>0.20733824776794085</v>
      </c>
      <c r="D35" s="247">
        <f t="shared" si="11"/>
        <v>0.20767618905336913</v>
      </c>
      <c r="E35" s="247">
        <f t="shared" si="11"/>
        <v>0.20896327447374577</v>
      </c>
      <c r="F35" s="247">
        <f t="shared" si="11"/>
        <v>0.20682695469266577</v>
      </c>
      <c r="G35" s="247">
        <f t="shared" si="11"/>
        <v>0.20678364127650811</v>
      </c>
      <c r="H35" s="247">
        <f t="shared" si="11"/>
        <v>0.20311592390754071</v>
      </c>
      <c r="I35" s="247">
        <f t="shared" si="11"/>
        <v>0.20323166441984067</v>
      </c>
      <c r="J35" s="247">
        <f t="shared" si="11"/>
        <v>0.20269154934493622</v>
      </c>
      <c r="K35" s="247">
        <f t="shared" si="11"/>
        <v>0.20348337765490235</v>
      </c>
      <c r="L35" s="247">
        <f t="shared" si="11"/>
        <v>0.20585919818602769</v>
      </c>
      <c r="M35" s="247">
        <f t="shared" si="11"/>
        <v>0.20527370770998146</v>
      </c>
      <c r="N35" s="247">
        <f t="shared" si="11"/>
        <v>0.20564408489527131</v>
      </c>
      <c r="O35" s="247">
        <f t="shared" si="11"/>
        <v>0.20505409531481877</v>
      </c>
      <c r="P35" s="247">
        <f t="shared" si="11"/>
        <v>0.20540176905666202</v>
      </c>
      <c r="Q35" s="247">
        <f t="shared" si="11"/>
        <v>0.20453134789148239</v>
      </c>
      <c r="R35" s="247">
        <f t="shared" si="11"/>
        <v>0.20522267908338726</v>
      </c>
      <c r="S35" s="247">
        <f t="shared" si="11"/>
        <v>0.20590870763086039</v>
      </c>
      <c r="T35" s="247">
        <f t="shared" si="11"/>
        <v>0.20228939251765704</v>
      </c>
      <c r="U35" s="247">
        <f t="shared" si="11"/>
        <v>0.20337525430436365</v>
      </c>
      <c r="V35" s="247">
        <f t="shared" si="11"/>
        <v>0.20278688616164336</v>
      </c>
      <c r="W35" s="247">
        <f t="shared" si="11"/>
        <v>0.20465184669866188</v>
      </c>
      <c r="DA35" s="278"/>
    </row>
    <row r="36" spans="1:105" x14ac:dyDescent="0.25">
      <c r="A36" s="128" t="s">
        <v>176</v>
      </c>
      <c r="B36" s="260">
        <f t="shared" ref="B36:W36" si="12">IF(B$16=0,0,B$16/B$5)</f>
        <v>0.22601748888668302</v>
      </c>
      <c r="C36" s="260">
        <f t="shared" si="12"/>
        <v>0.22598341418713244</v>
      </c>
      <c r="D36" s="260">
        <f t="shared" si="12"/>
        <v>0.2293446693645845</v>
      </c>
      <c r="E36" s="260">
        <f t="shared" si="12"/>
        <v>0.22607927937640598</v>
      </c>
      <c r="F36" s="260">
        <f t="shared" si="12"/>
        <v>0.22378101886790966</v>
      </c>
      <c r="G36" s="260">
        <f t="shared" si="12"/>
        <v>0.2236035517729788</v>
      </c>
      <c r="H36" s="260">
        <f t="shared" si="12"/>
        <v>0.22168015999042517</v>
      </c>
      <c r="I36" s="260">
        <f t="shared" si="12"/>
        <v>0.22073675747992069</v>
      </c>
      <c r="J36" s="260">
        <f t="shared" si="12"/>
        <v>0.21873942825324716</v>
      </c>
      <c r="K36" s="260">
        <f t="shared" si="12"/>
        <v>0.21441582693502451</v>
      </c>
      <c r="L36" s="260">
        <f t="shared" si="12"/>
        <v>0.20900724126979076</v>
      </c>
      <c r="M36" s="260">
        <f t="shared" si="12"/>
        <v>0.21054172311284902</v>
      </c>
      <c r="N36" s="260">
        <f t="shared" si="12"/>
        <v>0.20670148917730002</v>
      </c>
      <c r="O36" s="260">
        <f t="shared" si="12"/>
        <v>0.20704745183630754</v>
      </c>
      <c r="P36" s="260">
        <f t="shared" si="12"/>
        <v>0.20776010469016135</v>
      </c>
      <c r="Q36" s="260">
        <f t="shared" si="12"/>
        <v>0.20822265590475514</v>
      </c>
      <c r="R36" s="260">
        <f t="shared" si="12"/>
        <v>0.20672618518026342</v>
      </c>
      <c r="S36" s="260">
        <f t="shared" si="12"/>
        <v>0.20784489830862246</v>
      </c>
      <c r="T36" s="260">
        <f t="shared" si="12"/>
        <v>0.22327697505376487</v>
      </c>
      <c r="U36" s="260">
        <f t="shared" si="12"/>
        <v>0.22354744975613802</v>
      </c>
      <c r="V36" s="260">
        <f t="shared" si="12"/>
        <v>0.22709874110075451</v>
      </c>
      <c r="W36" s="260">
        <f t="shared" si="12"/>
        <v>0.22453426331816403</v>
      </c>
      <c r="DA36" s="279"/>
    </row>
    <row r="37" spans="1:105" x14ac:dyDescent="0.25">
      <c r="A37" s="128" t="s">
        <v>121</v>
      </c>
      <c r="B37" s="260">
        <f t="shared" ref="B37:W37" si="13">IF(B$17=0,0,B$17/B$5)</f>
        <v>0.42621216580974303</v>
      </c>
      <c r="C37" s="260">
        <f t="shared" si="13"/>
        <v>0.42620169840707811</v>
      </c>
      <c r="D37" s="260">
        <f t="shared" si="13"/>
        <v>0.42069389352442826</v>
      </c>
      <c r="E37" s="260">
        <f t="shared" si="13"/>
        <v>0.42697799151378235</v>
      </c>
      <c r="F37" s="260">
        <f t="shared" si="13"/>
        <v>0.42275389998412133</v>
      </c>
      <c r="G37" s="260">
        <f t="shared" si="13"/>
        <v>0.4195806511129081</v>
      </c>
      <c r="H37" s="260">
        <f t="shared" si="13"/>
        <v>0.41771656211503699</v>
      </c>
      <c r="I37" s="260">
        <f t="shared" si="13"/>
        <v>0.41484375148573371</v>
      </c>
      <c r="J37" s="260">
        <f t="shared" si="13"/>
        <v>0.41714355610725345</v>
      </c>
      <c r="K37" s="260">
        <f t="shared" si="13"/>
        <v>0.41691226907416873</v>
      </c>
      <c r="L37" s="260">
        <f t="shared" si="13"/>
        <v>0.42455455146844456</v>
      </c>
      <c r="M37" s="260">
        <f t="shared" si="13"/>
        <v>0.42082682626449069</v>
      </c>
      <c r="N37" s="260">
        <f t="shared" si="13"/>
        <v>0.42466100772369642</v>
      </c>
      <c r="O37" s="260">
        <f t="shared" si="13"/>
        <v>0.42608472857006757</v>
      </c>
      <c r="P37" s="260">
        <f t="shared" si="13"/>
        <v>0.42012072505864767</v>
      </c>
      <c r="Q37" s="260">
        <f t="shared" si="13"/>
        <v>0.41639987958666075</v>
      </c>
      <c r="R37" s="260">
        <f t="shared" si="13"/>
        <v>0.41821555040891073</v>
      </c>
      <c r="S37" s="260">
        <f t="shared" si="13"/>
        <v>0.41616379588747809</v>
      </c>
      <c r="T37" s="260">
        <f t="shared" si="13"/>
        <v>0.40903652271697855</v>
      </c>
      <c r="U37" s="260">
        <f t="shared" si="13"/>
        <v>0.40613919282008193</v>
      </c>
      <c r="V37" s="260">
        <f t="shared" si="13"/>
        <v>0.40625146675227297</v>
      </c>
      <c r="W37" s="260">
        <f t="shared" si="13"/>
        <v>0.40555450480596422</v>
      </c>
      <c r="DA37" s="279"/>
    </row>
    <row r="38" spans="1:105" x14ac:dyDescent="0.25">
      <c r="A38" s="128" t="s">
        <v>175</v>
      </c>
      <c r="B38" s="260">
        <f t="shared" ref="B38:W38" si="14">IF(B$25=0,0,B$25/B$5)</f>
        <v>4.3431144057220761E-2</v>
      </c>
      <c r="C38" s="260">
        <f t="shared" si="14"/>
        <v>4.342459631973293E-2</v>
      </c>
      <c r="D38" s="260">
        <f t="shared" si="14"/>
        <v>4.4070489513857357E-2</v>
      </c>
      <c r="E38" s="260">
        <f t="shared" si="14"/>
        <v>4.3443017614765995E-2</v>
      </c>
      <c r="F38" s="260">
        <f t="shared" si="14"/>
        <v>4.3001387704986897E-2</v>
      </c>
      <c r="G38" s="260">
        <f t="shared" si="14"/>
        <v>4.2967285923733937E-2</v>
      </c>
      <c r="H38" s="260">
        <f t="shared" si="14"/>
        <v>4.2597690163697674E-2</v>
      </c>
      <c r="I38" s="260">
        <f t="shared" si="14"/>
        <v>4.2416407509246933E-2</v>
      </c>
      <c r="J38" s="260">
        <f t="shared" si="14"/>
        <v>4.2032604053148688E-2</v>
      </c>
      <c r="K38" s="260">
        <f t="shared" si="14"/>
        <v>4.1201788028146925E-2</v>
      </c>
      <c r="L38" s="260">
        <f t="shared" si="14"/>
        <v>4.0162483218905552E-2</v>
      </c>
      <c r="M38" s="260">
        <f t="shared" si="14"/>
        <v>4.0457346692999233E-2</v>
      </c>
      <c r="N38" s="260">
        <f t="shared" si="14"/>
        <v>3.9719413738829132E-2</v>
      </c>
      <c r="O38" s="260">
        <f t="shared" si="14"/>
        <v>3.9785893346915138E-2</v>
      </c>
      <c r="P38" s="260">
        <f t="shared" si="14"/>
        <v>3.9922835531836204E-2</v>
      </c>
      <c r="Q38" s="260">
        <f t="shared" si="14"/>
        <v>4.0011718602495118E-2</v>
      </c>
      <c r="R38" s="260">
        <f t="shared" si="14"/>
        <v>3.9724159281608225E-2</v>
      </c>
      <c r="S38" s="260">
        <f t="shared" si="14"/>
        <v>3.9939129332270229E-2</v>
      </c>
      <c r="T38" s="260">
        <f t="shared" si="14"/>
        <v>4.2904531485536329E-2</v>
      </c>
      <c r="U38" s="260">
        <f t="shared" si="14"/>
        <v>4.2956505453659186E-2</v>
      </c>
      <c r="V38" s="260">
        <f t="shared" si="14"/>
        <v>4.3638915681013413E-2</v>
      </c>
      <c r="W38" s="260">
        <f t="shared" si="14"/>
        <v>4.3146129903435533E-2</v>
      </c>
      <c r="DA38" s="279"/>
    </row>
    <row r="39" spans="1:105" x14ac:dyDescent="0.25">
      <c r="A39" s="128" t="s">
        <v>178</v>
      </c>
      <c r="B39" s="260">
        <f t="shared" ref="B39:W39" si="15">IF(B$26=0,0,B$26/B$5)</f>
        <v>1.9196619306580644E-2</v>
      </c>
      <c r="C39" s="260">
        <f t="shared" si="15"/>
        <v>1.941040866362314E-2</v>
      </c>
      <c r="D39" s="260">
        <f t="shared" si="15"/>
        <v>1.964295170875217E-2</v>
      </c>
      <c r="E39" s="260">
        <f t="shared" si="15"/>
        <v>1.8907287404260006E-2</v>
      </c>
      <c r="F39" s="260">
        <f t="shared" si="15"/>
        <v>2.0727347750063293E-2</v>
      </c>
      <c r="G39" s="260">
        <f t="shared" si="15"/>
        <v>2.1412973982774232E-2</v>
      </c>
      <c r="H39" s="260">
        <f t="shared" si="15"/>
        <v>2.2977932764659908E-2</v>
      </c>
      <c r="I39" s="260">
        <f t="shared" si="15"/>
        <v>2.3754283821051617E-2</v>
      </c>
      <c r="J39" s="260">
        <f t="shared" si="15"/>
        <v>2.3878572448282922E-2</v>
      </c>
      <c r="K39" s="260">
        <f t="shared" si="15"/>
        <v>2.4797347661551512E-2</v>
      </c>
      <c r="L39" s="260">
        <f t="shared" si="15"/>
        <v>2.4083305171366285E-2</v>
      </c>
      <c r="M39" s="260">
        <f t="shared" si="15"/>
        <v>2.4580079243935946E-2</v>
      </c>
      <c r="N39" s="260">
        <f t="shared" si="15"/>
        <v>2.4654800892980649E-2</v>
      </c>
      <c r="O39" s="260">
        <f t="shared" si="15"/>
        <v>2.4405566186378166E-2</v>
      </c>
      <c r="P39" s="260">
        <f t="shared" si="15"/>
        <v>2.5358913132538546E-2</v>
      </c>
      <c r="Q39" s="260">
        <f t="shared" si="15"/>
        <v>2.6166879602921314E-2</v>
      </c>
      <c r="R39" s="260">
        <f t="shared" si="15"/>
        <v>2.6022285209166066E-2</v>
      </c>
      <c r="S39" s="260">
        <f t="shared" si="15"/>
        <v>2.6028693768153748E-2</v>
      </c>
      <c r="T39" s="260">
        <f t="shared" si="15"/>
        <v>2.4498515645212608E-2</v>
      </c>
      <c r="U39" s="260">
        <f t="shared" si="15"/>
        <v>2.4796319533151468E-2</v>
      </c>
      <c r="V39" s="260">
        <f t="shared" si="15"/>
        <v>2.4044798060863189E-2</v>
      </c>
      <c r="W39" s="260">
        <f t="shared" si="15"/>
        <v>2.4422651054754878E-2</v>
      </c>
      <c r="DA39" s="279"/>
    </row>
    <row r="40" spans="1:105" x14ac:dyDescent="0.25">
      <c r="A40" s="261" t="s">
        <v>33</v>
      </c>
      <c r="B40" s="262">
        <f t="shared" ref="B40:W40" si="16">IF(B$27=0,0,B$27/B$5)</f>
        <v>2.7835097994541938E-2</v>
      </c>
      <c r="C40" s="262">
        <f t="shared" si="16"/>
        <v>2.8145092562253549E-2</v>
      </c>
      <c r="D40" s="262">
        <f t="shared" si="16"/>
        <v>2.8482279977690646E-2</v>
      </c>
      <c r="E40" s="262">
        <f t="shared" si="16"/>
        <v>2.7415566736177007E-2</v>
      </c>
      <c r="F40" s="262">
        <f t="shared" si="16"/>
        <v>3.0054654237591776E-2</v>
      </c>
      <c r="G40" s="262">
        <f t="shared" si="16"/>
        <v>3.1048812275022635E-2</v>
      </c>
      <c r="H40" s="262">
        <f t="shared" si="16"/>
        <v>3.3318002508756862E-2</v>
      </c>
      <c r="I40" s="262">
        <f t="shared" si="16"/>
        <v>3.4443711540524849E-2</v>
      </c>
      <c r="J40" s="262">
        <f t="shared" si="16"/>
        <v>3.4623930050010236E-2</v>
      </c>
      <c r="K40" s="262">
        <f t="shared" si="16"/>
        <v>3.5956154109249697E-2</v>
      </c>
      <c r="L40" s="262">
        <f t="shared" si="16"/>
        <v>3.4920792498481117E-2</v>
      </c>
      <c r="M40" s="262">
        <f t="shared" si="16"/>
        <v>3.5641114903707125E-2</v>
      </c>
      <c r="N40" s="262">
        <f t="shared" si="16"/>
        <v>3.5749461294821941E-2</v>
      </c>
      <c r="O40" s="262">
        <f t="shared" si="16"/>
        <v>3.5388070970248348E-2</v>
      </c>
      <c r="P40" s="262">
        <f t="shared" si="16"/>
        <v>3.6770424042180887E-2</v>
      </c>
      <c r="Q40" s="262">
        <f t="shared" si="16"/>
        <v>3.794197542423592E-2</v>
      </c>
      <c r="R40" s="262">
        <f t="shared" si="16"/>
        <v>3.7732313553290792E-2</v>
      </c>
      <c r="S40" s="262">
        <f t="shared" si="16"/>
        <v>3.7741605963822936E-2</v>
      </c>
      <c r="T40" s="262">
        <f t="shared" si="16"/>
        <v>3.552284768555828E-2</v>
      </c>
      <c r="U40" s="262">
        <f t="shared" si="16"/>
        <v>3.5954663323069624E-2</v>
      </c>
      <c r="V40" s="262">
        <f t="shared" si="16"/>
        <v>3.4864957188251611E-2</v>
      </c>
      <c r="W40" s="262">
        <f t="shared" si="16"/>
        <v>3.5412844029394562E-2</v>
      </c>
      <c r="DA40" s="280"/>
    </row>
    <row r="42" spans="1:105" ht="12.75" x14ac:dyDescent="0.25">
      <c r="A42" s="179" t="s">
        <v>23</v>
      </c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DA42" s="267"/>
    </row>
    <row r="44" spans="1:105" x14ac:dyDescent="0.25">
      <c r="A44" s="235" t="s">
        <v>126</v>
      </c>
      <c r="B44" s="237">
        <f t="shared" ref="B44:W44" si="17">SUM(B$45:B$53)</f>
        <v>126.45888445910974</v>
      </c>
      <c r="C44" s="237">
        <f t="shared" si="17"/>
        <v>122.34803499436497</v>
      </c>
      <c r="D44" s="237">
        <f t="shared" si="17"/>
        <v>127.81056238438661</v>
      </c>
      <c r="E44" s="237">
        <f t="shared" si="17"/>
        <v>135.43288032890183</v>
      </c>
      <c r="F44" s="237">
        <f t="shared" si="17"/>
        <v>134.84363036747555</v>
      </c>
      <c r="G44" s="237">
        <f t="shared" si="17"/>
        <v>154.42655608236757</v>
      </c>
      <c r="H44" s="237">
        <f t="shared" si="17"/>
        <v>146.93020171673029</v>
      </c>
      <c r="I44" s="237">
        <f t="shared" si="17"/>
        <v>137.2385115226293</v>
      </c>
      <c r="J44" s="237">
        <f t="shared" si="17"/>
        <v>139.32723127138388</v>
      </c>
      <c r="K44" s="237">
        <f t="shared" si="17"/>
        <v>156.36023356757104</v>
      </c>
      <c r="L44" s="237">
        <f t="shared" si="17"/>
        <v>144.5858594059342</v>
      </c>
      <c r="M44" s="237">
        <f t="shared" si="17"/>
        <v>132.8002659379103</v>
      </c>
      <c r="N44" s="237">
        <f t="shared" si="17"/>
        <v>135.04301399101345</v>
      </c>
      <c r="O44" s="237">
        <f t="shared" si="17"/>
        <v>132.9502041097679</v>
      </c>
      <c r="P44" s="237">
        <f t="shared" si="17"/>
        <v>130.15939664117741</v>
      </c>
      <c r="Q44" s="237">
        <f t="shared" si="17"/>
        <v>132.91816907674806</v>
      </c>
      <c r="R44" s="237">
        <f t="shared" si="17"/>
        <v>135.38540863538162</v>
      </c>
      <c r="S44" s="237">
        <f t="shared" si="17"/>
        <v>124.90211009173738</v>
      </c>
      <c r="T44" s="237">
        <f t="shared" si="17"/>
        <v>141.27985612939963</v>
      </c>
      <c r="U44" s="237">
        <f t="shared" si="17"/>
        <v>142.01198459584057</v>
      </c>
      <c r="V44" s="237">
        <f t="shared" si="17"/>
        <v>148.6260104466125</v>
      </c>
      <c r="W44" s="237">
        <f t="shared" si="17"/>
        <v>142.54014154785787</v>
      </c>
      <c r="DA44" s="281"/>
    </row>
    <row r="45" spans="1:105" x14ac:dyDescent="0.25">
      <c r="A45" s="239" t="s">
        <v>125</v>
      </c>
      <c r="B45" s="248">
        <f>IF(B$6=0,0,B$6/AGR!B$5*1000)</f>
        <v>2.4275830628963964</v>
      </c>
      <c r="C45" s="248">
        <f>IF(C$6=0,0,C$6/AGR!C$5*1000)</f>
        <v>2.3748253584318886</v>
      </c>
      <c r="D45" s="248">
        <f>IF(D$6=0,0,D$6/AGR!D$5*1000)</f>
        <v>2.5105767047849623</v>
      </c>
      <c r="E45" s="248">
        <f>IF(E$6=0,0,E$6/AGR!E$5*1000)</f>
        <v>2.5606683923652978</v>
      </c>
      <c r="F45" s="248">
        <f>IF(F$6=0,0,F$6/AGR!F$5*1000)</f>
        <v>2.7949508185076599</v>
      </c>
      <c r="G45" s="248">
        <f>IF(G$6=0,0,G$6/AGR!G$5*1000)</f>
        <v>3.3067318276411615</v>
      </c>
      <c r="H45" s="248">
        <f>IF(H$6=0,0,H$6/AGR!H$5*1000)</f>
        <v>3.3761522961449466</v>
      </c>
      <c r="I45" s="248">
        <f>IF(I$6=0,0,I$6/AGR!I$5*1000)</f>
        <v>3.260002553887198</v>
      </c>
      <c r="J45" s="248">
        <f>IF(J$6=0,0,J$6/AGR!J$5*1000)</f>
        <v>3.3269353859324102</v>
      </c>
      <c r="K45" s="248">
        <f>IF(K$6=0,0,K$6/AGR!K$5*1000)</f>
        <v>3.8773190722164554</v>
      </c>
      <c r="L45" s="248">
        <f>IF(L$6=0,0,L$6/AGR!L$5*1000)</f>
        <v>3.4821053755373739</v>
      </c>
      <c r="M45" s="248">
        <f>IF(M$6=0,0,M$6/AGR!M$5*1000)</f>
        <v>3.2642410603696019</v>
      </c>
      <c r="N45" s="248">
        <f>IF(N$6=0,0,N$6/AGR!N$5*1000)</f>
        <v>3.3294586219364373</v>
      </c>
      <c r="O45" s="248">
        <f>IF(O$6=0,0,O$6/AGR!O$5*1000)</f>
        <v>3.2447250058934278</v>
      </c>
      <c r="P45" s="248">
        <f>IF(P$6=0,0,P$6/AGR!P$5*1000)</f>
        <v>3.3007008328072471</v>
      </c>
      <c r="Q45" s="248">
        <f>IF(Q$6=0,0,Q$6/AGR!Q$5*1000)</f>
        <v>3.4780537272720053</v>
      </c>
      <c r="R45" s="248">
        <f>IF(R$6=0,0,R$6/AGR!R$5*1000)</f>
        <v>3.5230377166693954</v>
      </c>
      <c r="S45" s="248">
        <f>IF(S$6=0,0,S$6/AGR!S$5*1000)</f>
        <v>3.2510387745740585</v>
      </c>
      <c r="T45" s="248">
        <f>IF(T$6=0,0,T$6/AGR!T$5*1000)</f>
        <v>3.461146765739485</v>
      </c>
      <c r="U45" s="248">
        <f>IF(U$6=0,0,U$6/AGR!U$5*1000)</f>
        <v>3.5213745475754461</v>
      </c>
      <c r="V45" s="248">
        <f>IF(V$6=0,0,V$6/AGR!V$5*1000)</f>
        <v>3.5736824077805398</v>
      </c>
      <c r="W45" s="248">
        <f>IF(W$6=0,0,W$6/AGR!W$5*1000)</f>
        <v>3.4812081383187001</v>
      </c>
      <c r="DA45" s="282"/>
    </row>
    <row r="46" spans="1:105" x14ac:dyDescent="0.25">
      <c r="A46" s="241" t="s">
        <v>124</v>
      </c>
      <c r="B46" s="249">
        <f>IF(B$7=0,0,B$7/AGR!B$5*1000)</f>
        <v>1.5779289908826575</v>
      </c>
      <c r="C46" s="249">
        <f>IF(C$7=0,0,C$7/AGR!C$5*1000)</f>
        <v>1.5436364829807272</v>
      </c>
      <c r="D46" s="249">
        <f>IF(D$7=0,0,D$7/AGR!D$5*1000)</f>
        <v>1.6318748581102254</v>
      </c>
      <c r="E46" s="249">
        <f>IF(E$7=0,0,E$7/AGR!E$5*1000)</f>
        <v>1.6644344550374437</v>
      </c>
      <c r="F46" s="249">
        <f>IF(F$7=0,0,F$7/AGR!F$5*1000)</f>
        <v>1.8167180320299785</v>
      </c>
      <c r="G46" s="249">
        <f>IF(G$7=0,0,G$7/AGR!G$5*1000)</f>
        <v>2.1493756879667543</v>
      </c>
      <c r="H46" s="249">
        <f>IF(H$7=0,0,H$7/AGR!H$5*1000)</f>
        <v>2.1944989924942147</v>
      </c>
      <c r="I46" s="249">
        <f>IF(I$7=0,0,I$7/AGR!I$5*1000)</f>
        <v>2.1190016600266781</v>
      </c>
      <c r="J46" s="249">
        <f>IF(J$7=0,0,J$7/AGR!J$5*1000)</f>
        <v>2.1625080008560666</v>
      </c>
      <c r="K46" s="249">
        <f>IF(K$7=0,0,K$7/AGR!K$5*1000)</f>
        <v>2.5202573969406954</v>
      </c>
      <c r="L46" s="249">
        <f>IF(L$7=0,0,L$7/AGR!L$5*1000)</f>
        <v>2.2633684940992929</v>
      </c>
      <c r="M46" s="249">
        <f>IF(M$7=0,0,M$7/AGR!M$5*1000)</f>
        <v>2.1217566892402409</v>
      </c>
      <c r="N46" s="249">
        <f>IF(N$7=0,0,N$7/AGR!N$5*1000)</f>
        <v>2.164148104258683</v>
      </c>
      <c r="O46" s="249">
        <f>IF(O$7=0,0,O$7/AGR!O$5*1000)</f>
        <v>2.1090712538307272</v>
      </c>
      <c r="P46" s="249">
        <f>IF(P$7=0,0,P$7/AGR!P$5*1000)</f>
        <v>2.1454555413247105</v>
      </c>
      <c r="Q46" s="249">
        <f>IF(Q$7=0,0,Q$7/AGR!Q$5*1000)</f>
        <v>2.2607349227268028</v>
      </c>
      <c r="R46" s="249">
        <f>IF(R$7=0,0,R$7/AGR!R$5*1000)</f>
        <v>2.2899745158351061</v>
      </c>
      <c r="S46" s="249">
        <f>IF(S$7=0,0,S$7/AGR!S$5*1000)</f>
        <v>2.1131752034731379</v>
      </c>
      <c r="T46" s="249">
        <f>IF(T$7=0,0,T$7/AGR!T$5*1000)</f>
        <v>2.2497453977306643</v>
      </c>
      <c r="U46" s="249">
        <f>IF(U$7=0,0,U$7/AGR!U$5*1000)</f>
        <v>2.2888934559240397</v>
      </c>
      <c r="V46" s="249">
        <f>IF(V$7=0,0,V$7/AGR!V$5*1000)</f>
        <v>2.3228935650573508</v>
      </c>
      <c r="W46" s="249">
        <f>IF(W$7=0,0,W$7/AGR!W$5*1000)</f>
        <v>2.2627852899071539</v>
      </c>
      <c r="DA46" s="283"/>
    </row>
    <row r="47" spans="1:105" x14ac:dyDescent="0.25">
      <c r="A47" s="241" t="s">
        <v>123</v>
      </c>
      <c r="B47" s="249">
        <f>IF(B$8=0,0,B$8/AGR!B$5*1000)</f>
        <v>2.1848247566067571</v>
      </c>
      <c r="C47" s="249">
        <f>IF(C$8=0,0,C$8/AGR!C$5*1000)</f>
        <v>2.1373428225886992</v>
      </c>
      <c r="D47" s="249">
        <f>IF(D$8=0,0,D$8/AGR!D$5*1000)</f>
        <v>2.2595190343064657</v>
      </c>
      <c r="E47" s="249">
        <f>IF(E$8=0,0,E$8/AGR!E$5*1000)</f>
        <v>2.304601553128768</v>
      </c>
      <c r="F47" s="249">
        <f>IF(F$8=0,0,F$8/AGR!F$5*1000)</f>
        <v>2.5154557366568935</v>
      </c>
      <c r="G47" s="249">
        <f>IF(G$8=0,0,G$8/AGR!G$5*1000)</f>
        <v>2.9760586448770447</v>
      </c>
      <c r="H47" s="249">
        <f>IF(H$8=0,0,H$8/AGR!H$5*1000)</f>
        <v>3.0385370665304516</v>
      </c>
      <c r="I47" s="249">
        <f>IF(I$8=0,0,I$8/AGR!I$5*1000)</f>
        <v>2.9340022984984784</v>
      </c>
      <c r="J47" s="249">
        <f>IF(J$8=0,0,J$8/AGR!J$5*1000)</f>
        <v>2.9942418473391696</v>
      </c>
      <c r="K47" s="249">
        <f>IF(K$8=0,0,K$8/AGR!K$5*1000)</f>
        <v>3.48958716499481</v>
      </c>
      <c r="L47" s="249">
        <f>IF(L$8=0,0,L$8/AGR!L$5*1000)</f>
        <v>3.133894837983636</v>
      </c>
      <c r="M47" s="249">
        <f>IF(M$8=0,0,M$8/AGR!M$5*1000)</f>
        <v>2.9378169543326411</v>
      </c>
      <c r="N47" s="249">
        <f>IF(N$8=0,0,N$8/AGR!N$5*1000)</f>
        <v>2.9965127597427932</v>
      </c>
      <c r="O47" s="249">
        <f>IF(O$8=0,0,O$8/AGR!O$5*1000)</f>
        <v>2.9202525053040844</v>
      </c>
      <c r="P47" s="249">
        <f>IF(P$8=0,0,P$8/AGR!P$5*1000)</f>
        <v>2.9706307495265216</v>
      </c>
      <c r="Q47" s="249">
        <f>IF(Q$8=0,0,Q$8/AGR!Q$5*1000)</f>
        <v>3.1302483545448045</v>
      </c>
      <c r="R47" s="249">
        <f>IF(R$8=0,0,R$8/AGR!R$5*1000)</f>
        <v>3.1707339450024556</v>
      </c>
      <c r="S47" s="249">
        <f>IF(S$8=0,0,S$8/AGR!S$5*1000)</f>
        <v>2.9259348971166523</v>
      </c>
      <c r="T47" s="249">
        <f>IF(T$8=0,0,T$8/AGR!T$5*1000)</f>
        <v>3.1150320891655356</v>
      </c>
      <c r="U47" s="249">
        <f>IF(U$8=0,0,U$8/AGR!U$5*1000)</f>
        <v>3.1692370928179017</v>
      </c>
      <c r="V47" s="249">
        <f>IF(V$8=0,0,V$8/AGR!V$5*1000)</f>
        <v>3.2163141670024857</v>
      </c>
      <c r="W47" s="249">
        <f>IF(W$8=0,0,W$8/AGR!W$5*1000)</f>
        <v>3.1330873244868296</v>
      </c>
      <c r="DA47" s="283"/>
    </row>
    <row r="48" spans="1:105" x14ac:dyDescent="0.25">
      <c r="A48" s="243" t="s">
        <v>122</v>
      </c>
      <c r="B48" s="250">
        <f>IF(B$9=0,0,B$9/AGR!B$5*1000)</f>
        <v>26.348480572308347</v>
      </c>
      <c r="C48" s="250">
        <f>IF(C$9=0,0,C$9/AGR!C$5*1000)</f>
        <v>25.367427193582341</v>
      </c>
      <c r="D48" s="250">
        <f>IF(D$9=0,0,D$9/AGR!D$5*1000)</f>
        <v>26.543210516757298</v>
      </c>
      <c r="E48" s="250">
        <f>IF(E$9=0,0,E$9/AGR!E$5*1000)</f>
        <v>28.300498144938274</v>
      </c>
      <c r="F48" s="250">
        <f>IF(F$9=0,0,F$9/AGR!F$5*1000)</f>
        <v>27.88929742860843</v>
      </c>
      <c r="G48" s="250">
        <f>IF(G$9=0,0,G$9/AGR!G$5*1000)</f>
        <v>31.932885576502855</v>
      </c>
      <c r="H48" s="250">
        <f>IF(H$9=0,0,H$9/AGR!H$5*1000)</f>
        <v>29.843863671614997</v>
      </c>
      <c r="I48" s="250">
        <f>IF(I$9=0,0,I$9/AGR!I$5*1000)</f>
        <v>27.89121111924543</v>
      </c>
      <c r="J48" s="250">
        <f>IF(J$9=0,0,J$9/AGR!J$5*1000)</f>
        <v>28.24045237233705</v>
      </c>
      <c r="K48" s="250">
        <f>IF(K$9=0,0,K$9/AGR!K$5*1000)</f>
        <v>31.816708457238793</v>
      </c>
      <c r="L48" s="250">
        <f>IF(L$9=0,0,L$9/AGR!L$5*1000)</f>
        <v>29.764329086343341</v>
      </c>
      <c r="M48" s="250">
        <f>IF(M$9=0,0,M$9/AGR!M$5*1000)</f>
        <v>27.260402973946398</v>
      </c>
      <c r="N48" s="250">
        <f>IF(N$9=0,0,N$9/AGR!N$5*1000)</f>
        <v>27.77079703368128</v>
      </c>
      <c r="O48" s="250">
        <f>IF(O$9=0,0,O$9/AGR!O$5*1000)</f>
        <v>27.261983825648961</v>
      </c>
      <c r="P48" s="250">
        <f>IF(P$9=0,0,P$9/AGR!P$5*1000)</f>
        <v>26.734970329445588</v>
      </c>
      <c r="Q48" s="250">
        <f>IF(Q$9=0,0,Q$9/AGR!Q$5*1000)</f>
        <v>27.185932280535233</v>
      </c>
      <c r="R48" s="250">
        <f>IF(R$9=0,0,R$9/AGR!R$5*1000)</f>
        <v>27.78415626895217</v>
      </c>
      <c r="S48" s="250">
        <f>IF(S$9=0,0,S$9/AGR!S$5*1000)</f>
        <v>25.718432069357096</v>
      </c>
      <c r="T48" s="250">
        <f>IF(T$9=0,0,T$9/AGR!T$5*1000)</f>
        <v>28.579416271398252</v>
      </c>
      <c r="U48" s="250">
        <f>IF(U$9=0,0,U$9/AGR!U$5*1000)</f>
        <v>28.881723481446446</v>
      </c>
      <c r="V48" s="250">
        <f>IF(V$9=0,0,V$9/AGR!V$5*1000)</f>
        <v>30.139405861096421</v>
      </c>
      <c r="W48" s="250">
        <f>IF(W$9=0,0,W$9/AGR!W$5*1000)</f>
        <v>29.171103196457771</v>
      </c>
      <c r="DA48" s="284"/>
    </row>
    <row r="49" spans="1:105" x14ac:dyDescent="0.25">
      <c r="A49" s="128" t="s">
        <v>176</v>
      </c>
      <c r="B49" s="263">
        <f>IF(B$16=0,0,B$16/AGR!B$5*1000)</f>
        <v>28.581919512859166</v>
      </c>
      <c r="C49" s="263">
        <f>IF(C$16=0,0,C$16/AGR!C$5*1000)</f>
        <v>27.648626667113351</v>
      </c>
      <c r="D49" s="263">
        <f>IF(D$16=0,0,D$16/AGR!D$5*1000)</f>
        <v>29.312671171348747</v>
      </c>
      <c r="E49" s="263">
        <f>IF(E$16=0,0,E$16/AGR!E$5*1000)</f>
        <v>30.618567988629152</v>
      </c>
      <c r="F49" s="263">
        <f>IF(F$16=0,0,F$16/AGR!F$5*1000)</f>
        <v>30.175444991481481</v>
      </c>
      <c r="G49" s="263">
        <f>IF(G$16=0,0,G$16/AGR!G$5*1000)</f>
        <v>34.530326428086482</v>
      </c>
      <c r="H49" s="263">
        <f>IF(H$16=0,0,H$16/AGR!H$5*1000)</f>
        <v>32.571510623990214</v>
      </c>
      <c r="I49" s="263">
        <f>IF(I$16=0,0,I$16/AGR!I$5*1000)</f>
        <v>30.293584034875916</v>
      </c>
      <c r="J49" s="263">
        <f>IF(J$16=0,0,J$16/AGR!J$5*1000)</f>
        <v>30.476358908410454</v>
      </c>
      <c r="K49" s="263">
        <f>IF(K$16=0,0,K$16/AGR!K$5*1000)</f>
        <v>33.52610878014432</v>
      </c>
      <c r="L49" s="263">
        <f>IF(L$16=0,0,L$16/AGR!L$5*1000)</f>
        <v>30.219491601056134</v>
      </c>
      <c r="M49" s="263">
        <f>IF(M$16=0,0,M$16/AGR!M$5*1000)</f>
        <v>27.959996820412218</v>
      </c>
      <c r="N49" s="263">
        <f>IF(N$16=0,0,N$16/AGR!N$5*1000)</f>
        <v>27.913592094933446</v>
      </c>
      <c r="O49" s="263">
        <f>IF(O$16=0,0,O$16/AGR!O$5*1000)</f>
        <v>27.527000982044431</v>
      </c>
      <c r="P49" s="263">
        <f>IF(P$16=0,0,P$16/AGR!P$5*1000)</f>
        <v>27.041929872579249</v>
      </c>
      <c r="Q49" s="263">
        <f>IF(Q$16=0,0,Q$16/AGR!Q$5*1000)</f>
        <v>27.676574183157776</v>
      </c>
      <c r="R49" s="263">
        <f>IF(R$16=0,0,R$16/AGR!R$5*1000)</f>
        <v>27.98770905626354</v>
      </c>
      <c r="S49" s="263">
        <f>IF(S$16=0,0,S$16/AGR!S$5*1000)</f>
        <v>25.960266370549526</v>
      </c>
      <c r="T49" s="263">
        <f>IF(T$16=0,0,T$16/AGR!T$5*1000)</f>
        <v>31.544538912603461</v>
      </c>
      <c r="U49" s="263">
        <f>IF(U$16=0,0,U$16/AGR!U$5*1000)</f>
        <v>31.746416991208108</v>
      </c>
      <c r="V49" s="263">
        <f>IF(V$16=0,0,V$16/AGR!V$5*1000)</f>
        <v>33.752779867253281</v>
      </c>
      <c r="W49" s="263">
        <f>IF(W$16=0,0,W$16/AGR!W$5*1000)</f>
        <v>32.005145675715085</v>
      </c>
      <c r="DA49" s="285"/>
    </row>
    <row r="50" spans="1:105" x14ac:dyDescent="0.25">
      <c r="A50" s="128" t="s">
        <v>121</v>
      </c>
      <c r="B50" s="263">
        <f>IF(B$17=0,0,B$17/AGR!B$5*1000)</f>
        <v>53.898315031201207</v>
      </c>
      <c r="C50" s="263">
        <f>IF(C$17=0,0,C$17/AGR!C$5*1000)</f>
        <v>52.144940311366973</v>
      </c>
      <c r="D50" s="263">
        <f>IF(D$17=0,0,D$17/AGR!D$5*1000)</f>
        <v>53.769123123034426</v>
      </c>
      <c r="E50" s="263">
        <f>IF(E$17=0,0,E$17/AGR!E$5*1000)</f>
        <v>57.826859227760941</v>
      </c>
      <c r="F50" s="263">
        <f>IF(F$17=0,0,F$17/AGR!F$5*1000)</f>
        <v>57.005670625867573</v>
      </c>
      <c r="G50" s="263">
        <f>IF(G$17=0,0,G$17/AGR!G$5*1000)</f>
        <v>64.794394950163792</v>
      </c>
      <c r="H50" s="263">
        <f>IF(H$17=0,0,H$17/AGR!H$5*1000)</f>
        <v>61.375178731981485</v>
      </c>
      <c r="I50" s="263">
        <f>IF(I$17=0,0,I$17/AGR!I$5*1000)</f>
        <v>56.932538968365613</v>
      </c>
      <c r="J50" s="263">
        <f>IF(J$17=0,0,J$17/AGR!J$5*1000)</f>
        <v>58.119456715122801</v>
      </c>
      <c r="K50" s="263">
        <f>IF(K$17=0,0,K$17/AGR!K$5*1000)</f>
        <v>65.188499769623036</v>
      </c>
      <c r="L50" s="263">
        <f>IF(L$17=0,0,L$17/AGR!L$5*1000)</f>
        <v>61.384584688765983</v>
      </c>
      <c r="M50" s="263">
        <f>IF(M$17=0,0,M$17/AGR!M$5*1000)</f>
        <v>55.885914441731124</v>
      </c>
      <c r="N50" s="263">
        <f>IF(N$17=0,0,N$17/AGR!N$5*1000)</f>
        <v>57.347502407469001</v>
      </c>
      <c r="O50" s="263">
        <f>IF(O$17=0,0,O$17/AGR!O$5*1000)</f>
        <v>56.64805163144554</v>
      </c>
      <c r="P50" s="263">
        <f>IF(P$17=0,0,P$17/AGR!P$5*1000)</f>
        <v>54.682660090087559</v>
      </c>
      <c r="Q50" s="263">
        <f>IF(Q$17=0,0,Q$17/AGR!Q$5*1000)</f>
        <v>55.347109598437306</v>
      </c>
      <c r="R50" s="263">
        <f>IF(R$17=0,0,R$17/AGR!R$5*1000)</f>
        <v>56.620283189781425</v>
      </c>
      <c r="S50" s="263">
        <f>IF(S$17=0,0,S$17/AGR!S$5*1000)</f>
        <v>51.979736250133129</v>
      </c>
      <c r="T50" s="263">
        <f>IF(T$17=0,0,T$17/AGR!T$5*1000)</f>
        <v>57.78862108112466</v>
      </c>
      <c r="U50" s="263">
        <f>IF(U$17=0,0,U$17/AGR!U$5*1000)</f>
        <v>57.676632794532594</v>
      </c>
      <c r="V50" s="263">
        <f>IF(V$17=0,0,V$17/AGR!V$5*1000)</f>
        <v>60.379534741474963</v>
      </c>
      <c r="W50" s="263">
        <f>IF(W$17=0,0,W$17/AGR!W$5*1000)</f>
        <v>57.80779652041354</v>
      </c>
      <c r="DA50" s="285"/>
    </row>
    <row r="51" spans="1:105" x14ac:dyDescent="0.25">
      <c r="A51" s="128" t="s">
        <v>175</v>
      </c>
      <c r="B51" s="263">
        <f>IF(B$25=0,0,B$25/AGR!B$5*1000)</f>
        <v>5.4922540282590298</v>
      </c>
      <c r="C51" s="263">
        <f>IF(C$25=0,0,C$25/AGR!C$5*1000)</f>
        <v>5.3129140301428563</v>
      </c>
      <c r="D51" s="263">
        <f>IF(D$25=0,0,D$25/AGR!D$5*1000)</f>
        <v>5.6326740493213201</v>
      </c>
      <c r="E51" s="263">
        <f>IF(E$25=0,0,E$25/AGR!E$5*1000)</f>
        <v>5.8836130057469767</v>
      </c>
      <c r="F51" s="263">
        <f>IF(F$25=0,0,F$25/AGR!F$5*1000)</f>
        <v>5.7984632289797595</v>
      </c>
      <c r="G51" s="263">
        <f>IF(G$25=0,0,G$25/AGR!G$5*1000)</f>
        <v>6.635289989408621</v>
      </c>
      <c r="H51" s="263">
        <f>IF(H$25=0,0,H$25/AGR!H$5*1000)</f>
        <v>6.2588872084188774</v>
      </c>
      <c r="I51" s="263">
        <f>IF(I$25=0,0,I$25/AGR!I$5*1000)</f>
        <v>5.8211646307063241</v>
      </c>
      <c r="J51" s="263">
        <f>IF(J$25=0,0,J$25/AGR!J$5*1000)</f>
        <v>5.8562863458515553</v>
      </c>
      <c r="K51" s="263">
        <f>IF(K$25=0,0,K$25/AGR!K$5*1000)</f>
        <v>6.4423211994826053</v>
      </c>
      <c r="L51" s="263">
        <f>IF(L$25=0,0,L$25/AGR!L$5*1000)</f>
        <v>5.8069271520818697</v>
      </c>
      <c r="M51" s="263">
        <f>IF(M$25=0,0,M$25/AGR!M$5*1000)</f>
        <v>5.3727463999725318</v>
      </c>
      <c r="N51" s="263">
        <f>IF(N$25=0,0,N$25/AGR!N$5*1000)</f>
        <v>5.3638293452475549</v>
      </c>
      <c r="O51" s="263">
        <f>IF(O$25=0,0,O$25/AGR!O$5*1000)</f>
        <v>5.2895426411618258</v>
      </c>
      <c r="P51" s="263">
        <f>IF(P$25=0,0,P$25/AGR!P$5*1000)</f>
        <v>5.1963321850287594</v>
      </c>
      <c r="Q51" s="263">
        <f>IF(Q$25=0,0,Q$25/AGR!Q$5*1000)</f>
        <v>5.3182843782577116</v>
      </c>
      <c r="R51" s="263">
        <f>IF(R$25=0,0,R$25/AGR!R$5*1000)</f>
        <v>5.3780715370375178</v>
      </c>
      <c r="S51" s="263">
        <f>IF(S$25=0,0,S$25/AGR!S$5*1000)</f>
        <v>4.9884815288273545</v>
      </c>
      <c r="T51" s="263">
        <f>IF(T$25=0,0,T$25/AGR!T$5*1000)</f>
        <v>6.0615460355758719</v>
      </c>
      <c r="U51" s="263">
        <f>IF(U$25=0,0,U$25/AGR!U$5*1000)</f>
        <v>6.1003385907761887</v>
      </c>
      <c r="V51" s="263">
        <f>IF(V$25=0,0,V$25/AGR!V$5*1000)</f>
        <v>6.4858779378851414</v>
      </c>
      <c r="W51" s="263">
        <f>IF(W$25=0,0,W$25/AGR!W$5*1000)</f>
        <v>6.1500554636779636</v>
      </c>
      <c r="DA51" s="285"/>
    </row>
    <row r="52" spans="1:105" x14ac:dyDescent="0.25">
      <c r="A52" s="128" t="s">
        <v>178</v>
      </c>
      <c r="B52" s="263">
        <f>IF(B$26=0,0,B$26/AGR!B$5*1000)</f>
        <v>2.4275830628963964</v>
      </c>
      <c r="C52" s="263">
        <f>IF(C$26=0,0,C$26/AGR!C$5*1000)</f>
        <v>2.3748253584318886</v>
      </c>
      <c r="D52" s="263">
        <f>IF(D$26=0,0,D$26/AGR!D$5*1000)</f>
        <v>2.5105767047849623</v>
      </c>
      <c r="E52" s="263">
        <f>IF(E$26=0,0,E$26/AGR!E$5*1000)</f>
        <v>2.5606683923652978</v>
      </c>
      <c r="F52" s="263">
        <f>IF(F$26=0,0,F$26/AGR!F$5*1000)</f>
        <v>2.7949508185076599</v>
      </c>
      <c r="G52" s="263">
        <f>IF(G$26=0,0,G$26/AGR!G$5*1000)</f>
        <v>3.3067318276411615</v>
      </c>
      <c r="H52" s="263">
        <f>IF(H$26=0,0,H$26/AGR!H$5*1000)</f>
        <v>3.3761522961449466</v>
      </c>
      <c r="I52" s="263">
        <f>IF(I$26=0,0,I$26/AGR!I$5*1000)</f>
        <v>3.260002553887198</v>
      </c>
      <c r="J52" s="263">
        <f>IF(J$26=0,0,J$26/AGR!J$5*1000)</f>
        <v>3.3269353859324102</v>
      </c>
      <c r="K52" s="263">
        <f>IF(K$26=0,0,K$26/AGR!K$5*1000)</f>
        <v>3.8773190722164554</v>
      </c>
      <c r="L52" s="263">
        <f>IF(L$26=0,0,L$26/AGR!L$5*1000)</f>
        <v>3.4821053755373739</v>
      </c>
      <c r="M52" s="263">
        <f>IF(M$26=0,0,M$26/AGR!M$5*1000)</f>
        <v>3.2642410603696019</v>
      </c>
      <c r="N52" s="263">
        <f>IF(N$26=0,0,N$26/AGR!N$5*1000)</f>
        <v>3.3294586219364373</v>
      </c>
      <c r="O52" s="263">
        <f>IF(O$26=0,0,O$26/AGR!O$5*1000)</f>
        <v>3.2447250058934278</v>
      </c>
      <c r="P52" s="263">
        <f>IF(P$26=0,0,P$26/AGR!P$5*1000)</f>
        <v>3.3007008328072471</v>
      </c>
      <c r="Q52" s="263">
        <f>IF(Q$26=0,0,Q$26/AGR!Q$5*1000)</f>
        <v>3.4780537272720053</v>
      </c>
      <c r="R52" s="263">
        <f>IF(R$26=0,0,R$26/AGR!R$5*1000)</f>
        <v>3.5230377166693954</v>
      </c>
      <c r="S52" s="263">
        <f>IF(S$26=0,0,S$26/AGR!S$5*1000)</f>
        <v>3.2510387745740585</v>
      </c>
      <c r="T52" s="263">
        <f>IF(T$26=0,0,T$26/AGR!T$5*1000)</f>
        <v>3.461146765739485</v>
      </c>
      <c r="U52" s="263">
        <f>IF(U$26=0,0,U$26/AGR!U$5*1000)</f>
        <v>3.5213745475754461</v>
      </c>
      <c r="V52" s="263">
        <f>IF(V$26=0,0,V$26/AGR!V$5*1000)</f>
        <v>3.5736824077805398</v>
      </c>
      <c r="W52" s="263">
        <f>IF(W$26=0,0,W$26/AGR!W$5*1000)</f>
        <v>3.4812081383187001</v>
      </c>
      <c r="DA52" s="285"/>
    </row>
    <row r="53" spans="1:105" x14ac:dyDescent="0.25">
      <c r="A53" s="261" t="s">
        <v>33</v>
      </c>
      <c r="B53" s="264">
        <f>IF(B$27=0,0,B$27/AGR!B$5*1000)</f>
        <v>3.5199954411997756</v>
      </c>
      <c r="C53" s="264">
        <f>IF(C$27=0,0,C$27/AGR!C$5*1000)</f>
        <v>3.443496769726238</v>
      </c>
      <c r="D53" s="264">
        <f>IF(D$27=0,0,D$27/AGR!D$5*1000)</f>
        <v>3.6403362219381954</v>
      </c>
      <c r="E53" s="264">
        <f>IF(E$27=0,0,E$27/AGR!E$5*1000)</f>
        <v>3.712969168929682</v>
      </c>
      <c r="F53" s="264">
        <f>IF(F$27=0,0,F$27/AGR!F$5*1000)</f>
        <v>4.0526786868361073</v>
      </c>
      <c r="G53" s="264">
        <f>IF(G$27=0,0,G$27/AGR!G$5*1000)</f>
        <v>4.794761150079685</v>
      </c>
      <c r="H53" s="264">
        <f>IF(H$27=0,0,H$27/AGR!H$5*1000)</f>
        <v>4.8954208294101722</v>
      </c>
      <c r="I53" s="264">
        <f>IF(I$27=0,0,I$27/AGR!I$5*1000)</f>
        <v>4.7270037031364378</v>
      </c>
      <c r="J53" s="264">
        <f>IF(J$27=0,0,J$27/AGR!J$5*1000)</f>
        <v>4.8240563096019953</v>
      </c>
      <c r="K53" s="264">
        <f>IF(K$27=0,0,K$27/AGR!K$5*1000)</f>
        <v>5.6221126547138605</v>
      </c>
      <c r="L53" s="264">
        <f>IF(L$27=0,0,L$27/AGR!L$5*1000)</f>
        <v>5.0490527945291923</v>
      </c>
      <c r="M53" s="264">
        <f>IF(M$27=0,0,M$27/AGR!M$5*1000)</f>
        <v>4.7331495375359225</v>
      </c>
      <c r="N53" s="264">
        <f>IF(N$27=0,0,N$27/AGR!N$5*1000)</f>
        <v>4.8277150018078343</v>
      </c>
      <c r="O53" s="264">
        <f>IF(O$27=0,0,O$27/AGR!O$5*1000)</f>
        <v>4.70485125854547</v>
      </c>
      <c r="P53" s="264">
        <f>IF(P$27=0,0,P$27/AGR!P$5*1000)</f>
        <v>4.7860162075705075</v>
      </c>
      <c r="Q53" s="264">
        <f>IF(Q$27=0,0,Q$27/AGR!Q$5*1000)</f>
        <v>5.0431779045444101</v>
      </c>
      <c r="R53" s="264">
        <f>IF(R$27=0,0,R$27/AGR!R$5*1000)</f>
        <v>5.1084046891706221</v>
      </c>
      <c r="S53" s="264">
        <f>IF(S$27=0,0,S$27/AGR!S$5*1000)</f>
        <v>4.7140062231323858</v>
      </c>
      <c r="T53" s="264">
        <f>IF(T$27=0,0,T$27/AGR!T$5*1000)</f>
        <v>5.0186628103222519</v>
      </c>
      <c r="U53" s="264">
        <f>IF(U$27=0,0,U$27/AGR!U$5*1000)</f>
        <v>5.1059930939843969</v>
      </c>
      <c r="V53" s="264">
        <f>IF(V$27=0,0,V$27/AGR!V$5*1000)</f>
        <v>5.1818394912817807</v>
      </c>
      <c r="W53" s="264">
        <f>IF(W$27=0,0,W$27/AGR!W$5*1000)</f>
        <v>5.0477518005621143</v>
      </c>
      <c r="DA53" s="286"/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  <ignoredErrors>
    <ignoredError sqref="B5:W5 B9:W9 B17:W17" formulaRange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DA5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1.25" x14ac:dyDescent="0.25"/>
  <cols>
    <col min="1" max="1" width="50.7109375" style="1" customWidth="1"/>
    <col min="2" max="23" width="9.7109375" style="1" customWidth="1"/>
    <col min="24" max="103" width="9.140625" style="1" hidden="1" customWidth="1"/>
    <col min="104" max="104" width="2.7109375" style="1" customWidth="1"/>
    <col min="105" max="105" width="9.7109375" style="118" customWidth="1"/>
    <col min="106" max="16384" width="9.140625" style="1"/>
  </cols>
  <sheetData>
    <row r="1" spans="1:105" ht="12.75" x14ac:dyDescent="0.25">
      <c r="A1" s="28" t="s">
        <v>1013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3" spans="1:105" ht="12.75" x14ac:dyDescent="0.25">
      <c r="A3" s="179" t="s">
        <v>133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DA3" s="267"/>
    </row>
    <row r="5" spans="1:105" ht="12.75" x14ac:dyDescent="0.25">
      <c r="A5" s="234" t="s">
        <v>126</v>
      </c>
      <c r="B5" s="80">
        <f t="shared" ref="B5" si="0">SUM(B6:B9,B16:B17,B25:B27)</f>
        <v>11157.430943185698</v>
      </c>
      <c r="C5" s="80">
        <f t="shared" ref="C5:W5" si="1">SUM(C6:C9,C16:C17,C25:C27)</f>
        <v>11084.669451764285</v>
      </c>
      <c r="D5" s="80">
        <f t="shared" si="1"/>
        <v>10858.10011803652</v>
      </c>
      <c r="E5" s="80">
        <f t="shared" si="1"/>
        <v>11202.457972462045</v>
      </c>
      <c r="F5" s="80">
        <f t="shared" si="1"/>
        <v>11588.736886560162</v>
      </c>
      <c r="G5" s="80">
        <f t="shared" si="1"/>
        <v>11735.107229298803</v>
      </c>
      <c r="H5" s="80">
        <f t="shared" si="1"/>
        <v>10898.662560650369</v>
      </c>
      <c r="I5" s="80">
        <f t="shared" si="1"/>
        <v>10633.334737834452</v>
      </c>
      <c r="J5" s="80">
        <f t="shared" si="1"/>
        <v>10489.989397125652</v>
      </c>
      <c r="K5" s="80">
        <f t="shared" si="1"/>
        <v>10375.42576001103</v>
      </c>
      <c r="L5" s="80">
        <f t="shared" si="1"/>
        <v>10638.307940023387</v>
      </c>
      <c r="M5" s="80">
        <f t="shared" si="1"/>
        <v>10459.944920268752</v>
      </c>
      <c r="N5" s="80">
        <f t="shared" si="1"/>
        <v>10489.79822520105</v>
      </c>
      <c r="O5" s="80">
        <f t="shared" si="1"/>
        <v>10609.500270381368</v>
      </c>
      <c r="P5" s="80">
        <f t="shared" si="1"/>
        <v>10420.885636245859</v>
      </c>
      <c r="Q5" s="80">
        <f t="shared" si="1"/>
        <v>10455.656127033801</v>
      </c>
      <c r="R5" s="80">
        <f t="shared" si="1"/>
        <v>10586.466029847794</v>
      </c>
      <c r="S5" s="80">
        <f t="shared" si="1"/>
        <v>10730.51155592581</v>
      </c>
      <c r="T5" s="80">
        <f t="shared" si="1"/>
        <v>11671.147077176931</v>
      </c>
      <c r="U5" s="80">
        <f t="shared" si="1"/>
        <v>11761.498415434153</v>
      </c>
      <c r="V5" s="80">
        <f t="shared" si="1"/>
        <v>11850.250425107761</v>
      </c>
      <c r="W5" s="80">
        <f t="shared" si="1"/>
        <v>11910.238931724676</v>
      </c>
      <c r="DA5" s="103"/>
    </row>
    <row r="6" spans="1:105" x14ac:dyDescent="0.25">
      <c r="A6" s="239" t="s">
        <v>125</v>
      </c>
      <c r="B6" s="240">
        <v>261.36212734833788</v>
      </c>
      <c r="C6" s="240">
        <v>262.49695402394389</v>
      </c>
      <c r="D6" s="240">
        <v>259.81293114036248</v>
      </c>
      <c r="E6" s="240">
        <v>255.5939578200142</v>
      </c>
      <c r="F6" s="240">
        <v>288.28775889843848</v>
      </c>
      <c r="G6" s="240">
        <v>300.49500040267412</v>
      </c>
      <c r="H6" s="240">
        <v>299.45169517960682</v>
      </c>
      <c r="I6" s="240">
        <v>300.90748276391832</v>
      </c>
      <c r="J6" s="240">
        <v>298.16208376289438</v>
      </c>
      <c r="K6" s="240">
        <v>304.95999760162613</v>
      </c>
      <c r="L6" s="240">
        <v>303.96829233802379</v>
      </c>
      <c r="M6" s="240">
        <v>304.09266215117992</v>
      </c>
      <c r="N6" s="240">
        <v>305.10984562175702</v>
      </c>
      <c r="O6" s="240">
        <v>306.22031518247672</v>
      </c>
      <c r="P6" s="240">
        <v>310.95324709433328</v>
      </c>
      <c r="Q6" s="240">
        <v>321.4214805031682</v>
      </c>
      <c r="R6" s="240">
        <v>323.59624266875852</v>
      </c>
      <c r="S6" s="240">
        <v>327.14811192174022</v>
      </c>
      <c r="T6" s="240">
        <v>338.00517222176182</v>
      </c>
      <c r="U6" s="240">
        <v>343.48949181898729</v>
      </c>
      <c r="V6" s="240">
        <v>337.06137847192372</v>
      </c>
      <c r="W6" s="240">
        <v>342.97656418159499</v>
      </c>
      <c r="DA6" s="268" t="s">
        <v>1014</v>
      </c>
    </row>
    <row r="7" spans="1:105" x14ac:dyDescent="0.25">
      <c r="A7" s="241" t="s">
        <v>124</v>
      </c>
      <c r="B7" s="242">
        <v>168.4630877022598</v>
      </c>
      <c r="C7" s="242">
        <v>169.1945494779925</v>
      </c>
      <c r="D7" s="242">
        <v>167.46454066983401</v>
      </c>
      <c r="E7" s="242">
        <v>164.74516705709911</v>
      </c>
      <c r="F7" s="242">
        <v>185.8182227988527</v>
      </c>
      <c r="G7" s="242">
        <v>193.68649972556241</v>
      </c>
      <c r="H7" s="242">
        <v>193.01402884740969</v>
      </c>
      <c r="I7" s="242">
        <v>193.9523685907379</v>
      </c>
      <c r="J7" s="242">
        <v>192.18279930623791</v>
      </c>
      <c r="K7" s="242">
        <v>196.56445003285739</v>
      </c>
      <c r="L7" s="242">
        <v>195.92523832880531</v>
      </c>
      <c r="M7" s="242">
        <v>196.00540190473649</v>
      </c>
      <c r="N7" s="242">
        <v>196.66103579458741</v>
      </c>
      <c r="O7" s="242">
        <v>197.37679799355701</v>
      </c>
      <c r="P7" s="242">
        <v>200.42744780210131</v>
      </c>
      <c r="Q7" s="242">
        <v>207.17483289852689</v>
      </c>
      <c r="R7" s="242">
        <v>208.5765935635107</v>
      </c>
      <c r="S7" s="242">
        <v>210.8659798167628</v>
      </c>
      <c r="T7" s="242">
        <v>217.86398645248931</v>
      </c>
      <c r="U7" s="242">
        <v>221.39894931290129</v>
      </c>
      <c r="V7" s="242">
        <v>217.25565650482281</v>
      </c>
      <c r="W7" s="242">
        <v>221.0683376269634</v>
      </c>
      <c r="DA7" s="269" t="s">
        <v>1015</v>
      </c>
    </row>
    <row r="8" spans="1:105" x14ac:dyDescent="0.25">
      <c r="A8" s="241" t="s">
        <v>123</v>
      </c>
      <c r="B8" s="242">
        <v>334.77527785742961</v>
      </c>
      <c r="C8" s="242">
        <v>336.22886227495951</v>
      </c>
      <c r="D8" s="242">
        <v>332.79093300899092</v>
      </c>
      <c r="E8" s="242">
        <v>327.3869061137313</v>
      </c>
      <c r="F8" s="242">
        <v>369.26396171964029</v>
      </c>
      <c r="G8" s="242">
        <v>384.90005524212131</v>
      </c>
      <c r="H8" s="242">
        <v>383.56369943768237</v>
      </c>
      <c r="I8" s="242">
        <v>385.4283984205988</v>
      </c>
      <c r="J8" s="242">
        <v>381.91185330091378</v>
      </c>
      <c r="K8" s="242">
        <v>390.61921085612357</v>
      </c>
      <c r="L8" s="242">
        <v>389.34894875448163</v>
      </c>
      <c r="M8" s="242">
        <v>389.50825239643927</v>
      </c>
      <c r="N8" s="242">
        <v>390.81114919502778</v>
      </c>
      <c r="O8" s="242">
        <v>392.23353490757859</v>
      </c>
      <c r="P8" s="242">
        <v>398.29588453698892</v>
      </c>
      <c r="Q8" s="242">
        <v>411.70450568525649</v>
      </c>
      <c r="R8" s="242">
        <v>414.49012966087162</v>
      </c>
      <c r="S8" s="242">
        <v>419.03967181582749</v>
      </c>
      <c r="T8" s="242">
        <v>432.94633616513607</v>
      </c>
      <c r="U8" s="242">
        <v>439.97112830180691</v>
      </c>
      <c r="V8" s="242">
        <v>431.7374432851779</v>
      </c>
      <c r="W8" s="242">
        <v>439.31412610309161</v>
      </c>
      <c r="DA8" s="269" t="s">
        <v>1016</v>
      </c>
    </row>
    <row r="9" spans="1:105" x14ac:dyDescent="0.25">
      <c r="A9" s="243" t="s">
        <v>122</v>
      </c>
      <c r="B9" s="244">
        <f t="shared" ref="B9" si="2">SUM(B10:B15)</f>
        <v>3862.7621609495686</v>
      </c>
      <c r="C9" s="244">
        <f t="shared" ref="C9:W9" si="3">SUM(C10:C15)</f>
        <v>3823.1601997742514</v>
      </c>
      <c r="D9" s="244">
        <f t="shared" si="3"/>
        <v>3741.530968984503</v>
      </c>
      <c r="E9" s="244">
        <f t="shared" si="3"/>
        <v>3905.4148635261186</v>
      </c>
      <c r="F9" s="244">
        <f t="shared" si="3"/>
        <v>3996.4272974331952</v>
      </c>
      <c r="G9" s="244">
        <f t="shared" si="3"/>
        <v>4040.763802026564</v>
      </c>
      <c r="H9" s="244">
        <f t="shared" si="3"/>
        <v>3703.2898747337454</v>
      </c>
      <c r="I9" s="244">
        <f t="shared" si="3"/>
        <v>3612.8552078622242</v>
      </c>
      <c r="J9" s="244">
        <f t="shared" si="3"/>
        <v>3556.9403167616765</v>
      </c>
      <c r="K9" s="244">
        <f t="shared" si="3"/>
        <v>3533.8409833638352</v>
      </c>
      <c r="L9" s="244">
        <f t="shared" si="3"/>
        <v>3657.129492984383</v>
      </c>
      <c r="M9" s="244">
        <f t="shared" si="3"/>
        <v>3587.1625445368563</v>
      </c>
      <c r="N9" s="244">
        <f t="shared" si="3"/>
        <v>3616.2671277389527</v>
      </c>
      <c r="O9" s="244">
        <f t="shared" si="3"/>
        <v>3648.1072654781096</v>
      </c>
      <c r="P9" s="244">
        <f t="shared" si="3"/>
        <v>3590.2225652913985</v>
      </c>
      <c r="Q9" s="244">
        <f t="shared" si="3"/>
        <v>3585.5462593226512</v>
      </c>
      <c r="R9" s="244">
        <f t="shared" si="3"/>
        <v>3642.6118062510595</v>
      </c>
      <c r="S9" s="244">
        <f t="shared" si="3"/>
        <v>3703.696397003303</v>
      </c>
      <c r="T9" s="244">
        <f t="shared" si="3"/>
        <v>3948.370149512833</v>
      </c>
      <c r="U9" s="244">
        <f t="shared" si="3"/>
        <v>3999.407102102537</v>
      </c>
      <c r="V9" s="244">
        <f t="shared" si="3"/>
        <v>4016.4806408914892</v>
      </c>
      <c r="W9" s="244">
        <f t="shared" si="3"/>
        <v>4071.0390781753435</v>
      </c>
      <c r="DA9" s="270"/>
    </row>
    <row r="10" spans="1:105" x14ac:dyDescent="0.25">
      <c r="A10" s="254" t="s">
        <v>174</v>
      </c>
      <c r="B10" s="255">
        <v>2203.1697707572021</v>
      </c>
      <c r="C10" s="255">
        <v>2174.7696723669728</v>
      </c>
      <c r="D10" s="255">
        <v>2186.4243488464981</v>
      </c>
      <c r="E10" s="255">
        <v>2211.472467036886</v>
      </c>
      <c r="F10" s="255">
        <v>2170.4539576202869</v>
      </c>
      <c r="G10" s="255">
        <v>2207.769924896264</v>
      </c>
      <c r="H10" s="255">
        <v>1961.0654141764189</v>
      </c>
      <c r="I10" s="255">
        <v>1886.746038572931</v>
      </c>
      <c r="J10" s="255">
        <v>1853.718488805936</v>
      </c>
      <c r="K10" s="255">
        <v>1798.1225498225469</v>
      </c>
      <c r="L10" s="255">
        <v>1790.4376279416119</v>
      </c>
      <c r="M10" s="255">
        <v>1733.538196821557</v>
      </c>
      <c r="N10" s="255">
        <v>1656.158894540361</v>
      </c>
      <c r="O10" s="255">
        <v>1678.460042191231</v>
      </c>
      <c r="P10" s="255">
        <v>1639.706829466835</v>
      </c>
      <c r="Q10" s="255">
        <v>1677.1580216358079</v>
      </c>
      <c r="R10" s="255">
        <v>1687.3004606004899</v>
      </c>
      <c r="S10" s="255">
        <v>1736.654019602943</v>
      </c>
      <c r="T10" s="255">
        <v>2036.474840367558</v>
      </c>
      <c r="U10" s="255">
        <v>2032.1770417987029</v>
      </c>
      <c r="V10" s="255">
        <v>2120.0179482261242</v>
      </c>
      <c r="W10" s="255">
        <v>2067.954160904023</v>
      </c>
      <c r="DA10" s="271" t="s">
        <v>1017</v>
      </c>
    </row>
    <row r="11" spans="1:105" x14ac:dyDescent="0.25">
      <c r="A11" s="254" t="s">
        <v>177</v>
      </c>
      <c r="B11" s="256">
        <v>868.43683688854082</v>
      </c>
      <c r="C11" s="256">
        <v>862.55246071520128</v>
      </c>
      <c r="D11" s="256">
        <v>816.68278553417292</v>
      </c>
      <c r="E11" s="256">
        <v>936.45580112387427</v>
      </c>
      <c r="F11" s="256">
        <v>1040.0893748667629</v>
      </c>
      <c r="G11" s="256">
        <v>1008.749929354356</v>
      </c>
      <c r="H11" s="256">
        <v>876.19597640974916</v>
      </c>
      <c r="I11" s="256">
        <v>856.40070589758784</v>
      </c>
      <c r="J11" s="256">
        <v>856.49269828155502</v>
      </c>
      <c r="K11" s="256">
        <v>826.01905504625722</v>
      </c>
      <c r="L11" s="256">
        <v>996.17976653884648</v>
      </c>
      <c r="M11" s="256">
        <v>993.73329607252515</v>
      </c>
      <c r="N11" s="256">
        <v>1048.7652118330709</v>
      </c>
      <c r="O11" s="256">
        <v>1089.667513466851</v>
      </c>
      <c r="P11" s="256">
        <v>1002.2892763080361</v>
      </c>
      <c r="Q11" s="256">
        <v>935.62473605129935</v>
      </c>
      <c r="R11" s="256">
        <v>964.33160401245277</v>
      </c>
      <c r="S11" s="256">
        <v>951.46436618241046</v>
      </c>
      <c r="T11" s="256">
        <v>990.04841031490741</v>
      </c>
      <c r="U11" s="256">
        <v>991.066783660341</v>
      </c>
      <c r="V11" s="256">
        <v>981.11025565943748</v>
      </c>
      <c r="W11" s="256">
        <v>1031.429787806263</v>
      </c>
      <c r="DA11" s="272" t="s">
        <v>1018</v>
      </c>
    </row>
    <row r="12" spans="1:105" x14ac:dyDescent="0.25">
      <c r="A12" s="254" t="s">
        <v>159</v>
      </c>
      <c r="B12" s="256">
        <v>24.43328006162092</v>
      </c>
      <c r="C12" s="256">
        <v>26.119202592021331</v>
      </c>
      <c r="D12" s="256">
        <v>25.88883416432645</v>
      </c>
      <c r="E12" s="256">
        <v>25.21159117252687</v>
      </c>
      <c r="F12" s="256">
        <v>28.83343632353802</v>
      </c>
      <c r="G12" s="256">
        <v>29.013437061802819</v>
      </c>
      <c r="H12" s="256">
        <v>29.195526302338969</v>
      </c>
      <c r="I12" s="256">
        <v>28.69621114666564</v>
      </c>
      <c r="J12" s="256">
        <v>29.323691923459009</v>
      </c>
      <c r="K12" s="256">
        <v>29.661139878689799</v>
      </c>
      <c r="L12" s="256">
        <v>23.449067984345049</v>
      </c>
      <c r="M12" s="256">
        <v>25.87359584226472</v>
      </c>
      <c r="N12" s="256">
        <v>27.166272741109179</v>
      </c>
      <c r="O12" s="256">
        <v>29.670051352135172</v>
      </c>
      <c r="P12" s="256">
        <v>38.918073124074112</v>
      </c>
      <c r="Q12" s="256">
        <v>42.564328575854162</v>
      </c>
      <c r="R12" s="256">
        <v>47.318003404035842</v>
      </c>
      <c r="S12" s="256">
        <v>49.065870839422473</v>
      </c>
      <c r="T12" s="256">
        <v>53.835174269965158</v>
      </c>
      <c r="U12" s="256">
        <v>62.585940702489196</v>
      </c>
      <c r="V12" s="256">
        <v>64.705185772355563</v>
      </c>
      <c r="W12" s="256">
        <v>64.077244429683276</v>
      </c>
      <c r="DA12" s="272" t="s">
        <v>1019</v>
      </c>
    </row>
    <row r="13" spans="1:105" x14ac:dyDescent="0.25">
      <c r="A13" s="254" t="s">
        <v>158</v>
      </c>
      <c r="B13" s="256">
        <v>0</v>
      </c>
      <c r="C13" s="256">
        <v>0</v>
      </c>
      <c r="D13" s="256">
        <v>0</v>
      </c>
      <c r="E13" s="256">
        <v>0</v>
      </c>
      <c r="F13" s="256">
        <v>0</v>
      </c>
      <c r="G13" s="256">
        <v>0</v>
      </c>
      <c r="H13" s="256">
        <v>0</v>
      </c>
      <c r="I13" s="256">
        <v>0</v>
      </c>
      <c r="J13" s="256">
        <v>0</v>
      </c>
      <c r="K13" s="256">
        <v>0</v>
      </c>
      <c r="L13" s="256">
        <v>0</v>
      </c>
      <c r="M13" s="256">
        <v>0</v>
      </c>
      <c r="N13" s="256">
        <v>0</v>
      </c>
      <c r="O13" s="256">
        <v>0</v>
      </c>
      <c r="P13" s="256">
        <v>0</v>
      </c>
      <c r="Q13" s="256">
        <v>0</v>
      </c>
      <c r="R13" s="256">
        <v>0</v>
      </c>
      <c r="S13" s="256">
        <v>0</v>
      </c>
      <c r="T13" s="256">
        <v>0</v>
      </c>
      <c r="U13" s="256">
        <v>0</v>
      </c>
      <c r="V13" s="256">
        <v>0</v>
      </c>
      <c r="W13" s="256">
        <v>0</v>
      </c>
      <c r="DA13" s="272" t="s">
        <v>1020</v>
      </c>
    </row>
    <row r="14" spans="1:105" x14ac:dyDescent="0.25">
      <c r="A14" s="254" t="s">
        <v>170</v>
      </c>
      <c r="B14" s="255">
        <v>349.80621913091812</v>
      </c>
      <c r="C14" s="255">
        <v>332.76903736550798</v>
      </c>
      <c r="D14" s="255">
        <v>301.96581662403662</v>
      </c>
      <c r="E14" s="255">
        <v>287.07340792711949</v>
      </c>
      <c r="F14" s="255">
        <v>249.0546057873463</v>
      </c>
      <c r="G14" s="255">
        <v>244.2100863059577</v>
      </c>
      <c r="H14" s="255">
        <v>229.14707628107661</v>
      </c>
      <c r="I14" s="255">
        <v>214.14202390580141</v>
      </c>
      <c r="J14" s="255">
        <v>190.8731819442047</v>
      </c>
      <c r="K14" s="255">
        <v>193.69569785844291</v>
      </c>
      <c r="L14" s="255">
        <v>200.24149551183839</v>
      </c>
      <c r="M14" s="255">
        <v>190.6794001444035</v>
      </c>
      <c r="N14" s="255">
        <v>188.55671474570681</v>
      </c>
      <c r="O14" s="255">
        <v>185.4121855519214</v>
      </c>
      <c r="P14" s="255">
        <v>187.70553483576899</v>
      </c>
      <c r="Q14" s="255">
        <v>160.24073362533261</v>
      </c>
      <c r="R14" s="255">
        <v>171.51447183172709</v>
      </c>
      <c r="S14" s="255">
        <v>169.8397313960256</v>
      </c>
      <c r="T14" s="255">
        <v>166.15362394096519</v>
      </c>
      <c r="U14" s="255">
        <v>175.77380482103749</v>
      </c>
      <c r="V14" s="255">
        <v>170.20730139190829</v>
      </c>
      <c r="W14" s="255">
        <v>182.0975697022746</v>
      </c>
      <c r="DA14" s="271" t="s">
        <v>1021</v>
      </c>
    </row>
    <row r="15" spans="1:105" x14ac:dyDescent="0.25">
      <c r="A15" s="254" t="s">
        <v>24</v>
      </c>
      <c r="B15" s="256">
        <v>416.916054111287</v>
      </c>
      <c r="C15" s="256">
        <v>426.94982673454768</v>
      </c>
      <c r="D15" s="256">
        <v>410.56918381546899</v>
      </c>
      <c r="E15" s="256">
        <v>445.20159626571188</v>
      </c>
      <c r="F15" s="256">
        <v>507.99592283526113</v>
      </c>
      <c r="G15" s="256">
        <v>551.02042440818343</v>
      </c>
      <c r="H15" s="256">
        <v>607.68588156416183</v>
      </c>
      <c r="I15" s="256">
        <v>626.87022833923834</v>
      </c>
      <c r="J15" s="256">
        <v>626.53225580652168</v>
      </c>
      <c r="K15" s="256">
        <v>686.34254075789806</v>
      </c>
      <c r="L15" s="256">
        <v>646.82153500774075</v>
      </c>
      <c r="M15" s="256">
        <v>643.33805565610578</v>
      </c>
      <c r="N15" s="256">
        <v>695.62003387870504</v>
      </c>
      <c r="O15" s="256">
        <v>664.89747291597087</v>
      </c>
      <c r="P15" s="256">
        <v>721.60285155668453</v>
      </c>
      <c r="Q15" s="256">
        <v>769.95843943435716</v>
      </c>
      <c r="R15" s="256">
        <v>772.14726640235403</v>
      </c>
      <c r="S15" s="256">
        <v>796.67240898250168</v>
      </c>
      <c r="T15" s="256">
        <v>701.85810061943732</v>
      </c>
      <c r="U15" s="256">
        <v>737.80353111996646</v>
      </c>
      <c r="V15" s="256">
        <v>680.43994984166363</v>
      </c>
      <c r="W15" s="256">
        <v>725.48031533309984</v>
      </c>
      <c r="DA15" s="272" t="s">
        <v>1022</v>
      </c>
    </row>
    <row r="16" spans="1:105" x14ac:dyDescent="0.25">
      <c r="A16" s="257" t="s">
        <v>176</v>
      </c>
      <c r="B16" s="258">
        <v>2227.9196763138739</v>
      </c>
      <c r="C16" s="258">
        <v>2211.9555943600358</v>
      </c>
      <c r="D16" s="258">
        <v>2195.9505690557112</v>
      </c>
      <c r="E16" s="258">
        <v>2237.5637813213139</v>
      </c>
      <c r="F16" s="258">
        <v>2279.6002084012071</v>
      </c>
      <c r="G16" s="258">
        <v>2300.699006988074</v>
      </c>
      <c r="H16" s="258">
        <v>2108.571052268429</v>
      </c>
      <c r="I16" s="258">
        <v>2042.9129157558421</v>
      </c>
      <c r="J16" s="258">
        <v>1998.9303563727181</v>
      </c>
      <c r="K16" s="258">
        <v>1930.5097380995501</v>
      </c>
      <c r="L16" s="258">
        <v>1932.5926611899631</v>
      </c>
      <c r="M16" s="258">
        <v>1908.1245402661671</v>
      </c>
      <c r="N16" s="258">
        <v>1878.4974102509671</v>
      </c>
      <c r="O16" s="258">
        <v>1907.8565604535429</v>
      </c>
      <c r="P16" s="258">
        <v>1868.376371784705</v>
      </c>
      <c r="Q16" s="258">
        <v>1876.097759496681</v>
      </c>
      <c r="R16" s="258">
        <v>1887.2430456032309</v>
      </c>
      <c r="S16" s="258">
        <v>1924.7266984725909</v>
      </c>
      <c r="T16" s="258">
        <v>2268.5175188469848</v>
      </c>
      <c r="U16" s="258">
        <v>2283.2757615255491</v>
      </c>
      <c r="V16" s="258">
        <v>2343.997526207726</v>
      </c>
      <c r="W16" s="258">
        <v>2321.924911454119</v>
      </c>
      <c r="DA16" s="273" t="s">
        <v>1023</v>
      </c>
    </row>
    <row r="17" spans="1:105" x14ac:dyDescent="0.25">
      <c r="A17" s="257" t="s">
        <v>121</v>
      </c>
      <c r="B17" s="258">
        <f t="shared" ref="B17" si="4">SUM(B18:B24)</f>
        <v>3348.2973707541883</v>
      </c>
      <c r="C17" s="258">
        <f t="shared" ref="C17:W17" si="5">SUM(C18:C24)</f>
        <v>3327.0889963597697</v>
      </c>
      <c r="D17" s="258">
        <f t="shared" si="5"/>
        <v>3214.8766585907129</v>
      </c>
      <c r="E17" s="258">
        <f t="shared" si="5"/>
        <v>3371.0421599726697</v>
      </c>
      <c r="F17" s="258">
        <f t="shared" si="5"/>
        <v>3441.1435502060449</v>
      </c>
      <c r="G17" s="258">
        <f t="shared" si="5"/>
        <v>3452.9750524825358</v>
      </c>
      <c r="H17" s="258">
        <f t="shared" si="5"/>
        <v>3177.6390122362436</v>
      </c>
      <c r="I17" s="258">
        <f t="shared" si="5"/>
        <v>3069.3331582949959</v>
      </c>
      <c r="J17" s="258">
        <f t="shared" si="5"/>
        <v>3046.7044621267205</v>
      </c>
      <c r="K17" s="258">
        <f t="shared" si="5"/>
        <v>2995.9624456708093</v>
      </c>
      <c r="L17" s="258">
        <f t="shared" si="5"/>
        <v>3138.5763682111378</v>
      </c>
      <c r="M17" s="258">
        <f t="shared" si="5"/>
        <v>3057.2645188219331</v>
      </c>
      <c r="N17" s="258">
        <f t="shared" si="5"/>
        <v>3086.1038842266307</v>
      </c>
      <c r="O17" s="258">
        <f t="shared" si="5"/>
        <v>3134.6294692486476</v>
      </c>
      <c r="P17" s="258">
        <f t="shared" si="5"/>
        <v>3022.9980939508828</v>
      </c>
      <c r="Q17" s="258">
        <f t="shared" si="5"/>
        <v>2996.8593655568975</v>
      </c>
      <c r="R17" s="258">
        <f t="shared" si="5"/>
        <v>3046.1538426810657</v>
      </c>
      <c r="S17" s="258">
        <f t="shared" si="5"/>
        <v>3067.3082791011452</v>
      </c>
      <c r="T17" s="258">
        <f t="shared" si="5"/>
        <v>3314.299411179757</v>
      </c>
      <c r="U17" s="258">
        <f t="shared" si="5"/>
        <v>3307.0994512130887</v>
      </c>
      <c r="V17" s="258">
        <f t="shared" si="5"/>
        <v>3344.7826508169201</v>
      </c>
      <c r="W17" s="258">
        <f t="shared" si="5"/>
        <v>3343.1444771906026</v>
      </c>
      <c r="DA17" s="273"/>
    </row>
    <row r="18" spans="1:105" x14ac:dyDescent="0.25">
      <c r="A18" s="61" t="s">
        <v>29</v>
      </c>
      <c r="B18" s="55">
        <v>292.38025923625997</v>
      </c>
      <c r="C18" s="55">
        <v>316.8062067378869</v>
      </c>
      <c r="D18" s="55">
        <v>273.69557330441398</v>
      </c>
      <c r="E18" s="55">
        <v>269.25243080748407</v>
      </c>
      <c r="F18" s="55">
        <v>277.91955548678482</v>
      </c>
      <c r="G18" s="55">
        <v>294.1854118837598</v>
      </c>
      <c r="H18" s="55">
        <v>338.11899856808822</v>
      </c>
      <c r="I18" s="55">
        <v>302.51283110109432</v>
      </c>
      <c r="J18" s="55">
        <v>335.21533092132921</v>
      </c>
      <c r="K18" s="55">
        <v>328.33776098479348</v>
      </c>
      <c r="L18" s="55">
        <v>361.13848042171952</v>
      </c>
      <c r="M18" s="55">
        <v>316.61303624930548</v>
      </c>
      <c r="N18" s="55">
        <v>326.67601280010012</v>
      </c>
      <c r="O18" s="55">
        <v>323.74604837863723</v>
      </c>
      <c r="P18" s="55">
        <v>305.61437376531188</v>
      </c>
      <c r="Q18" s="55">
        <v>280.00473358858051</v>
      </c>
      <c r="R18" s="55">
        <v>298.87524062958352</v>
      </c>
      <c r="S18" s="55">
        <v>295.88753749954492</v>
      </c>
      <c r="T18" s="55">
        <v>279.30090830301123</v>
      </c>
      <c r="U18" s="55">
        <v>229.32855161204941</v>
      </c>
      <c r="V18" s="55">
        <v>228.8263598840029</v>
      </c>
      <c r="W18" s="55">
        <v>191.149231914604</v>
      </c>
      <c r="DA18" s="101" t="s">
        <v>1024</v>
      </c>
    </row>
    <row r="19" spans="1:105" x14ac:dyDescent="0.25">
      <c r="A19" s="61" t="s">
        <v>27</v>
      </c>
      <c r="B19" s="55">
        <v>220.53077821093211</v>
      </c>
      <c r="C19" s="55">
        <v>221.92862831704119</v>
      </c>
      <c r="D19" s="55">
        <v>184.04692706732359</v>
      </c>
      <c r="E19" s="55">
        <v>169.3262014756055</v>
      </c>
      <c r="F19" s="55">
        <v>186.88217434672831</v>
      </c>
      <c r="G19" s="55">
        <v>192.13482733109689</v>
      </c>
      <c r="H19" s="55">
        <v>179.30080051554279</v>
      </c>
      <c r="I19" s="55">
        <v>169.68369415591121</v>
      </c>
      <c r="J19" s="55">
        <v>180.2631626068669</v>
      </c>
      <c r="K19" s="55">
        <v>168.00910205825761</v>
      </c>
      <c r="L19" s="55">
        <v>176.15967191258599</v>
      </c>
      <c r="M19" s="55">
        <v>167.3085163691683</v>
      </c>
      <c r="N19" s="55">
        <v>186.0789488017848</v>
      </c>
      <c r="O19" s="55">
        <v>188.95443322734809</v>
      </c>
      <c r="P19" s="55">
        <v>164.32687984716651</v>
      </c>
      <c r="Q19" s="55">
        <v>174.34273481076559</v>
      </c>
      <c r="R19" s="55">
        <v>163.33033508828811</v>
      </c>
      <c r="S19" s="55">
        <v>156.83892039051591</v>
      </c>
      <c r="T19" s="55">
        <v>219.89149394197861</v>
      </c>
      <c r="U19" s="55">
        <v>234.8888568383141</v>
      </c>
      <c r="V19" s="55">
        <v>235.31655511287681</v>
      </c>
      <c r="W19" s="55">
        <v>232.2555516731644</v>
      </c>
      <c r="DA19" s="101" t="s">
        <v>1025</v>
      </c>
    </row>
    <row r="20" spans="1:105" x14ac:dyDescent="0.25">
      <c r="A20" s="61" t="s">
        <v>174</v>
      </c>
      <c r="B20" s="55">
        <v>1399.5952045717979</v>
      </c>
      <c r="C20" s="55">
        <v>1394.246468650259</v>
      </c>
      <c r="D20" s="55">
        <v>1447.177516273026</v>
      </c>
      <c r="E20" s="55">
        <v>1434.220390377312</v>
      </c>
      <c r="F20" s="55">
        <v>1440.9606824818859</v>
      </c>
      <c r="G20" s="55">
        <v>1480.6654917947151</v>
      </c>
      <c r="H20" s="55">
        <v>1336.06983180364</v>
      </c>
      <c r="I20" s="55">
        <v>1309.934108058877</v>
      </c>
      <c r="J20" s="55">
        <v>1278.7743559683331</v>
      </c>
      <c r="K20" s="55">
        <v>1258.171934244687</v>
      </c>
      <c r="L20" s="55">
        <v>1228.1603957235409</v>
      </c>
      <c r="M20" s="55">
        <v>1197.1676001226649</v>
      </c>
      <c r="N20" s="55">
        <v>1122.354333922784</v>
      </c>
      <c r="O20" s="55">
        <v>1117.4917019781069</v>
      </c>
      <c r="P20" s="55">
        <v>1114.5025496906419</v>
      </c>
      <c r="Q20" s="55">
        <v>1166.774369132698</v>
      </c>
      <c r="R20" s="55">
        <v>1179.3720279334871</v>
      </c>
      <c r="S20" s="55">
        <v>1205.7554837664111</v>
      </c>
      <c r="T20" s="55">
        <v>1420.002805026317</v>
      </c>
      <c r="U20" s="55">
        <v>1428.0907056091139</v>
      </c>
      <c r="V20" s="55">
        <v>1492.044825880982</v>
      </c>
      <c r="W20" s="55">
        <v>1475.3215879190211</v>
      </c>
      <c r="DA20" s="101" t="s">
        <v>1026</v>
      </c>
    </row>
    <row r="21" spans="1:105" x14ac:dyDescent="0.25">
      <c r="A21" s="61" t="s">
        <v>129</v>
      </c>
      <c r="B21" s="55">
        <v>358.61843997571867</v>
      </c>
      <c r="C21" s="55">
        <v>320.97246806471122</v>
      </c>
      <c r="D21" s="55">
        <v>276.04632414021631</v>
      </c>
      <c r="E21" s="55">
        <v>353.37743051720469</v>
      </c>
      <c r="F21" s="55">
        <v>307.3475608030032</v>
      </c>
      <c r="G21" s="55">
        <v>324.04996876625029</v>
      </c>
      <c r="H21" s="55">
        <v>260.1106743184385</v>
      </c>
      <c r="I21" s="55">
        <v>228.66182056445541</v>
      </c>
      <c r="J21" s="55">
        <v>199.21989670737329</v>
      </c>
      <c r="K21" s="55">
        <v>186.03218909110279</v>
      </c>
      <c r="L21" s="55">
        <v>148.4097506338629</v>
      </c>
      <c r="M21" s="55">
        <v>133.78059177665619</v>
      </c>
      <c r="N21" s="55">
        <v>164.2944082029648</v>
      </c>
      <c r="O21" s="55">
        <v>194.34335528339719</v>
      </c>
      <c r="P21" s="55">
        <v>172.1703570103883</v>
      </c>
      <c r="Q21" s="55">
        <v>146.57709241381181</v>
      </c>
      <c r="R21" s="55">
        <v>136.15582513148141</v>
      </c>
      <c r="S21" s="55">
        <v>133.52389142065169</v>
      </c>
      <c r="T21" s="55">
        <v>137.1157238481417</v>
      </c>
      <c r="U21" s="55">
        <v>142.4016048983483</v>
      </c>
      <c r="V21" s="55">
        <v>141.3084535723917</v>
      </c>
      <c r="W21" s="55">
        <v>129.91506260436299</v>
      </c>
      <c r="DA21" s="101" t="s">
        <v>1027</v>
      </c>
    </row>
    <row r="22" spans="1:105" x14ac:dyDescent="0.25">
      <c r="A22" s="61" t="s">
        <v>177</v>
      </c>
      <c r="B22" s="55">
        <v>775.91900513478902</v>
      </c>
      <c r="C22" s="55">
        <v>762.00123796304081</v>
      </c>
      <c r="D22" s="55">
        <v>730.24386802081131</v>
      </c>
      <c r="E22" s="55">
        <v>806.84570072513213</v>
      </c>
      <c r="F22" s="55">
        <v>878.49617370475642</v>
      </c>
      <c r="G22" s="55">
        <v>865.3866724539173</v>
      </c>
      <c r="H22" s="55">
        <v>755.52383765956813</v>
      </c>
      <c r="I22" s="55">
        <v>743.50077889694887</v>
      </c>
      <c r="J22" s="55">
        <v>737.42686261186782</v>
      </c>
      <c r="K22" s="55">
        <v>726.35193674491165</v>
      </c>
      <c r="L22" s="55">
        <v>868.18385963072149</v>
      </c>
      <c r="M22" s="55">
        <v>875.13085607551557</v>
      </c>
      <c r="N22" s="55">
        <v>925.29386501829606</v>
      </c>
      <c r="O22" s="55">
        <v>921.06460439196076</v>
      </c>
      <c r="P22" s="55">
        <v>896.7320277261224</v>
      </c>
      <c r="Q22" s="55">
        <v>843.74264974906305</v>
      </c>
      <c r="R22" s="55">
        <v>865.1599358736803</v>
      </c>
      <c r="S22" s="55">
        <v>858.45213677717334</v>
      </c>
      <c r="T22" s="55">
        <v>848.39267254427659</v>
      </c>
      <c r="U22" s="55">
        <v>854.23462724343335</v>
      </c>
      <c r="V22" s="55">
        <v>829.76753014286714</v>
      </c>
      <c r="W22" s="55">
        <v>860.21021120908063</v>
      </c>
      <c r="DA22" s="101" t="s">
        <v>1028</v>
      </c>
    </row>
    <row r="23" spans="1:105" x14ac:dyDescent="0.25">
      <c r="A23" s="61" t="s">
        <v>172</v>
      </c>
      <c r="B23" s="55">
        <v>290.6189616034726</v>
      </c>
      <c r="C23" s="55">
        <v>299.71729528870839</v>
      </c>
      <c r="D23" s="55">
        <v>292.2605988422942</v>
      </c>
      <c r="E23" s="55">
        <v>326.69742700956988</v>
      </c>
      <c r="F23" s="55">
        <v>336.49950434059951</v>
      </c>
      <c r="G23" s="55">
        <v>283.40276271584878</v>
      </c>
      <c r="H23" s="55">
        <v>295.20637616168727</v>
      </c>
      <c r="I23" s="55">
        <v>301.68498942814608</v>
      </c>
      <c r="J23" s="55">
        <v>302.06885179564517</v>
      </c>
      <c r="K23" s="55">
        <v>314.94982850712063</v>
      </c>
      <c r="L23" s="55">
        <v>345.5126656415876</v>
      </c>
      <c r="M23" s="55">
        <v>355.11016916662049</v>
      </c>
      <c r="N23" s="55">
        <v>349.25596479034323</v>
      </c>
      <c r="O23" s="55">
        <v>375.63536215390661</v>
      </c>
      <c r="P23" s="55">
        <v>352.05098127871833</v>
      </c>
      <c r="Q23" s="55">
        <v>365.66596666258158</v>
      </c>
      <c r="R23" s="55">
        <v>381.02409155789093</v>
      </c>
      <c r="S23" s="55">
        <v>393.28079269125283</v>
      </c>
      <c r="T23" s="55">
        <v>383.62529509646907</v>
      </c>
      <c r="U23" s="55">
        <v>386.84086985890298</v>
      </c>
      <c r="V23" s="55">
        <v>385.62620909354388</v>
      </c>
      <c r="W23" s="55">
        <v>422.67381563058183</v>
      </c>
      <c r="DA23" s="101" t="s">
        <v>1029</v>
      </c>
    </row>
    <row r="24" spans="1:105" x14ac:dyDescent="0.25">
      <c r="A24" s="61" t="s">
        <v>159</v>
      </c>
      <c r="B24" s="55">
        <v>10.634722021217829</v>
      </c>
      <c r="C24" s="55">
        <v>11.416691338121611</v>
      </c>
      <c r="D24" s="55">
        <v>11.405850942627859</v>
      </c>
      <c r="E24" s="55">
        <v>11.32257906036139</v>
      </c>
      <c r="F24" s="55">
        <v>13.03789904228679</v>
      </c>
      <c r="G24" s="55">
        <v>13.1499175369475</v>
      </c>
      <c r="H24" s="55">
        <v>13.308493209278771</v>
      </c>
      <c r="I24" s="55">
        <v>13.35493608956328</v>
      </c>
      <c r="J24" s="55">
        <v>13.73600151530527</v>
      </c>
      <c r="K24" s="55">
        <v>14.10969403993634</v>
      </c>
      <c r="L24" s="55">
        <v>11.01154424711912</v>
      </c>
      <c r="M24" s="55">
        <v>12.153749062002801</v>
      </c>
      <c r="N24" s="55">
        <v>12.150350690357801</v>
      </c>
      <c r="O24" s="55">
        <v>13.39396383529083</v>
      </c>
      <c r="P24" s="55">
        <v>17.600924632533829</v>
      </c>
      <c r="Q24" s="55">
        <v>19.751819199397019</v>
      </c>
      <c r="R24" s="55">
        <v>22.236386466654501</v>
      </c>
      <c r="S24" s="55">
        <v>23.569516555595829</v>
      </c>
      <c r="T24" s="55">
        <v>25.97051241956294</v>
      </c>
      <c r="U24" s="55">
        <v>31.31423515292699</v>
      </c>
      <c r="V24" s="55">
        <v>31.89271713025574</v>
      </c>
      <c r="W24" s="55">
        <v>31.619016239787989</v>
      </c>
      <c r="DA24" s="101" t="s">
        <v>1030</v>
      </c>
    </row>
    <row r="25" spans="1:105" x14ac:dyDescent="0.25">
      <c r="A25" s="257" t="s">
        <v>175</v>
      </c>
      <c r="B25" s="258">
        <v>299.67933287185542</v>
      </c>
      <c r="C25" s="258">
        <v>297.53199090046382</v>
      </c>
      <c r="D25" s="258">
        <v>295.3791416048677</v>
      </c>
      <c r="E25" s="258">
        <v>300.97656947580577</v>
      </c>
      <c r="F25" s="258">
        <v>306.63092432420922</v>
      </c>
      <c r="G25" s="258">
        <v>309.46894131024851</v>
      </c>
      <c r="H25" s="258">
        <v>283.62564996157698</v>
      </c>
      <c r="I25" s="258">
        <v>274.79391928614439</v>
      </c>
      <c r="J25" s="258">
        <v>268.8777885593226</v>
      </c>
      <c r="K25" s="258">
        <v>259.67447415944832</v>
      </c>
      <c r="L25" s="258">
        <v>259.95464988068028</v>
      </c>
      <c r="M25" s="258">
        <v>256.66342253840787</v>
      </c>
      <c r="N25" s="258">
        <v>252.6782525826612</v>
      </c>
      <c r="O25" s="258">
        <v>256.62737635042191</v>
      </c>
      <c r="P25" s="258">
        <v>251.31686326158919</v>
      </c>
      <c r="Q25" s="258">
        <v>252.35547355933511</v>
      </c>
      <c r="R25" s="258">
        <v>253.8546352843228</v>
      </c>
      <c r="S25" s="258">
        <v>258.89659267843979</v>
      </c>
      <c r="T25" s="258">
        <v>305.14018251365621</v>
      </c>
      <c r="U25" s="258">
        <v>307.12532603893368</v>
      </c>
      <c r="V25" s="258">
        <v>315.29306122446059</v>
      </c>
      <c r="W25" s="258">
        <v>312.32405541405251</v>
      </c>
      <c r="DA25" s="273" t="s">
        <v>1031</v>
      </c>
    </row>
    <row r="26" spans="1:105" x14ac:dyDescent="0.25">
      <c r="A26" s="257" t="s">
        <v>178</v>
      </c>
      <c r="B26" s="258">
        <v>259.17398108039981</v>
      </c>
      <c r="C26" s="258">
        <v>260.29930688921922</v>
      </c>
      <c r="D26" s="258">
        <v>257.63775487666783</v>
      </c>
      <c r="E26" s="258">
        <v>253.45410316476799</v>
      </c>
      <c r="F26" s="258">
        <v>285.87418892131188</v>
      </c>
      <c r="G26" s="258">
        <v>297.97923034701932</v>
      </c>
      <c r="H26" s="258">
        <v>296.94465976524577</v>
      </c>
      <c r="I26" s="258">
        <v>298.38825937036597</v>
      </c>
      <c r="J26" s="258">
        <v>295.66584508651999</v>
      </c>
      <c r="K26" s="258">
        <v>302.40684620439612</v>
      </c>
      <c r="L26" s="258">
        <v>301.4234435827774</v>
      </c>
      <c r="M26" s="258">
        <v>301.54677216113311</v>
      </c>
      <c r="N26" s="258">
        <v>302.55543968398069</v>
      </c>
      <c r="O26" s="258">
        <v>303.6566122977801</v>
      </c>
      <c r="P26" s="258">
        <v>308.34991969554051</v>
      </c>
      <c r="Q26" s="258">
        <v>318.73051215157989</v>
      </c>
      <c r="R26" s="258">
        <v>320.88706702078582</v>
      </c>
      <c r="S26" s="258">
        <v>324.40919971809677</v>
      </c>
      <c r="T26" s="258">
        <v>335.17536377306061</v>
      </c>
      <c r="U26" s="258">
        <v>340.61376817369438</v>
      </c>
      <c r="V26" s="258">
        <v>334.23947154588137</v>
      </c>
      <c r="W26" s="258">
        <v>340.10513481071308</v>
      </c>
      <c r="DA26" s="273" t="s">
        <v>1032</v>
      </c>
    </row>
    <row r="27" spans="1:105" x14ac:dyDescent="0.25">
      <c r="A27" s="129" t="s">
        <v>33</v>
      </c>
      <c r="B27" s="259">
        <v>394.99792830778688</v>
      </c>
      <c r="C27" s="259">
        <v>396.71299770364982</v>
      </c>
      <c r="D27" s="259">
        <v>392.6566201048696</v>
      </c>
      <c r="E27" s="259">
        <v>386.28046401052342</v>
      </c>
      <c r="F27" s="259">
        <v>435.69077385726331</v>
      </c>
      <c r="G27" s="259">
        <v>454.13964077400459</v>
      </c>
      <c r="H27" s="259">
        <v>452.56288822042973</v>
      </c>
      <c r="I27" s="259">
        <v>454.76302748962411</v>
      </c>
      <c r="J27" s="259">
        <v>450.61389184864652</v>
      </c>
      <c r="K27" s="259">
        <v>460.88761402238413</v>
      </c>
      <c r="L27" s="259">
        <v>459.38884475313671</v>
      </c>
      <c r="M27" s="259">
        <v>459.5768054918982</v>
      </c>
      <c r="N27" s="259">
        <v>461.11408010648438</v>
      </c>
      <c r="O27" s="259">
        <v>462.7923384692524</v>
      </c>
      <c r="P27" s="259">
        <v>469.94524282832009</v>
      </c>
      <c r="Q27" s="259">
        <v>485.76593785970539</v>
      </c>
      <c r="R27" s="259">
        <v>489.0526671141908</v>
      </c>
      <c r="S27" s="259">
        <v>494.42062539790197</v>
      </c>
      <c r="T27" s="259">
        <v>510.82895651125273</v>
      </c>
      <c r="U27" s="259">
        <v>519.1174369466554</v>
      </c>
      <c r="V27" s="259">
        <v>509.40259615936048</v>
      </c>
      <c r="W27" s="259">
        <v>518.34224676819554</v>
      </c>
      <c r="DA27" s="274" t="s">
        <v>1033</v>
      </c>
    </row>
    <row r="29" spans="1:105" ht="12.75" x14ac:dyDescent="0.25">
      <c r="A29" s="179" t="s">
        <v>132</v>
      </c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DA29" s="267"/>
    </row>
    <row r="31" spans="1:105" x14ac:dyDescent="0.25">
      <c r="A31" s="235" t="s">
        <v>126</v>
      </c>
      <c r="B31" s="236">
        <f t="shared" ref="B31:Q31" si="6">SUM(B32:B40)</f>
        <v>1.0000000000000002</v>
      </c>
      <c r="C31" s="236">
        <f t="shared" si="6"/>
        <v>1</v>
      </c>
      <c r="D31" s="236">
        <f t="shared" si="6"/>
        <v>1</v>
      </c>
      <c r="E31" s="236">
        <f t="shared" si="6"/>
        <v>0.99999999999999989</v>
      </c>
      <c r="F31" s="236">
        <f t="shared" si="6"/>
        <v>1</v>
      </c>
      <c r="G31" s="236">
        <f t="shared" si="6"/>
        <v>1.0000000000000002</v>
      </c>
      <c r="H31" s="236">
        <f t="shared" si="6"/>
        <v>1</v>
      </c>
      <c r="I31" s="236">
        <f t="shared" si="6"/>
        <v>1</v>
      </c>
      <c r="J31" s="236">
        <f t="shared" si="6"/>
        <v>0.99999999999999989</v>
      </c>
      <c r="K31" s="236">
        <f t="shared" si="6"/>
        <v>1</v>
      </c>
      <c r="L31" s="236">
        <f t="shared" si="6"/>
        <v>1.0000000000000002</v>
      </c>
      <c r="M31" s="236">
        <f t="shared" si="6"/>
        <v>1</v>
      </c>
      <c r="N31" s="236">
        <f t="shared" si="6"/>
        <v>1</v>
      </c>
      <c r="O31" s="236">
        <f t="shared" si="6"/>
        <v>0.99999999999999978</v>
      </c>
      <c r="P31" s="236">
        <f t="shared" si="6"/>
        <v>1</v>
      </c>
      <c r="Q31" s="236">
        <f t="shared" si="6"/>
        <v>1.0000000000000002</v>
      </c>
      <c r="R31" s="236">
        <f t="shared" ref="R31:W31" si="7">SUM(R32:R40)</f>
        <v>1.0000000000000004</v>
      </c>
      <c r="S31" s="236">
        <f t="shared" si="7"/>
        <v>0.99999999999999978</v>
      </c>
      <c r="T31" s="236">
        <f t="shared" si="7"/>
        <v>0.99999999999999989</v>
      </c>
      <c r="U31" s="236">
        <f t="shared" si="7"/>
        <v>0.99999999999999989</v>
      </c>
      <c r="V31" s="236">
        <f t="shared" si="7"/>
        <v>1</v>
      </c>
      <c r="W31" s="236">
        <f t="shared" si="7"/>
        <v>1</v>
      </c>
      <c r="DA31" s="275"/>
    </row>
    <row r="32" spans="1:105" x14ac:dyDescent="0.25">
      <c r="A32" s="239" t="s">
        <v>125</v>
      </c>
      <c r="B32" s="245">
        <f t="shared" ref="B32:W32" si="8">IF(B$6=0,0,B$6/B$5)</f>
        <v>2.342493793411847E-2</v>
      </c>
      <c r="C32" s="245">
        <f t="shared" si="8"/>
        <v>2.3681080898823169E-2</v>
      </c>
      <c r="D32" s="245">
        <f t="shared" si="8"/>
        <v>2.3928028689732202E-2</v>
      </c>
      <c r="E32" s="245">
        <f t="shared" si="8"/>
        <v>2.2815881875952307E-2</v>
      </c>
      <c r="F32" s="245">
        <f t="shared" si="8"/>
        <v>2.4876547092269843E-2</v>
      </c>
      <c r="G32" s="245">
        <f t="shared" si="8"/>
        <v>2.5606498051627034E-2</v>
      </c>
      <c r="H32" s="245">
        <f t="shared" si="8"/>
        <v>2.7476003914533278E-2</v>
      </c>
      <c r="I32" s="245">
        <f t="shared" si="8"/>
        <v>2.8298505613037827E-2</v>
      </c>
      <c r="J32" s="245">
        <f t="shared" si="8"/>
        <v>2.8423487619977327E-2</v>
      </c>
      <c r="K32" s="245">
        <f t="shared" si="8"/>
        <v>2.9392528524179031E-2</v>
      </c>
      <c r="L32" s="245">
        <f t="shared" si="8"/>
        <v>2.8572992439374296E-2</v>
      </c>
      <c r="M32" s="245">
        <f t="shared" si="8"/>
        <v>2.907210931502369E-2</v>
      </c>
      <c r="N32" s="245">
        <f t="shared" si="8"/>
        <v>2.9086340754272154E-2</v>
      </c>
      <c r="O32" s="245">
        <f t="shared" si="8"/>
        <v>2.8862840603091796E-2</v>
      </c>
      <c r="P32" s="245">
        <f t="shared" si="8"/>
        <v>2.9839426124472341E-2</v>
      </c>
      <c r="Q32" s="245">
        <f t="shared" si="8"/>
        <v>3.074139744057873E-2</v>
      </c>
      <c r="R32" s="245">
        <f t="shared" si="8"/>
        <v>3.0566975018519092E-2</v>
      </c>
      <c r="S32" s="245">
        <f t="shared" si="8"/>
        <v>3.0487652915398632E-2</v>
      </c>
      <c r="T32" s="245">
        <f t="shared" si="8"/>
        <v>2.8960749957708528E-2</v>
      </c>
      <c r="U32" s="245">
        <f t="shared" si="8"/>
        <v>2.9204568983169654E-2</v>
      </c>
      <c r="V32" s="245">
        <f t="shared" si="8"/>
        <v>2.8443397091235618E-2</v>
      </c>
      <c r="W32" s="245">
        <f t="shared" si="8"/>
        <v>2.8796782847741734E-2</v>
      </c>
      <c r="DA32" s="276"/>
    </row>
    <row r="33" spans="1:105" x14ac:dyDescent="0.25">
      <c r="A33" s="241" t="s">
        <v>124</v>
      </c>
      <c r="B33" s="246">
        <f t="shared" ref="B33:W33" si="9">IF(B$7=0,0,B$7/B$5)</f>
        <v>1.509873451694067E-2</v>
      </c>
      <c r="C33" s="246">
        <f t="shared" si="9"/>
        <v>1.5263833550856381E-2</v>
      </c>
      <c r="D33" s="246">
        <f t="shared" si="9"/>
        <v>1.5423005760617057E-2</v>
      </c>
      <c r="E33" s="246">
        <f t="shared" si="9"/>
        <v>1.4706162474528068E-2</v>
      </c>
      <c r="F33" s="246">
        <f t="shared" si="9"/>
        <v>1.603438102165838E-2</v>
      </c>
      <c r="G33" s="246">
        <f t="shared" si="9"/>
        <v>1.6504876857195584E-2</v>
      </c>
      <c r="H33" s="246">
        <f t="shared" si="9"/>
        <v>1.7709882086292587E-2</v>
      </c>
      <c r="I33" s="246">
        <f t="shared" si="9"/>
        <v>1.8240032254475756E-2</v>
      </c>
      <c r="J33" s="246">
        <f t="shared" si="9"/>
        <v>1.8320590424895727E-2</v>
      </c>
      <c r="K33" s="246">
        <f t="shared" si="9"/>
        <v>1.8945193631518829E-2</v>
      </c>
      <c r="L33" s="246">
        <f t="shared" si="9"/>
        <v>1.8416954973797701E-2</v>
      </c>
      <c r="M33" s="246">
        <f t="shared" si="9"/>
        <v>1.8738664820779998E-2</v>
      </c>
      <c r="N33" s="246">
        <f t="shared" si="9"/>
        <v>1.8747837810847708E-2</v>
      </c>
      <c r="O33" s="246">
        <f t="shared" si="9"/>
        <v>1.8603778968230528E-2</v>
      </c>
      <c r="P33" s="246">
        <f t="shared" si="9"/>
        <v>1.9233245119299247E-2</v>
      </c>
      <c r="Q33" s="246">
        <f t="shared" si="9"/>
        <v>1.9814618076704191E-2</v>
      </c>
      <c r="R33" s="246">
        <f t="shared" si="9"/>
        <v>1.9702192684078305E-2</v>
      </c>
      <c r="S33" s="246">
        <f t="shared" si="9"/>
        <v>1.9651064976516829E-2</v>
      </c>
      <c r="T33" s="246">
        <f t="shared" si="9"/>
        <v>1.8666887240117551E-2</v>
      </c>
      <c r="U33" s="246">
        <f t="shared" si="9"/>
        <v>1.8824042778628286E-2</v>
      </c>
      <c r="V33" s="246">
        <f t="shared" si="9"/>
        <v>1.8333423236736972E-2</v>
      </c>
      <c r="W33" s="246">
        <f t="shared" si="9"/>
        <v>1.8561200904048641E-2</v>
      </c>
      <c r="DA33" s="277"/>
    </row>
    <row r="34" spans="1:105" x14ac:dyDescent="0.25">
      <c r="A34" s="241" t="s">
        <v>123</v>
      </c>
      <c r="B34" s="246">
        <f t="shared" ref="B34:W34" si="10">IF(B$8=0,0,B$8/B$5)</f>
        <v>3.0004691901041131E-2</v>
      </c>
      <c r="C34" s="246">
        <f t="shared" si="10"/>
        <v>3.0332782022782272E-2</v>
      </c>
      <c r="D34" s="246">
        <f t="shared" si="10"/>
        <v>3.0649094168526583E-2</v>
      </c>
      <c r="E34" s="246">
        <f t="shared" si="10"/>
        <v>2.9224560084806023E-2</v>
      </c>
      <c r="F34" s="246">
        <f t="shared" si="10"/>
        <v>3.1864038793381171E-2</v>
      </c>
      <c r="G34" s="246">
        <f t="shared" si="10"/>
        <v>3.2799023282987068E-2</v>
      </c>
      <c r="H34" s="246">
        <f t="shared" si="10"/>
        <v>3.5193648514501172E-2</v>
      </c>
      <c r="I34" s="246">
        <f t="shared" si="10"/>
        <v>3.6247180016745512E-2</v>
      </c>
      <c r="J34" s="246">
        <f t="shared" si="10"/>
        <v>3.6407267809590062E-2</v>
      </c>
      <c r="K34" s="246">
        <f t="shared" si="10"/>
        <v>3.7648499434273654E-2</v>
      </c>
      <c r="L34" s="246">
        <f t="shared" si="10"/>
        <v>3.6598766547232105E-2</v>
      </c>
      <c r="M34" s="246">
        <f t="shared" si="10"/>
        <v>3.7238078724647003E-2</v>
      </c>
      <c r="N34" s="246">
        <f t="shared" si="10"/>
        <v>3.7256307586177373E-2</v>
      </c>
      <c r="O34" s="246">
        <f t="shared" si="10"/>
        <v>3.697002921076125E-2</v>
      </c>
      <c r="P34" s="246">
        <f t="shared" si="10"/>
        <v>3.8220924635391708E-2</v>
      </c>
      <c r="Q34" s="246">
        <f t="shared" si="10"/>
        <v>3.9376247715412795E-2</v>
      </c>
      <c r="R34" s="246">
        <f t="shared" si="10"/>
        <v>3.9152832351442485E-2</v>
      </c>
      <c r="S34" s="246">
        <f t="shared" si="10"/>
        <v>3.9051229723005829E-2</v>
      </c>
      <c r="T34" s="246">
        <f t="shared" si="10"/>
        <v>3.7095440002788402E-2</v>
      </c>
      <c r="U34" s="246">
        <f t="shared" si="10"/>
        <v>3.7407744554422598E-2</v>
      </c>
      <c r="V34" s="246">
        <f t="shared" si="10"/>
        <v>3.6432769586913764E-2</v>
      </c>
      <c r="W34" s="246">
        <f t="shared" si="10"/>
        <v>3.6885416709224336E-2</v>
      </c>
      <c r="DA34" s="277"/>
    </row>
    <row r="35" spans="1:105" x14ac:dyDescent="0.25">
      <c r="A35" s="243" t="s">
        <v>122</v>
      </c>
      <c r="B35" s="247">
        <f t="shared" ref="B35:W35" si="11">IF(B$9=0,0,B$9/B$5)</f>
        <v>0.34620533890095162</v>
      </c>
      <c r="C35" s="247">
        <f t="shared" si="11"/>
        <v>0.34490520591624324</v>
      </c>
      <c r="D35" s="247">
        <f t="shared" si="11"/>
        <v>0.3445843129378961</v>
      </c>
      <c r="E35" s="247">
        <f t="shared" si="11"/>
        <v>0.34862124661627247</v>
      </c>
      <c r="F35" s="247">
        <f t="shared" si="11"/>
        <v>0.34485443379666192</v>
      </c>
      <c r="G35" s="247">
        <f t="shared" si="11"/>
        <v>0.34433122110193176</v>
      </c>
      <c r="H35" s="247">
        <f t="shared" si="11"/>
        <v>0.33979305755409628</v>
      </c>
      <c r="I35" s="247">
        <f t="shared" si="11"/>
        <v>0.3397669025698335</v>
      </c>
      <c r="J35" s="247">
        <f t="shared" si="11"/>
        <v>0.33907949589885278</v>
      </c>
      <c r="K35" s="247">
        <f t="shared" si="11"/>
        <v>0.3405972019947332</v>
      </c>
      <c r="L35" s="247">
        <f t="shared" si="11"/>
        <v>0.34376984700974383</v>
      </c>
      <c r="M35" s="247">
        <f t="shared" si="11"/>
        <v>0.34294277569146986</v>
      </c>
      <c r="N35" s="247">
        <f t="shared" si="11"/>
        <v>0.34474134297942061</v>
      </c>
      <c r="O35" s="247">
        <f t="shared" si="11"/>
        <v>0.34385288397254316</v>
      </c>
      <c r="P35" s="247">
        <f t="shared" si="11"/>
        <v>0.34452182766538658</v>
      </c>
      <c r="Q35" s="247">
        <f t="shared" si="11"/>
        <v>0.3429288622119066</v>
      </c>
      <c r="R35" s="247">
        <f t="shared" si="11"/>
        <v>0.34408194349096033</v>
      </c>
      <c r="S35" s="247">
        <f t="shared" si="11"/>
        <v>0.34515562260943433</v>
      </c>
      <c r="T35" s="247">
        <f t="shared" si="11"/>
        <v>0.33830180730340709</v>
      </c>
      <c r="U35" s="247">
        <f t="shared" si="11"/>
        <v>0.3400423110081171</v>
      </c>
      <c r="V35" s="247">
        <f t="shared" si="11"/>
        <v>0.33893635128432026</v>
      </c>
      <c r="W35" s="247">
        <f t="shared" si="11"/>
        <v>0.3418100259375596</v>
      </c>
      <c r="DA35" s="278"/>
    </row>
    <row r="36" spans="1:105" x14ac:dyDescent="0.25">
      <c r="A36" s="128" t="s">
        <v>176</v>
      </c>
      <c r="B36" s="260">
        <f t="shared" ref="B36:W36" si="12">IF(B$16=0,0,B$16/B$5)</f>
        <v>0.19968034645776195</v>
      </c>
      <c r="C36" s="260">
        <f t="shared" si="12"/>
        <v>0.19955088457851769</v>
      </c>
      <c r="D36" s="260">
        <f t="shared" si="12"/>
        <v>0.20224077372504526</v>
      </c>
      <c r="E36" s="260">
        <f t="shared" si="12"/>
        <v>0.19973864546706693</v>
      </c>
      <c r="F36" s="260">
        <f t="shared" si="12"/>
        <v>0.19670825480945503</v>
      </c>
      <c r="G36" s="260">
        <f t="shared" si="12"/>
        <v>0.19605266164453664</v>
      </c>
      <c r="H36" s="260">
        <f t="shared" si="12"/>
        <v>0.193470624540797</v>
      </c>
      <c r="I36" s="260">
        <f t="shared" si="12"/>
        <v>0.19212344632460002</v>
      </c>
      <c r="J36" s="260">
        <f t="shared" si="12"/>
        <v>0.19055599397654704</v>
      </c>
      <c r="K36" s="260">
        <f t="shared" si="12"/>
        <v>0.18606559217455165</v>
      </c>
      <c r="L36" s="260">
        <f t="shared" si="12"/>
        <v>0.18166353823235112</v>
      </c>
      <c r="M36" s="260">
        <f t="shared" si="12"/>
        <v>0.18242204474410759</v>
      </c>
      <c r="N36" s="260">
        <f t="shared" si="12"/>
        <v>0.17907850751008733</v>
      </c>
      <c r="O36" s="260">
        <f t="shared" si="12"/>
        <v>0.17982529919714713</v>
      </c>
      <c r="P36" s="260">
        <f t="shared" si="12"/>
        <v>0.1792915148484242</v>
      </c>
      <c r="Q36" s="260">
        <f t="shared" si="12"/>
        <v>0.17943376644206041</v>
      </c>
      <c r="R36" s="260">
        <f t="shared" si="12"/>
        <v>0.17826940928939669</v>
      </c>
      <c r="S36" s="260">
        <f t="shared" si="12"/>
        <v>0.17936951919218438</v>
      </c>
      <c r="T36" s="260">
        <f t="shared" si="12"/>
        <v>0.19436971394894836</v>
      </c>
      <c r="U36" s="260">
        <f t="shared" si="12"/>
        <v>0.19413136667427477</v>
      </c>
      <c r="V36" s="260">
        <f t="shared" si="12"/>
        <v>0.19780151829039602</v>
      </c>
      <c r="W36" s="260">
        <f t="shared" si="12"/>
        <v>0.19495200094343446</v>
      </c>
      <c r="DA36" s="279"/>
    </row>
    <row r="37" spans="1:105" x14ac:dyDescent="0.25">
      <c r="A37" s="128" t="s">
        <v>121</v>
      </c>
      <c r="B37" s="260">
        <f t="shared" ref="B37:W37" si="13">IF(B$17=0,0,B$17/B$5)</f>
        <v>0.30009572882896768</v>
      </c>
      <c r="C37" s="260">
        <f t="shared" si="13"/>
        <v>0.30015229690319867</v>
      </c>
      <c r="D37" s="260">
        <f t="shared" si="13"/>
        <v>0.29608095556702801</v>
      </c>
      <c r="E37" s="260">
        <f t="shared" si="13"/>
        <v>0.30091986671669624</v>
      </c>
      <c r="F37" s="260">
        <f t="shared" si="13"/>
        <v>0.29693862099819107</v>
      </c>
      <c r="G37" s="260">
        <f t="shared" si="13"/>
        <v>0.29424316156750263</v>
      </c>
      <c r="H37" s="260">
        <f t="shared" si="13"/>
        <v>0.29156228982711258</v>
      </c>
      <c r="I37" s="260">
        <f t="shared" si="13"/>
        <v>0.28865198302974571</v>
      </c>
      <c r="J37" s="260">
        <f t="shared" si="13"/>
        <v>0.29043923180337478</v>
      </c>
      <c r="K37" s="260">
        <f t="shared" si="13"/>
        <v>0.28875561494718116</v>
      </c>
      <c r="L37" s="260">
        <f t="shared" si="13"/>
        <v>0.29502589941048818</v>
      </c>
      <c r="M37" s="260">
        <f t="shared" si="13"/>
        <v>0.29228304184448628</v>
      </c>
      <c r="N37" s="260">
        <f t="shared" si="13"/>
        <v>0.29420050014045734</v>
      </c>
      <c r="O37" s="260">
        <f t="shared" si="13"/>
        <v>0.29545495917462006</v>
      </c>
      <c r="P37" s="260">
        <f t="shared" si="13"/>
        <v>0.29009032432294524</v>
      </c>
      <c r="Q37" s="260">
        <f t="shared" si="13"/>
        <v>0.28662566262181449</v>
      </c>
      <c r="R37" s="260">
        <f t="shared" si="13"/>
        <v>0.28774038797202484</v>
      </c>
      <c r="S37" s="260">
        <f t="shared" si="13"/>
        <v>0.28584921260415186</v>
      </c>
      <c r="T37" s="260">
        <f t="shared" si="13"/>
        <v>0.2839737507601896</v>
      </c>
      <c r="U37" s="260">
        <f t="shared" si="13"/>
        <v>0.28118011280546634</v>
      </c>
      <c r="V37" s="260">
        <f t="shared" si="13"/>
        <v>0.28225417445441908</v>
      </c>
      <c r="W37" s="260">
        <f t="shared" si="13"/>
        <v>0.2806949966625476</v>
      </c>
      <c r="DA37" s="279"/>
    </row>
    <row r="38" spans="1:105" x14ac:dyDescent="0.25">
      <c r="A38" s="128" t="s">
        <v>175</v>
      </c>
      <c r="B38" s="260">
        <f t="shared" ref="B38:W38" si="14">IF(B$25=0,0,B$25/B$5)</f>
        <v>2.6859169857097069E-2</v>
      </c>
      <c r="C38" s="260">
        <f t="shared" si="14"/>
        <v>2.6841755831799506E-2</v>
      </c>
      <c r="D38" s="260">
        <f t="shared" si="14"/>
        <v>2.7203575063211093E-2</v>
      </c>
      <c r="E38" s="260">
        <f t="shared" si="14"/>
        <v>2.6867011705437174E-2</v>
      </c>
      <c r="F38" s="260">
        <f t="shared" si="14"/>
        <v>2.6459391331924979E-2</v>
      </c>
      <c r="G38" s="260">
        <f t="shared" si="14"/>
        <v>2.6371206948804328E-2</v>
      </c>
      <c r="H38" s="260">
        <f t="shared" si="14"/>
        <v>2.6023894985574437E-2</v>
      </c>
      <c r="I38" s="260">
        <f t="shared" si="14"/>
        <v>2.5842684920695722E-2</v>
      </c>
      <c r="J38" s="260">
        <f t="shared" si="14"/>
        <v>2.5631845598718856E-2</v>
      </c>
      <c r="K38" s="260">
        <f t="shared" si="14"/>
        <v>2.5027837909099189E-2</v>
      </c>
      <c r="L38" s="260">
        <f t="shared" si="14"/>
        <v>2.4435713963747961E-2</v>
      </c>
      <c r="M38" s="260">
        <f t="shared" si="14"/>
        <v>2.4537741306941155E-2</v>
      </c>
      <c r="N38" s="260">
        <f t="shared" si="14"/>
        <v>2.4087999326394889E-2</v>
      </c>
      <c r="O38" s="260">
        <f t="shared" si="14"/>
        <v>2.4188450898752576E-2</v>
      </c>
      <c r="P38" s="260">
        <f t="shared" si="14"/>
        <v>2.4116651121039123E-2</v>
      </c>
      <c r="Q38" s="260">
        <f t="shared" si="14"/>
        <v>2.4135785501481165E-2</v>
      </c>
      <c r="R38" s="260">
        <f t="shared" si="14"/>
        <v>2.3979166850259338E-2</v>
      </c>
      <c r="S38" s="260">
        <f t="shared" si="14"/>
        <v>2.4127143550343313E-2</v>
      </c>
      <c r="T38" s="260">
        <f t="shared" si="14"/>
        <v>2.6144832251352699E-2</v>
      </c>
      <c r="U38" s="260">
        <f t="shared" si="14"/>
        <v>2.6112771960748231E-2</v>
      </c>
      <c r="V38" s="260">
        <f t="shared" si="14"/>
        <v>2.6606447114099149E-2</v>
      </c>
      <c r="W38" s="260">
        <f t="shared" si="14"/>
        <v>2.6223156160379905E-2</v>
      </c>
      <c r="DA38" s="279"/>
    </row>
    <row r="39" spans="1:105" x14ac:dyDescent="0.25">
      <c r="A39" s="128" t="s">
        <v>178</v>
      </c>
      <c r="B39" s="260">
        <f t="shared" ref="B39:W39" si="15">IF(B$26=0,0,B$26/B$5)</f>
        <v>2.3228822333754888E-2</v>
      </c>
      <c r="C39" s="260">
        <f t="shared" si="15"/>
        <v>2.3482820847471355E-2</v>
      </c>
      <c r="D39" s="260">
        <f t="shared" si="15"/>
        <v>2.37277011701801E-2</v>
      </c>
      <c r="E39" s="260">
        <f t="shared" si="15"/>
        <v>2.2624865345427809E-2</v>
      </c>
      <c r="F39" s="260">
        <f t="shared" si="15"/>
        <v>2.4668278494859051E-2</v>
      </c>
      <c r="G39" s="260">
        <f t="shared" si="15"/>
        <v>2.539211824183938E-2</v>
      </c>
      <c r="H39" s="260">
        <f t="shared" si="15"/>
        <v>2.7245972440450145E-2</v>
      </c>
      <c r="I39" s="260">
        <f t="shared" si="15"/>
        <v>2.8061588083808854E-2</v>
      </c>
      <c r="J39" s="260">
        <f t="shared" si="15"/>
        <v>2.8185523730608824E-2</v>
      </c>
      <c r="K39" s="260">
        <f t="shared" si="15"/>
        <v>2.9146451740798211E-2</v>
      </c>
      <c r="L39" s="260">
        <f t="shared" si="15"/>
        <v>2.8333776882765695E-2</v>
      </c>
      <c r="M39" s="260">
        <f t="shared" si="15"/>
        <v>2.8828715108892306E-2</v>
      </c>
      <c r="N39" s="260">
        <f t="shared" si="15"/>
        <v>2.8842827401304172E-2</v>
      </c>
      <c r="O39" s="260">
        <f t="shared" si="15"/>
        <v>2.862119841266236E-2</v>
      </c>
      <c r="P39" s="260">
        <f t="shared" si="15"/>
        <v>2.9589607875845001E-2</v>
      </c>
      <c r="Q39" s="260">
        <f t="shared" si="15"/>
        <v>3.0484027810314146E-2</v>
      </c>
      <c r="R39" s="260">
        <f t="shared" si="15"/>
        <v>3.0311065667812789E-2</v>
      </c>
      <c r="S39" s="260">
        <f t="shared" si="15"/>
        <v>3.0232407656179752E-2</v>
      </c>
      <c r="T39" s="260">
        <f t="shared" si="15"/>
        <v>2.8718288061719322E-2</v>
      </c>
      <c r="U39" s="260">
        <f t="shared" si="15"/>
        <v>2.8960065813274292E-2</v>
      </c>
      <c r="V39" s="260">
        <f t="shared" si="15"/>
        <v>2.8205266518056892E-2</v>
      </c>
      <c r="W39" s="260">
        <f t="shared" si="15"/>
        <v>2.8555693698536389E-2</v>
      </c>
      <c r="DA39" s="279"/>
    </row>
    <row r="40" spans="1:105" x14ac:dyDescent="0.25">
      <c r="A40" s="261" t="s">
        <v>33</v>
      </c>
      <c r="B40" s="262">
        <f t="shared" ref="B40:W40" si="16">IF(B$27=0,0,B$27/B$5)</f>
        <v>3.5402229269366738E-2</v>
      </c>
      <c r="C40" s="262">
        <f t="shared" si="16"/>
        <v>3.578933945030785E-2</v>
      </c>
      <c r="D40" s="262">
        <f t="shared" si="16"/>
        <v>3.6162552917763484E-2</v>
      </c>
      <c r="E40" s="262">
        <f t="shared" si="16"/>
        <v>3.4481759713812857E-2</v>
      </c>
      <c r="F40" s="262">
        <f t="shared" si="16"/>
        <v>3.7596053661598634E-2</v>
      </c>
      <c r="G40" s="262">
        <f t="shared" si="16"/>
        <v>3.8699232303575672E-2</v>
      </c>
      <c r="H40" s="262">
        <f t="shared" si="16"/>
        <v>4.1524626136642533E-2</v>
      </c>
      <c r="I40" s="262">
        <f t="shared" si="16"/>
        <v>4.2767677187057082E-2</v>
      </c>
      <c r="J40" s="262">
        <f t="shared" si="16"/>
        <v>4.2956563137434498E-2</v>
      </c>
      <c r="K40" s="262">
        <f t="shared" si="16"/>
        <v>4.4421079643665068E-2</v>
      </c>
      <c r="L40" s="262">
        <f t="shared" si="16"/>
        <v>4.3182510540499243E-2</v>
      </c>
      <c r="M40" s="262">
        <f t="shared" si="16"/>
        <v>4.3936828443652078E-2</v>
      </c>
      <c r="N40" s="262">
        <f t="shared" si="16"/>
        <v>4.3958336491038329E-2</v>
      </c>
      <c r="O40" s="262">
        <f t="shared" si="16"/>
        <v>4.362055956219104E-2</v>
      </c>
      <c r="P40" s="262">
        <f t="shared" si="16"/>
        <v>4.5096478287196581E-2</v>
      </c>
      <c r="Q40" s="262">
        <f t="shared" si="16"/>
        <v>4.6459632179727581E-2</v>
      </c>
      <c r="R40" s="262">
        <f t="shared" si="16"/>
        <v>4.6196026675506381E-2</v>
      </c>
      <c r="S40" s="262">
        <f t="shared" si="16"/>
        <v>4.607614677278489E-2</v>
      </c>
      <c r="T40" s="262">
        <f t="shared" si="16"/>
        <v>4.3768530473768504E-2</v>
      </c>
      <c r="U40" s="262">
        <f t="shared" si="16"/>
        <v>4.4137015421898788E-2</v>
      </c>
      <c r="V40" s="262">
        <f t="shared" si="16"/>
        <v>4.2986652423822359E-2</v>
      </c>
      <c r="W40" s="262">
        <f t="shared" si="16"/>
        <v>4.3520726136527334E-2</v>
      </c>
      <c r="DA40" s="280"/>
    </row>
    <row r="42" spans="1:105" ht="12.75" x14ac:dyDescent="0.25">
      <c r="A42" s="179" t="s">
        <v>131</v>
      </c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DA42" s="267"/>
    </row>
    <row r="44" spans="1:105" x14ac:dyDescent="0.25">
      <c r="A44" s="235" t="s">
        <v>126</v>
      </c>
      <c r="B44" s="238">
        <f>IF(B$5=0,0,B$5/AGR_fec!B$5)</f>
        <v>0.38317585994347636</v>
      </c>
      <c r="C44" s="238">
        <f>IF(C$5=0,0,C$5/AGR_fec!C$5)</f>
        <v>0.38308745094849928</v>
      </c>
      <c r="D44" s="238">
        <f>IF(D$5=0,0,D$5/AGR_fec!D$5)</f>
        <v>0.38377678314053965</v>
      </c>
      <c r="E44" s="238">
        <f>IF(E$5=0,0,E$5/AGR_fec!E$5)</f>
        <v>0.38290370039366078</v>
      </c>
      <c r="F44" s="238">
        <f>IF(F$5=0,0,F$5/AGR_fec!F$5)</f>
        <v>0.38527156483040664</v>
      </c>
      <c r="G44" s="238">
        <f>IF(G$5=0,0,G$5/AGR_fec!G$5)</f>
        <v>0.38635238260648169</v>
      </c>
      <c r="H44" s="238">
        <f>IF(H$5=0,0,H$5/AGR_fec!H$5)</f>
        <v>0.38681902874646529</v>
      </c>
      <c r="I44" s="238">
        <f>IF(I$5=0,0,I$5/AGR_fec!I$5)</f>
        <v>0.38791169329457337</v>
      </c>
      <c r="J44" s="238">
        <f>IF(J$5=0,0,J$5/AGR_fec!J$5)</f>
        <v>0.38776487320395697</v>
      </c>
      <c r="K44" s="238">
        <f>IF(K$5=0,0,K$5/AGR_fec!K$5)</f>
        <v>0.38972640307410916</v>
      </c>
      <c r="L44" s="238">
        <f>IF(L$5=0,0,L$5/AGR_fec!L$5)</f>
        <v>0.38912704230126488</v>
      </c>
      <c r="M44" s="238">
        <f>IF(M$5=0,0,M$5/AGR_fec!M$5)</f>
        <v>0.39054173055904701</v>
      </c>
      <c r="N44" s="238">
        <f>IF(N$5=0,0,N$5/AGR_fec!N$5)</f>
        <v>0.39138595538906074</v>
      </c>
      <c r="O44" s="238">
        <f>IF(O$5=0,0,O$5/AGR_fec!O$5)</f>
        <v>0.3904347662403711</v>
      </c>
      <c r="P44" s="238">
        <f>IF(P$5=0,0,P$5/AGR_fec!P$5)</f>
        <v>0.39269963326415175</v>
      </c>
      <c r="Q44" s="238">
        <f>IF(Q$5=0,0,Q$5/AGR_fec!Q$5)</f>
        <v>0.3929585024913187</v>
      </c>
      <c r="R44" s="238">
        <f>IF(R$5=0,0,R$5/AGR_fec!R$5)</f>
        <v>0.39315386653696993</v>
      </c>
      <c r="S44" s="238">
        <f>IF(S$5=0,0,S$5/AGR_fec!S$5)</f>
        <v>0.39394735254981056</v>
      </c>
      <c r="T44" s="238">
        <f>IF(T$5=0,0,T$5/AGR_fec!T$5)</f>
        <v>0.3900888500525031</v>
      </c>
      <c r="U44" s="238">
        <f>IF(U$5=0,0,U$5/AGR_fec!U$5)</f>
        <v>0.39116270965840616</v>
      </c>
      <c r="V44" s="238">
        <f>IF(V$5=0,0,V$5/AGR_fec!V$5)</f>
        <v>0.38965840021060494</v>
      </c>
      <c r="W44" s="238">
        <f>IF(W$5=0,0,W$5/AGR_fec!W$5)</f>
        <v>0.39139193436090652</v>
      </c>
      <c r="DA44" s="287"/>
    </row>
    <row r="45" spans="1:105" x14ac:dyDescent="0.25">
      <c r="A45" s="239" t="s">
        <v>125</v>
      </c>
      <c r="B45" s="251">
        <f>IF(B$6=0,0,B$6/AGR_fec!B$6)</f>
        <v>0.46757559722776071</v>
      </c>
      <c r="C45" s="251">
        <f>IF(C$6=0,0,C$6/AGR_fec!C$6)</f>
        <v>0.46737423587773147</v>
      </c>
      <c r="D45" s="251">
        <f>IF(D$6=0,0,D$6/AGR_fec!D$6)</f>
        <v>0.46749704492468686</v>
      </c>
      <c r="E45" s="251">
        <f>IF(E$6=0,0,E$6/AGR_fec!E$6)</f>
        <v>0.46205917386533313</v>
      </c>
      <c r="F45" s="251">
        <f>IF(F$6=0,0,F$6/AGR_fec!F$6)</f>
        <v>0.46239520566671821</v>
      </c>
      <c r="G45" s="251">
        <f>IF(G$6=0,0,G$6/AGR_fec!G$6)</f>
        <v>0.46201576392017818</v>
      </c>
      <c r="H45" s="251">
        <f>IF(H$6=0,0,H$6/AGR_fec!H$6)</f>
        <v>0.46254122409131987</v>
      </c>
      <c r="I45" s="251">
        <f>IF(I$6=0,0,I$6/AGR_fec!I$6)</f>
        <v>0.46211964598701671</v>
      </c>
      <c r="J45" s="251">
        <f>IF(J$6=0,0,J$6/AGR_fec!J$6)</f>
        <v>0.46156989061409742</v>
      </c>
      <c r="K45" s="251">
        <f>IF(K$6=0,0,K$6/AGR_fec!K$6)</f>
        <v>0.46194635713974314</v>
      </c>
      <c r="L45" s="251">
        <f>IF(L$6=0,0,L$6/AGR_fec!L$6)</f>
        <v>0.46166935802688047</v>
      </c>
      <c r="M45" s="251">
        <f>IF(M$6=0,0,M$6/AGR_fec!M$6)</f>
        <v>0.4619135589521019</v>
      </c>
      <c r="N45" s="251">
        <f>IF(N$6=0,0,N$6/AGR_fec!N$6)</f>
        <v>0.46173503141628131</v>
      </c>
      <c r="O45" s="251">
        <f>IF(O$6=0,0,O$6/AGR_fec!O$6)</f>
        <v>0.46174124123336252</v>
      </c>
      <c r="P45" s="251">
        <f>IF(P$6=0,0,P$6/AGR_fec!P$6)</f>
        <v>0.46208335643760368</v>
      </c>
      <c r="Q45" s="251">
        <f>IF(Q$6=0,0,Q$6/AGR_fec!Q$6)</f>
        <v>0.46165586749562731</v>
      </c>
      <c r="R45" s="251">
        <f>IF(R$6=0,0,R$6/AGR_fec!R$6)</f>
        <v>0.46181664370647613</v>
      </c>
      <c r="S45" s="251">
        <f>IF(S$6=0,0,S$6/AGR_fec!S$6)</f>
        <v>0.46143422556892794</v>
      </c>
      <c r="T45" s="251">
        <f>IF(T$6=0,0,T$6/AGR_fec!T$6)</f>
        <v>0.46114082221419239</v>
      </c>
      <c r="U45" s="251">
        <f>IF(U$6=0,0,U$6/AGR_fec!U$6)</f>
        <v>0.46070298144809374</v>
      </c>
      <c r="V45" s="251">
        <f>IF(V$6=0,0,V$6/AGR_fec!V$6)</f>
        <v>0.46093997458708402</v>
      </c>
      <c r="W45" s="251">
        <f>IF(W$6=0,0,W$6/AGR_fec!W$6)</f>
        <v>0.46149079053210645</v>
      </c>
      <c r="DA45" s="288"/>
    </row>
    <row r="46" spans="1:105" x14ac:dyDescent="0.25">
      <c r="A46" s="241" t="s">
        <v>124</v>
      </c>
      <c r="B46" s="252">
        <f>IF(B$7=0,0,B$7/AGR_fec!B$7)</f>
        <v>0.46366101400779297</v>
      </c>
      <c r="C46" s="252">
        <f>IF(C$7=0,0,C$7/AGR_fec!C$7)</f>
        <v>0.46346133847235016</v>
      </c>
      <c r="D46" s="252">
        <f>IF(D$7=0,0,D$7/AGR_fec!D$7)</f>
        <v>0.46358311935137408</v>
      </c>
      <c r="E46" s="252">
        <f>IF(E$7=0,0,E$7/AGR_fec!E$7)</f>
        <v>0.45819077461744773</v>
      </c>
      <c r="F46" s="252">
        <f>IF(F$7=0,0,F$7/AGR_fec!F$7)</f>
        <v>0.45852399313161502</v>
      </c>
      <c r="G46" s="252">
        <f>IF(G$7=0,0,G$7/AGR_fec!G$7)</f>
        <v>0.45814772810409687</v>
      </c>
      <c r="H46" s="252">
        <f>IF(H$7=0,0,H$7/AGR_fec!H$7)</f>
        <v>0.45866878907737435</v>
      </c>
      <c r="I46" s="252">
        <f>IF(I$7=0,0,I$7/AGR_fec!I$7)</f>
        <v>0.4582507404613142</v>
      </c>
      <c r="J46" s="252">
        <f>IF(J$7=0,0,J$7/AGR_fec!J$7)</f>
        <v>0.45770558768778336</v>
      </c>
      <c r="K46" s="252">
        <f>IF(K$7=0,0,K$7/AGR_fec!K$7)</f>
        <v>0.45807890240321286</v>
      </c>
      <c r="L46" s="252">
        <f>IF(L$7=0,0,L$7/AGR_fec!L$7)</f>
        <v>0.45780422235080942</v>
      </c>
      <c r="M46" s="252">
        <f>IF(M$7=0,0,M$7/AGR_fec!M$7)</f>
        <v>0.45804637880482685</v>
      </c>
      <c r="N46" s="252">
        <f>IF(N$7=0,0,N$7/AGR_fec!N$7)</f>
        <v>0.45786934591693096</v>
      </c>
      <c r="O46" s="252">
        <f>IF(O$7=0,0,O$7/AGR_fec!O$7)</f>
        <v>0.457875503744888</v>
      </c>
      <c r="P46" s="252">
        <f>IF(P$7=0,0,P$7/AGR_fec!P$7)</f>
        <v>0.4582147547311381</v>
      </c>
      <c r="Q46" s="252">
        <f>IF(Q$7=0,0,Q$7/AGR_fec!Q$7)</f>
        <v>0.45779084476344711</v>
      </c>
      <c r="R46" s="252">
        <f>IF(R$7=0,0,R$7/AGR_fec!R$7)</f>
        <v>0.45795027494199458</v>
      </c>
      <c r="S46" s="252">
        <f>IF(S$7=0,0,S$7/AGR_fec!S$7)</f>
        <v>0.45757105844207047</v>
      </c>
      <c r="T46" s="252">
        <f>IF(T$7=0,0,T$7/AGR_fec!T$7)</f>
        <v>0.45728011148552167</v>
      </c>
      <c r="U46" s="252">
        <f>IF(U$7=0,0,U$7/AGR_fec!U$7)</f>
        <v>0.45684593636007281</v>
      </c>
      <c r="V46" s="252">
        <f>IF(V$7=0,0,V$7/AGR_fec!V$7)</f>
        <v>0.45708094537206684</v>
      </c>
      <c r="W46" s="252">
        <f>IF(W$7=0,0,W$7/AGR_fec!W$7)</f>
        <v>0.45762714983849972</v>
      </c>
      <c r="DA46" s="289"/>
    </row>
    <row r="47" spans="1:105" x14ac:dyDescent="0.25">
      <c r="A47" s="241" t="s">
        <v>123</v>
      </c>
      <c r="B47" s="252">
        <f>IF(B$8=0,0,B$8/AGR_fec!B$8)</f>
        <v>0.66545708085979227</v>
      </c>
      <c r="C47" s="252">
        <f>IF(C$8=0,0,C$8/AGR_fec!C$8)</f>
        <v>0.66517050188308158</v>
      </c>
      <c r="D47" s="252">
        <f>IF(D$8=0,0,D$8/AGR_fec!D$8)</f>
        <v>0.66534528463559173</v>
      </c>
      <c r="E47" s="252">
        <f>IF(E$8=0,0,E$8/AGR_fec!E$8)</f>
        <v>0.65760606594517146</v>
      </c>
      <c r="F47" s="252">
        <f>IF(F$8=0,0,F$8/AGR_fec!F$8)</f>
        <v>0.65808430891369174</v>
      </c>
      <c r="G47" s="252">
        <f>IF(G$8=0,0,G$8/AGR_fec!G$8)</f>
        <v>0.65754428458713143</v>
      </c>
      <c r="H47" s="252">
        <f>IF(H$8=0,0,H$8/AGR_fec!H$8)</f>
        <v>0.65829212342574739</v>
      </c>
      <c r="I47" s="252">
        <f>IF(I$8=0,0,I$8/AGR_fec!I$8)</f>
        <v>0.65769213032023199</v>
      </c>
      <c r="J47" s="252">
        <f>IF(J$8=0,0,J$8/AGR_fec!J$8)</f>
        <v>0.65690971436905987</v>
      </c>
      <c r="K47" s="252">
        <f>IF(K$8=0,0,K$8/AGR_fec!K$8)</f>
        <v>0.65744550433903015</v>
      </c>
      <c r="L47" s="252">
        <f>IF(L$8=0,0,L$8/AGR_fec!L$8)</f>
        <v>0.65705127713354927</v>
      </c>
      <c r="M47" s="252">
        <f>IF(M$8=0,0,M$8/AGR_fec!M$8)</f>
        <v>0.6573988257135106</v>
      </c>
      <c r="N47" s="252">
        <f>IF(N$8=0,0,N$8/AGR_fec!N$8)</f>
        <v>0.65714474399165701</v>
      </c>
      <c r="O47" s="252">
        <f>IF(O$8=0,0,O$8/AGR_fec!O$8)</f>
        <v>0.65715358184968908</v>
      </c>
      <c r="P47" s="252">
        <f>IF(P$8=0,0,P$8/AGR_fec!P$8)</f>
        <v>0.65764048276257236</v>
      </c>
      <c r="Q47" s="252">
        <f>IF(Q$8=0,0,Q$8/AGR_fec!Q$8)</f>
        <v>0.65703207730875024</v>
      </c>
      <c r="R47" s="252">
        <f>IF(R$8=0,0,R$8/AGR_fec!R$8)</f>
        <v>0.65726089521237374</v>
      </c>
      <c r="S47" s="252">
        <f>IF(S$8=0,0,S$8/AGR_fec!S$8)</f>
        <v>0.65671663486390919</v>
      </c>
      <c r="T47" s="252">
        <f>IF(T$8=0,0,T$8/AGR_fec!T$8)</f>
        <v>0.65629906101892144</v>
      </c>
      <c r="U47" s="252">
        <f>IF(U$8=0,0,U$8/AGR_fec!U$8)</f>
        <v>0.65567592277172304</v>
      </c>
      <c r="V47" s="252">
        <f>IF(V$8=0,0,V$8/AGR_fec!V$8)</f>
        <v>0.65601321317650729</v>
      </c>
      <c r="W47" s="252">
        <f>IF(W$8=0,0,W$8/AGR_fec!W$8)</f>
        <v>0.65679713854181498</v>
      </c>
      <c r="DA47" s="289"/>
    </row>
    <row r="48" spans="1:105" x14ac:dyDescent="0.25">
      <c r="A48" s="243" t="s">
        <v>122</v>
      </c>
      <c r="B48" s="253">
        <f>IF(B$9=0,0,B$9/AGR_fec!B$9)</f>
        <v>0.6366865450514988</v>
      </c>
      <c r="C48" s="253">
        <f>IF(C$9=0,0,C$9/AGR_fec!C$9)</f>
        <v>0.63726233618605399</v>
      </c>
      <c r="D48" s="253">
        <f>IF(D$9=0,0,D$9/AGR_fec!D$9)</f>
        <v>0.6367771853999814</v>
      </c>
      <c r="E48" s="253">
        <f>IF(E$9=0,0,E$9/AGR_fec!E$9)</f>
        <v>0.63881256503756245</v>
      </c>
      <c r="F48" s="253">
        <f>IF(F$9=0,0,F$9/AGR_fec!F$9)</f>
        <v>0.64238535806404351</v>
      </c>
      <c r="G48" s="253">
        <f>IF(G$9=0,0,G$9/AGR_fec!G$9)</f>
        <v>0.64334483548744814</v>
      </c>
      <c r="H48" s="253">
        <f>IF(H$9=0,0,H$9/AGR_fec!H$9)</f>
        <v>0.64711036913924413</v>
      </c>
      <c r="I48" s="253">
        <f>IF(I$9=0,0,I$9/AGR_fec!I$9)</f>
        <v>0.64851879689890191</v>
      </c>
      <c r="J48" s="253">
        <f>IF(J$9=0,0,J$9/AGR_fec!J$9)</f>
        <v>0.64868574026993642</v>
      </c>
      <c r="K48" s="253">
        <f>IF(K$9=0,0,K$9/AGR_fec!K$9)</f>
        <v>0.65233693267876214</v>
      </c>
      <c r="L48" s="253">
        <f>IF(L$9=0,0,L$9/AGR_fec!L$9)</f>
        <v>0.64981378038000803</v>
      </c>
      <c r="M48" s="253">
        <f>IF(M$9=0,0,M$9/AGR_fec!M$9)</f>
        <v>0.65246283411266692</v>
      </c>
      <c r="N48" s="253">
        <f>IF(N$9=0,0,N$9/AGR_fec!N$9)</f>
        <v>0.65611865253903534</v>
      </c>
      <c r="O48" s="253">
        <f>IF(O$9=0,0,O$9/AGR_fec!O$9)</f>
        <v>0.65471562598533106</v>
      </c>
      <c r="P48" s="253">
        <f>IF(P$9=0,0,P$9/AGR_fec!P$9)</f>
        <v>0.65867784876950397</v>
      </c>
      <c r="Q48" s="253">
        <f>IF(Q$9=0,0,Q$9/AGR_fec!Q$9)</f>
        <v>0.65885652025986807</v>
      </c>
      <c r="R48" s="253">
        <f>IF(R$9=0,0,R$9/AGR_fec!R$9)</f>
        <v>0.65917250029690744</v>
      </c>
      <c r="S48" s="253">
        <f>IF(S$9=0,0,S$9/AGR_fec!S$9)</f>
        <v>0.66035645266848997</v>
      </c>
      <c r="T48" s="253">
        <f>IF(T$9=0,0,T$9/AGR_fec!T$9)</f>
        <v>0.65237114679728259</v>
      </c>
      <c r="U48" s="253">
        <f>IF(U$9=0,0,U$9/AGR_fec!U$9)</f>
        <v>0.65402190756885814</v>
      </c>
      <c r="V48" s="253">
        <f>IF(V$9=0,0,V$9/AGR_fec!V$9)</f>
        <v>0.65127187913617879</v>
      </c>
      <c r="W48" s="253">
        <f>IF(W$9=0,0,W$9/AGR_fec!W$9)</f>
        <v>0.65370378715731281</v>
      </c>
      <c r="DA48" s="290"/>
    </row>
    <row r="49" spans="1:105" x14ac:dyDescent="0.25">
      <c r="A49" s="128" t="s">
        <v>176</v>
      </c>
      <c r="B49" s="265">
        <f>IF(B$16=0,0,B$16/AGR_fec!B$16)</f>
        <v>0.33852552227108818</v>
      </c>
      <c r="C49" s="265">
        <f>IF(C$16=0,0,C$16/AGR_fec!C$16)</f>
        <v>0.33827898380365018</v>
      </c>
      <c r="D49" s="265">
        <f>IF(D$16=0,0,D$16/AGR_fec!D$16)</f>
        <v>0.33842213893651996</v>
      </c>
      <c r="E49" s="265">
        <f>IF(E$16=0,0,E$16/AGR_fec!E$16)</f>
        <v>0.33829135811080913</v>
      </c>
      <c r="F49" s="265">
        <f>IF(F$16=0,0,F$16/AGR_fec!F$16)</f>
        <v>0.33866186475016036</v>
      </c>
      <c r="G49" s="265">
        <f>IF(G$16=0,0,G$16/AGR_fec!G$16)</f>
        <v>0.33874870207612917</v>
      </c>
      <c r="H49" s="265">
        <f>IF(H$16=0,0,H$16/AGR_fec!H$16)</f>
        <v>0.33759502464756236</v>
      </c>
      <c r="I49" s="265">
        <f>IF(I$16=0,0,I$16/AGR_fec!I$16)</f>
        <v>0.33762809708819796</v>
      </c>
      <c r="J49" s="265">
        <f>IF(J$16=0,0,J$16/AGR_fec!J$16)</f>
        <v>0.33780339206620769</v>
      </c>
      <c r="K49" s="265">
        <f>IF(K$16=0,0,K$16/AGR_fec!K$16)</f>
        <v>0.3381964615700529</v>
      </c>
      <c r="L49" s="265">
        <f>IF(L$16=0,0,L$16/AGR_fec!L$16)</f>
        <v>0.33821888130224742</v>
      </c>
      <c r="M49" s="265">
        <f>IF(M$16=0,0,M$16/AGR_fec!M$16)</f>
        <v>0.3383814855941768</v>
      </c>
      <c r="N49" s="265">
        <f>IF(N$16=0,0,N$16/AGR_fec!N$16)</f>
        <v>0.33908228252464756</v>
      </c>
      <c r="O49" s="265">
        <f>IF(O$16=0,0,O$16/AGR_fec!O$16)</f>
        <v>0.3391012448279308</v>
      </c>
      <c r="P49" s="265">
        <f>IF(P$16=0,0,P$16/AGR_fec!P$16)</f>
        <v>0.33888947174603834</v>
      </c>
      <c r="Q49" s="265">
        <f>IF(Q$16=0,0,Q$16/AGR_fec!Q$16)</f>
        <v>0.33862801264864123</v>
      </c>
      <c r="R49" s="265">
        <f>IF(R$16=0,0,R$16/AGR_fec!R$16)</f>
        <v>0.33903449379802769</v>
      </c>
      <c r="S49" s="265">
        <f>IF(S$16=0,0,S$16/AGR_fec!S$16)</f>
        <v>0.33997537485365376</v>
      </c>
      <c r="T49" s="265">
        <f>IF(T$16=0,0,T$16/AGR_fec!T$16)</f>
        <v>0.33958476095048096</v>
      </c>
      <c r="U49" s="265">
        <f>IF(U$16=0,0,U$16/AGR_fec!U$16)</f>
        <v>0.33969052879304384</v>
      </c>
      <c r="V49" s="265">
        <f>IF(V$16=0,0,V$16/AGR_fec!V$16)</f>
        <v>0.33938991824736436</v>
      </c>
      <c r="W49" s="265">
        <f>IF(W$16=0,0,W$16/AGR_fec!W$16)</f>
        <v>0.33982626806786986</v>
      </c>
      <c r="DA49" s="291"/>
    </row>
    <row r="50" spans="1:105" x14ac:dyDescent="0.25">
      <c r="A50" s="128" t="s">
        <v>121</v>
      </c>
      <c r="B50" s="265">
        <f>IF(B$17=0,0,B$17/AGR_fec!B$17)</f>
        <v>0.26979389183070424</v>
      </c>
      <c r="C50" s="265">
        <f>IF(C$17=0,0,C$17/AGR_fec!C$17)</f>
        <v>0.2697891133393801</v>
      </c>
      <c r="D50" s="265">
        <f>IF(D$17=0,0,D$17/AGR_fec!D$17)</f>
        <v>0.27009899222626355</v>
      </c>
      <c r="E50" s="265">
        <f>IF(E$17=0,0,E$17/AGR_fec!E$17)</f>
        <v>0.26985777435339059</v>
      </c>
      <c r="F50" s="265">
        <f>IF(F$17=0,0,F$17/AGR_fec!F$17)</f>
        <v>0.27061135846376122</v>
      </c>
      <c r="G50" s="265">
        <f>IF(G$17=0,0,G$17/AGR_fec!G$17)</f>
        <v>0.27094086973681059</v>
      </c>
      <c r="H50" s="265">
        <f>IF(H$17=0,0,H$17/AGR_fec!H$17)</f>
        <v>0.26999609782999112</v>
      </c>
      <c r="I50" s="265">
        <f>IF(I$17=0,0,I$17/AGR_fec!I$17)</f>
        <v>0.26991241668432309</v>
      </c>
      <c r="J50" s="265">
        <f>IF(J$17=0,0,J$17/AGR_fec!J$17)</f>
        <v>0.26998411037358455</v>
      </c>
      <c r="K50" s="265">
        <f>IF(K$17=0,0,K$17/AGR_fec!K$17)</f>
        <v>0.26992654217330614</v>
      </c>
      <c r="L50" s="265">
        <f>IF(L$17=0,0,L$17/AGR_fec!L$17)</f>
        <v>0.27040707782497198</v>
      </c>
      <c r="M50" s="265">
        <f>IF(M$17=0,0,M$17/AGR_fec!M$17)</f>
        <v>0.27124868913006334</v>
      </c>
      <c r="N50" s="265">
        <f>IF(N$17=0,0,N$17/AGR_fec!N$17)</f>
        <v>0.27114790792926186</v>
      </c>
      <c r="O50" s="265">
        <f>IF(O$17=0,0,O$17/AGR_fec!O$17)</f>
        <v>0.27073462197773057</v>
      </c>
      <c r="P50" s="265">
        <f>IF(P$17=0,0,P$17/AGR_fec!P$17)</f>
        <v>0.27115625861875003</v>
      </c>
      <c r="Q50" s="265">
        <f>IF(Q$17=0,0,Q$17/AGR_fec!Q$17)</f>
        <v>0.27048997053326307</v>
      </c>
      <c r="R50" s="265">
        <f>IF(R$17=0,0,R$17/AGR_fec!R$17)</f>
        <v>0.27049746471512143</v>
      </c>
      <c r="S50" s="265">
        <f>IF(S$17=0,0,S$17/AGR_fec!S$17)</f>
        <v>0.27058946897029168</v>
      </c>
      <c r="T50" s="265">
        <f>IF(T$17=0,0,T$17/AGR_fec!T$17)</f>
        <v>0.27081932230239047</v>
      </c>
      <c r="U50" s="265">
        <f>IF(U$17=0,0,U$17/AGR_fec!U$17)</f>
        <v>0.27081152661808339</v>
      </c>
      <c r="V50" s="265">
        <f>IF(V$17=0,0,V$17/AGR_fec!V$17)</f>
        <v>0.27072569349697889</v>
      </c>
      <c r="W50" s="265">
        <f>IF(W$17=0,0,W$17/AGR_fec!W$17)</f>
        <v>0.27089270716335795</v>
      </c>
      <c r="DA50" s="291"/>
    </row>
    <row r="51" spans="1:105" x14ac:dyDescent="0.25">
      <c r="A51" s="128" t="s">
        <v>175</v>
      </c>
      <c r="B51" s="265">
        <f>IF(B$25=0,0,B$25/AGR_fec!B$25)</f>
        <v>0.23696786558976174</v>
      </c>
      <c r="C51" s="265">
        <f>IF(C$25=0,0,C$25/AGR_fec!C$25)</f>
        <v>0.23679528866255514</v>
      </c>
      <c r="D51" s="265">
        <f>IF(D$25=0,0,D$25/AGR_fec!D$25)</f>
        <v>0.23689549725556397</v>
      </c>
      <c r="E51" s="265">
        <f>IF(E$25=0,0,E$25/AGR_fec!E$25)</f>
        <v>0.23680395067756638</v>
      </c>
      <c r="F51" s="265">
        <f>IF(F$25=0,0,F$25/AGR_fec!F$25)</f>
        <v>0.23706330532511219</v>
      </c>
      <c r="G51" s="265">
        <f>IF(G$25=0,0,G$25/AGR_fec!G$25)</f>
        <v>0.2371240914532903</v>
      </c>
      <c r="H51" s="265">
        <f>IF(H$25=0,0,H$25/AGR_fec!H$25)</f>
        <v>0.23631651725329347</v>
      </c>
      <c r="I51" s="265">
        <f>IF(I$25=0,0,I$25/AGR_fec!I$25)</f>
        <v>0.23633966796173855</v>
      </c>
      <c r="J51" s="265">
        <f>IF(J$25=0,0,J$25/AGR_fec!J$25)</f>
        <v>0.23646237444634538</v>
      </c>
      <c r="K51" s="265">
        <f>IF(K$25=0,0,K$25/AGR_fec!K$25)</f>
        <v>0.23673752309903703</v>
      </c>
      <c r="L51" s="265">
        <f>IF(L$25=0,0,L$25/AGR_fec!L$25)</f>
        <v>0.23675321691157311</v>
      </c>
      <c r="M51" s="265">
        <f>IF(M$25=0,0,M$25/AGR_fec!M$25)</f>
        <v>0.23686703991592367</v>
      </c>
      <c r="N51" s="265">
        <f>IF(N$25=0,0,N$25/AGR_fec!N$25)</f>
        <v>0.23735759776725318</v>
      </c>
      <c r="O51" s="265">
        <f>IF(O$25=0,0,O$25/AGR_fec!O$25)</f>
        <v>0.23737087137955173</v>
      </c>
      <c r="P51" s="265">
        <f>IF(P$25=0,0,P$25/AGR_fec!P$25)</f>
        <v>0.23722263022222678</v>
      </c>
      <c r="Q51" s="265">
        <f>IF(Q$25=0,0,Q$25/AGR_fec!Q$25)</f>
        <v>0.23703960885404901</v>
      </c>
      <c r="R51" s="265">
        <f>IF(R$25=0,0,R$25/AGR_fec!R$25)</f>
        <v>0.23732414565861953</v>
      </c>
      <c r="S51" s="265">
        <f>IF(S$25=0,0,S$25/AGR_fec!S$25)</f>
        <v>0.23798276239755747</v>
      </c>
      <c r="T51" s="265">
        <f>IF(T$25=0,0,T$25/AGR_fec!T$25)</f>
        <v>0.23770933266533675</v>
      </c>
      <c r="U51" s="265">
        <f>IF(U$25=0,0,U$25/AGR_fec!U$25)</f>
        <v>0.2377833701551306</v>
      </c>
      <c r="V51" s="265">
        <f>IF(V$25=0,0,V$25/AGR_fec!V$25)</f>
        <v>0.23757294277315513</v>
      </c>
      <c r="W51" s="265">
        <f>IF(W$25=0,0,W$25/AGR_fec!W$25)</f>
        <v>0.23787838764750888</v>
      </c>
      <c r="DA51" s="291"/>
    </row>
    <row r="52" spans="1:105" x14ac:dyDescent="0.25">
      <c r="A52" s="128" t="s">
        <v>178</v>
      </c>
      <c r="B52" s="265">
        <f>IF(B$26=0,0,B$26/AGR_fec!B$26)</f>
        <v>0.46366101400779308</v>
      </c>
      <c r="C52" s="265">
        <f>IF(C$26=0,0,C$26/AGR_fec!C$26)</f>
        <v>0.46346133847235005</v>
      </c>
      <c r="D52" s="265">
        <f>IF(D$26=0,0,D$26/AGR_fec!D$26)</f>
        <v>0.46358311935137425</v>
      </c>
      <c r="E52" s="265">
        <f>IF(E$26=0,0,E$26/AGR_fec!E$26)</f>
        <v>0.45819077461744795</v>
      </c>
      <c r="F52" s="265">
        <f>IF(F$26=0,0,F$26/AGR_fec!F$26)</f>
        <v>0.4585239931316149</v>
      </c>
      <c r="G52" s="265">
        <f>IF(G$26=0,0,G$26/AGR_fec!G$26)</f>
        <v>0.45814772810409704</v>
      </c>
      <c r="H52" s="265">
        <f>IF(H$26=0,0,H$26/AGR_fec!H$26)</f>
        <v>0.45866878907737435</v>
      </c>
      <c r="I52" s="265">
        <f>IF(I$26=0,0,I$26/AGR_fec!I$26)</f>
        <v>0.45825074046131398</v>
      </c>
      <c r="J52" s="265">
        <f>IF(J$26=0,0,J$26/AGR_fec!J$26)</f>
        <v>0.45770558768778352</v>
      </c>
      <c r="K52" s="265">
        <f>IF(K$26=0,0,K$26/AGR_fec!K$26)</f>
        <v>0.45807890240321292</v>
      </c>
      <c r="L52" s="265">
        <f>IF(L$26=0,0,L$26/AGR_fec!L$26)</f>
        <v>0.45780422235080936</v>
      </c>
      <c r="M52" s="265">
        <f>IF(M$26=0,0,M$26/AGR_fec!M$26)</f>
        <v>0.4580463788048269</v>
      </c>
      <c r="N52" s="265">
        <f>IF(N$26=0,0,N$26/AGR_fec!N$26)</f>
        <v>0.45786934591693085</v>
      </c>
      <c r="O52" s="265">
        <f>IF(O$26=0,0,O$26/AGR_fec!O$26)</f>
        <v>0.45787550374488806</v>
      </c>
      <c r="P52" s="265">
        <f>IF(P$26=0,0,P$26/AGR_fec!P$26)</f>
        <v>0.4582147547311381</v>
      </c>
      <c r="Q52" s="265">
        <f>IF(Q$26=0,0,Q$26/AGR_fec!Q$26)</f>
        <v>0.45779084476344706</v>
      </c>
      <c r="R52" s="265">
        <f>IF(R$26=0,0,R$26/AGR_fec!R$26)</f>
        <v>0.45795027494199464</v>
      </c>
      <c r="S52" s="265">
        <f>IF(S$26=0,0,S$26/AGR_fec!S$26)</f>
        <v>0.45757105844207063</v>
      </c>
      <c r="T52" s="265">
        <f>IF(T$26=0,0,T$26/AGR_fec!T$26)</f>
        <v>0.45728011148552172</v>
      </c>
      <c r="U52" s="265">
        <f>IF(U$26=0,0,U$26/AGR_fec!U$26)</f>
        <v>0.45684593636007281</v>
      </c>
      <c r="V52" s="265">
        <f>IF(V$26=0,0,V$26/AGR_fec!V$26)</f>
        <v>0.45708094537206695</v>
      </c>
      <c r="W52" s="265">
        <f>IF(W$26=0,0,W$26/AGR_fec!W$26)</f>
        <v>0.45762714983849978</v>
      </c>
      <c r="DA52" s="291"/>
    </row>
    <row r="53" spans="1:105" x14ac:dyDescent="0.25">
      <c r="A53" s="261" t="s">
        <v>33</v>
      </c>
      <c r="B53" s="266">
        <f>IF(B$27=0,0,B$27/AGR_fec!B$27)</f>
        <v>0.48734441843408155</v>
      </c>
      <c r="C53" s="266">
        <f>IF(C$27=0,0,C$27/AGR_fec!C$27)</f>
        <v>0.487134543644621</v>
      </c>
      <c r="D53" s="266">
        <f>IF(D$27=0,0,D$27/AGR_fec!D$27)</f>
        <v>0.48726254498584098</v>
      </c>
      <c r="E53" s="266">
        <f>IF(E$27=0,0,E$27/AGR_fec!E$27)</f>
        <v>0.48159476393684558</v>
      </c>
      <c r="F53" s="266">
        <f>IF(F$27=0,0,F$27/AGR_fec!F$27)</f>
        <v>0.48194500296512732</v>
      </c>
      <c r="G53" s="266">
        <f>IF(G$27=0,0,G$27/AGR_fec!G$27)</f>
        <v>0.48154951864474443</v>
      </c>
      <c r="H53" s="266">
        <f>IF(H$27=0,0,H$27/AGR_fec!H$27)</f>
        <v>0.48209719496282799</v>
      </c>
      <c r="I53" s="266">
        <f>IF(I$27=0,0,I$27/AGR_fec!I$27)</f>
        <v>0.48165779278426202</v>
      </c>
      <c r="J53" s="266">
        <f>IF(J$27=0,0,J$27/AGR_fec!J$27)</f>
        <v>0.48108479407756127</v>
      </c>
      <c r="K53" s="266">
        <f>IF(K$27=0,0,K$27/AGR_fec!K$27)</f>
        <v>0.48147717738646023</v>
      </c>
      <c r="L53" s="266">
        <f>IF(L$27=0,0,L$27/AGR_fec!L$27)</f>
        <v>0.48118846691404654</v>
      </c>
      <c r="M53" s="266">
        <f>IF(M$27=0,0,M$27/AGR_fec!M$27)</f>
        <v>0.48144299251073863</v>
      </c>
      <c r="N53" s="266">
        <f>IF(N$27=0,0,N$27/AGR_fec!N$27)</f>
        <v>0.48125691693571959</v>
      </c>
      <c r="O53" s="266">
        <f>IF(O$27=0,0,O$27/AGR_fec!O$27)</f>
        <v>0.48126338930021434</v>
      </c>
      <c r="P53" s="266">
        <f>IF(P$27=0,0,P$27/AGR_fec!P$27)</f>
        <v>0.48161996893404652</v>
      </c>
      <c r="Q53" s="266">
        <f>IF(Q$27=0,0,Q$27/AGR_fec!Q$27)</f>
        <v>0.4811744060110672</v>
      </c>
      <c r="R53" s="266">
        <f>IF(R$27=0,0,R$27/AGR_fec!R$27)</f>
        <v>0.48134197974553677</v>
      </c>
      <c r="S53" s="266">
        <f>IF(S$27=0,0,S$27/AGR_fec!S$27)</f>
        <v>0.48094339319408463</v>
      </c>
      <c r="T53" s="266">
        <f>IF(T$27=0,0,T$27/AGR_fec!T$27)</f>
        <v>0.48063758491810132</v>
      </c>
      <c r="U53" s="266">
        <f>IF(U$27=0,0,U$27/AGR_fec!U$27)</f>
        <v>0.48018123250196559</v>
      </c>
      <c r="V53" s="266">
        <f>IF(V$27=0,0,V$27/AGR_fec!V$27)</f>
        <v>0.48042824557146463</v>
      </c>
      <c r="W53" s="266">
        <f>IF(W$27=0,0,W$27/AGR_fec!W$27)</f>
        <v>0.48100234969063316</v>
      </c>
      <c r="DA53" s="292"/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  <ignoredErrors>
    <ignoredError sqref="B5:W5 B9:W9 B17:W17" formulaRange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DA5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1.25" x14ac:dyDescent="0.25"/>
  <cols>
    <col min="1" max="1" width="50.7109375" style="1" customWidth="1"/>
    <col min="2" max="23" width="9.7109375" style="1" customWidth="1"/>
    <col min="24" max="103" width="9.140625" style="1" hidden="1" customWidth="1"/>
    <col min="104" max="104" width="2.7109375" style="1" customWidth="1"/>
    <col min="105" max="105" width="9.7109375" style="118" customWidth="1"/>
    <col min="106" max="16384" width="9.140625" style="1"/>
  </cols>
  <sheetData>
    <row r="1" spans="1:105" ht="12.75" x14ac:dyDescent="0.25">
      <c r="A1" s="28" t="s">
        <v>1034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3" spans="1:105" ht="12.75" x14ac:dyDescent="0.25">
      <c r="A3" s="233" t="s">
        <v>136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DA3" s="267"/>
    </row>
    <row r="5" spans="1:105" ht="12.75" x14ac:dyDescent="0.25">
      <c r="A5" s="234" t="s">
        <v>126</v>
      </c>
      <c r="B5" s="80">
        <f>SUM(B6:B9,B16:B17,B25:B27)</f>
        <v>72195.01762301549</v>
      </c>
      <c r="C5" s="80">
        <f t="shared" ref="C5:W5" si="0">SUM(C6:C9,C16:C17,C25:C27)</f>
        <v>71629.72600276013</v>
      </c>
      <c r="D5" s="80">
        <f t="shared" si="0"/>
        <v>70032.576866885152</v>
      </c>
      <c r="E5" s="80">
        <f t="shared" si="0"/>
        <v>72093.818580808147</v>
      </c>
      <c r="F5" s="80">
        <f t="shared" si="0"/>
        <v>72953.391763008753</v>
      </c>
      <c r="G5" s="80">
        <f t="shared" si="0"/>
        <v>73951.137109822259</v>
      </c>
      <c r="H5" s="80">
        <f t="shared" si="0"/>
        <v>67341.595176737625</v>
      </c>
      <c r="I5" s="80">
        <f t="shared" si="0"/>
        <v>64343.887807690102</v>
      </c>
      <c r="J5" s="80">
        <f t="shared" si="0"/>
        <v>63479.749935202286</v>
      </c>
      <c r="K5" s="80">
        <f t="shared" si="0"/>
        <v>61331.228543020254</v>
      </c>
      <c r="L5" s="80">
        <f t="shared" si="0"/>
        <v>62766.92204116119</v>
      </c>
      <c r="M5" s="80">
        <f t="shared" si="0"/>
        <v>60747.736101228831</v>
      </c>
      <c r="N5" s="80">
        <f t="shared" si="0"/>
        <v>60125.773170958382</v>
      </c>
      <c r="O5" s="80">
        <f t="shared" si="0"/>
        <v>60677.188927073323</v>
      </c>
      <c r="P5" s="80">
        <f t="shared" si="0"/>
        <v>58454.689806236376</v>
      </c>
      <c r="Q5" s="80">
        <f t="shared" si="0"/>
        <v>57905.533089060154</v>
      </c>
      <c r="R5" s="80">
        <f t="shared" si="0"/>
        <v>58041.769622238426</v>
      </c>
      <c r="S5" s="80">
        <f t="shared" si="0"/>
        <v>58420.548870448758</v>
      </c>
      <c r="T5" s="80">
        <f t="shared" si="0"/>
        <v>66217.444248606713</v>
      </c>
      <c r="U5" s="80">
        <f t="shared" si="0"/>
        <v>65846.379521548486</v>
      </c>
      <c r="V5" s="80">
        <f t="shared" si="0"/>
        <v>67233.110530649064</v>
      </c>
      <c r="W5" s="80">
        <f t="shared" si="0"/>
        <v>66051.591193138345</v>
      </c>
      <c r="DA5" s="103"/>
    </row>
    <row r="6" spans="1:105" x14ac:dyDescent="0.25">
      <c r="A6" s="239" t="s">
        <v>125</v>
      </c>
      <c r="B6" s="240">
        <v>0</v>
      </c>
      <c r="C6" s="240">
        <v>0</v>
      </c>
      <c r="D6" s="240">
        <v>0</v>
      </c>
      <c r="E6" s="240">
        <v>0</v>
      </c>
      <c r="F6" s="240">
        <v>0</v>
      </c>
      <c r="G6" s="240">
        <v>0</v>
      </c>
      <c r="H6" s="240">
        <v>0</v>
      </c>
      <c r="I6" s="240">
        <v>0</v>
      </c>
      <c r="J6" s="240">
        <v>0</v>
      </c>
      <c r="K6" s="240">
        <v>0</v>
      </c>
      <c r="L6" s="240">
        <v>0</v>
      </c>
      <c r="M6" s="240">
        <v>0</v>
      </c>
      <c r="N6" s="240">
        <v>0</v>
      </c>
      <c r="O6" s="240">
        <v>0</v>
      </c>
      <c r="P6" s="240">
        <v>0</v>
      </c>
      <c r="Q6" s="240">
        <v>0</v>
      </c>
      <c r="R6" s="240">
        <v>0</v>
      </c>
      <c r="S6" s="240">
        <v>0</v>
      </c>
      <c r="T6" s="240">
        <v>0</v>
      </c>
      <c r="U6" s="240">
        <v>0</v>
      </c>
      <c r="V6" s="240">
        <v>0</v>
      </c>
      <c r="W6" s="240">
        <v>0</v>
      </c>
      <c r="DA6" s="268" t="s">
        <v>1035</v>
      </c>
    </row>
    <row r="7" spans="1:105" x14ac:dyDescent="0.25">
      <c r="A7" s="241" t="s">
        <v>124</v>
      </c>
      <c r="B7" s="242">
        <v>0</v>
      </c>
      <c r="C7" s="242">
        <v>0</v>
      </c>
      <c r="D7" s="242">
        <v>0</v>
      </c>
      <c r="E7" s="242">
        <v>0</v>
      </c>
      <c r="F7" s="242">
        <v>0</v>
      </c>
      <c r="G7" s="242">
        <v>0</v>
      </c>
      <c r="H7" s="242">
        <v>0</v>
      </c>
      <c r="I7" s="242">
        <v>0</v>
      </c>
      <c r="J7" s="242">
        <v>0</v>
      </c>
      <c r="K7" s="242">
        <v>0</v>
      </c>
      <c r="L7" s="242">
        <v>0</v>
      </c>
      <c r="M7" s="242">
        <v>0</v>
      </c>
      <c r="N7" s="242">
        <v>0</v>
      </c>
      <c r="O7" s="242">
        <v>0</v>
      </c>
      <c r="P7" s="242">
        <v>0</v>
      </c>
      <c r="Q7" s="242">
        <v>0</v>
      </c>
      <c r="R7" s="242">
        <v>0</v>
      </c>
      <c r="S7" s="242">
        <v>0</v>
      </c>
      <c r="T7" s="242">
        <v>0</v>
      </c>
      <c r="U7" s="242">
        <v>0</v>
      </c>
      <c r="V7" s="242">
        <v>0</v>
      </c>
      <c r="W7" s="242">
        <v>0</v>
      </c>
      <c r="DA7" s="269" t="s">
        <v>1036</v>
      </c>
    </row>
    <row r="8" spans="1:105" x14ac:dyDescent="0.25">
      <c r="A8" s="241" t="s">
        <v>123</v>
      </c>
      <c r="B8" s="242">
        <v>0</v>
      </c>
      <c r="C8" s="242">
        <v>0</v>
      </c>
      <c r="D8" s="242">
        <v>0</v>
      </c>
      <c r="E8" s="242">
        <v>0</v>
      </c>
      <c r="F8" s="242">
        <v>0</v>
      </c>
      <c r="G8" s="242">
        <v>0</v>
      </c>
      <c r="H8" s="242">
        <v>0</v>
      </c>
      <c r="I8" s="242">
        <v>0</v>
      </c>
      <c r="J8" s="242">
        <v>0</v>
      </c>
      <c r="K8" s="242">
        <v>0</v>
      </c>
      <c r="L8" s="242">
        <v>0</v>
      </c>
      <c r="M8" s="242">
        <v>0</v>
      </c>
      <c r="N8" s="242">
        <v>0</v>
      </c>
      <c r="O8" s="242">
        <v>0</v>
      </c>
      <c r="P8" s="242">
        <v>0</v>
      </c>
      <c r="Q8" s="242">
        <v>0</v>
      </c>
      <c r="R8" s="242">
        <v>0</v>
      </c>
      <c r="S8" s="242">
        <v>0</v>
      </c>
      <c r="T8" s="242">
        <v>0</v>
      </c>
      <c r="U8" s="242">
        <v>0</v>
      </c>
      <c r="V8" s="242">
        <v>0</v>
      </c>
      <c r="W8" s="242">
        <v>0</v>
      </c>
      <c r="DA8" s="269" t="s">
        <v>1037</v>
      </c>
    </row>
    <row r="9" spans="1:105" x14ac:dyDescent="0.25">
      <c r="A9" s="243" t="s">
        <v>122</v>
      </c>
      <c r="B9" s="244">
        <f>SUM(B10:B15)</f>
        <v>14407.33230678399</v>
      </c>
      <c r="C9" s="244">
        <f t="shared" ref="C9:W9" si="1">SUM(C10:C15)</f>
        <v>14250.414137197713</v>
      </c>
      <c r="D9" s="244">
        <f t="shared" si="1"/>
        <v>14140.688209363523</v>
      </c>
      <c r="E9" s="244">
        <f t="shared" si="1"/>
        <v>14664.811911144066</v>
      </c>
      <c r="F9" s="244">
        <f t="shared" si="1"/>
        <v>14800.005585810453</v>
      </c>
      <c r="G9" s="244">
        <f t="shared" si="1"/>
        <v>14861.622278639963</v>
      </c>
      <c r="H9" s="244">
        <f t="shared" si="1"/>
        <v>13117.155878405851</v>
      </c>
      <c r="I9" s="244">
        <f t="shared" si="1"/>
        <v>12583.421885804804</v>
      </c>
      <c r="J9" s="244">
        <f t="shared" si="1"/>
        <v>12390.674359813123</v>
      </c>
      <c r="K9" s="244">
        <f t="shared" si="1"/>
        <v>11910.425040763894</v>
      </c>
      <c r="L9" s="244">
        <f t="shared" si="1"/>
        <v>12441.434930209876</v>
      </c>
      <c r="M9" s="244">
        <f t="shared" si="1"/>
        <v>12034.949778569982</v>
      </c>
      <c r="N9" s="244">
        <f t="shared" si="1"/>
        <v>11737.958293773929</v>
      </c>
      <c r="O9" s="244">
        <f t="shared" si="1"/>
        <v>11863.063897967397</v>
      </c>
      <c r="P9" s="244">
        <f t="shared" si="1"/>
        <v>11320.792676142142</v>
      </c>
      <c r="Q9" s="244">
        <f t="shared" si="1"/>
        <v>11207.861457093866</v>
      </c>
      <c r="R9" s="244">
        <f t="shared" si="1"/>
        <v>11223.669570733231</v>
      </c>
      <c r="S9" s="244">
        <f t="shared" si="1"/>
        <v>11343.654160406682</v>
      </c>
      <c r="T9" s="244">
        <f t="shared" si="1"/>
        <v>12878.535021454598</v>
      </c>
      <c r="U9" s="244">
        <f t="shared" si="1"/>
        <v>12834.531407863578</v>
      </c>
      <c r="V9" s="244">
        <f t="shared" si="1"/>
        <v>13200.424978981289</v>
      </c>
      <c r="W9" s="244">
        <f t="shared" si="1"/>
        <v>13067.90319546888</v>
      </c>
      <c r="DA9" s="270"/>
    </row>
    <row r="10" spans="1:105" x14ac:dyDescent="0.25">
      <c r="A10" s="254" t="s">
        <v>174</v>
      </c>
      <c r="B10" s="255">
        <v>11131.14793400401</v>
      </c>
      <c r="C10" s="255">
        <v>11002.29631360466</v>
      </c>
      <c r="D10" s="255">
        <v>11069.94920965137</v>
      </c>
      <c r="E10" s="255">
        <v>11181.85748020748</v>
      </c>
      <c r="F10" s="255">
        <v>10945.51677522809</v>
      </c>
      <c r="G10" s="255">
        <v>11125.07771793694</v>
      </c>
      <c r="H10" s="255">
        <v>9920.1157828487103</v>
      </c>
      <c r="I10" s="255">
        <v>9530.9944134421585</v>
      </c>
      <c r="J10" s="255">
        <v>9356.1075313024648</v>
      </c>
      <c r="K10" s="255">
        <v>9055.2266247240441</v>
      </c>
      <c r="L10" s="255">
        <v>9004.271945866958</v>
      </c>
      <c r="M10" s="255">
        <v>8710.4249097510983</v>
      </c>
      <c r="N10" s="255">
        <v>8283.4860193781296</v>
      </c>
      <c r="O10" s="255">
        <v>8388.4372294891928</v>
      </c>
      <c r="P10" s="255">
        <v>8187.8392920982242</v>
      </c>
      <c r="Q10" s="255">
        <v>8377.2935340651875</v>
      </c>
      <c r="R10" s="255">
        <v>8352.9124828301665</v>
      </c>
      <c r="S10" s="255">
        <v>8531.6996634009847</v>
      </c>
      <c r="T10" s="255">
        <v>9977.5638150182076</v>
      </c>
      <c r="U10" s="255">
        <v>9933.2669870187165</v>
      </c>
      <c r="V10" s="255">
        <v>10356.620536344401</v>
      </c>
      <c r="W10" s="255">
        <v>10084.046804195161</v>
      </c>
      <c r="DA10" s="271" t="s">
        <v>1038</v>
      </c>
    </row>
    <row r="11" spans="1:105" x14ac:dyDescent="0.25">
      <c r="A11" s="254" t="s">
        <v>177</v>
      </c>
      <c r="B11" s="256">
        <v>3276.1843727799801</v>
      </c>
      <c r="C11" s="256">
        <v>3248.117823593052</v>
      </c>
      <c r="D11" s="256">
        <v>3070.7389997121531</v>
      </c>
      <c r="E11" s="256">
        <v>3482.954430936587</v>
      </c>
      <c r="F11" s="256">
        <v>3854.488810582362</v>
      </c>
      <c r="G11" s="256">
        <v>3736.5445607030229</v>
      </c>
      <c r="H11" s="256">
        <v>3197.0400955571399</v>
      </c>
      <c r="I11" s="256">
        <v>3052.4274723626449</v>
      </c>
      <c r="J11" s="256">
        <v>3034.5668285106581</v>
      </c>
      <c r="K11" s="256">
        <v>2855.1984160398501</v>
      </c>
      <c r="L11" s="256">
        <v>3437.1629843429182</v>
      </c>
      <c r="M11" s="256">
        <v>3324.5248688188849</v>
      </c>
      <c r="N11" s="256">
        <v>3454.4722743958</v>
      </c>
      <c r="O11" s="256">
        <v>3474.6266684782049</v>
      </c>
      <c r="P11" s="256">
        <v>3132.953384043918</v>
      </c>
      <c r="Q11" s="256">
        <v>2830.5679230286792</v>
      </c>
      <c r="R11" s="256">
        <v>2870.757087903065</v>
      </c>
      <c r="S11" s="256">
        <v>2811.9544970056982</v>
      </c>
      <c r="T11" s="256">
        <v>2900.9712064363898</v>
      </c>
      <c r="U11" s="256">
        <v>2901.2644208448619</v>
      </c>
      <c r="V11" s="256">
        <v>2843.8044426368888</v>
      </c>
      <c r="W11" s="256">
        <v>2983.85639127372</v>
      </c>
      <c r="DA11" s="272" t="s">
        <v>1039</v>
      </c>
    </row>
    <row r="12" spans="1:105" x14ac:dyDescent="0.25">
      <c r="A12" s="254" t="s">
        <v>159</v>
      </c>
      <c r="B12" s="256">
        <v>0</v>
      </c>
      <c r="C12" s="256">
        <v>0</v>
      </c>
      <c r="D12" s="256">
        <v>0</v>
      </c>
      <c r="E12" s="256">
        <v>0</v>
      </c>
      <c r="F12" s="256">
        <v>0</v>
      </c>
      <c r="G12" s="256">
        <v>0</v>
      </c>
      <c r="H12" s="256">
        <v>0</v>
      </c>
      <c r="I12" s="256">
        <v>0</v>
      </c>
      <c r="J12" s="256">
        <v>0</v>
      </c>
      <c r="K12" s="256">
        <v>0</v>
      </c>
      <c r="L12" s="256">
        <v>0</v>
      </c>
      <c r="M12" s="256">
        <v>0</v>
      </c>
      <c r="N12" s="256">
        <v>0</v>
      </c>
      <c r="O12" s="256">
        <v>0</v>
      </c>
      <c r="P12" s="256">
        <v>0</v>
      </c>
      <c r="Q12" s="256">
        <v>0</v>
      </c>
      <c r="R12" s="256">
        <v>0</v>
      </c>
      <c r="S12" s="256">
        <v>0</v>
      </c>
      <c r="T12" s="256">
        <v>0</v>
      </c>
      <c r="U12" s="256">
        <v>0</v>
      </c>
      <c r="V12" s="256">
        <v>0</v>
      </c>
      <c r="W12" s="256">
        <v>0</v>
      </c>
      <c r="DA12" s="272" t="s">
        <v>1040</v>
      </c>
    </row>
    <row r="13" spans="1:105" x14ac:dyDescent="0.25">
      <c r="A13" s="254" t="s">
        <v>158</v>
      </c>
      <c r="B13" s="256">
        <v>0</v>
      </c>
      <c r="C13" s="256">
        <v>0</v>
      </c>
      <c r="D13" s="256">
        <v>0</v>
      </c>
      <c r="E13" s="256">
        <v>0</v>
      </c>
      <c r="F13" s="256">
        <v>0</v>
      </c>
      <c r="G13" s="256">
        <v>0</v>
      </c>
      <c r="H13" s="256">
        <v>0</v>
      </c>
      <c r="I13" s="256">
        <v>0</v>
      </c>
      <c r="J13" s="256">
        <v>0</v>
      </c>
      <c r="K13" s="256">
        <v>0</v>
      </c>
      <c r="L13" s="256">
        <v>0</v>
      </c>
      <c r="M13" s="256">
        <v>0</v>
      </c>
      <c r="N13" s="256">
        <v>0</v>
      </c>
      <c r="O13" s="256">
        <v>0</v>
      </c>
      <c r="P13" s="256">
        <v>0</v>
      </c>
      <c r="Q13" s="256">
        <v>0</v>
      </c>
      <c r="R13" s="256">
        <v>0</v>
      </c>
      <c r="S13" s="256">
        <v>0</v>
      </c>
      <c r="T13" s="256">
        <v>0</v>
      </c>
      <c r="U13" s="256">
        <v>0</v>
      </c>
      <c r="V13" s="256">
        <v>0</v>
      </c>
      <c r="W13" s="256">
        <v>0</v>
      </c>
      <c r="DA13" s="272" t="s">
        <v>1041</v>
      </c>
    </row>
    <row r="14" spans="1:105" x14ac:dyDescent="0.25">
      <c r="A14" s="254" t="s">
        <v>170</v>
      </c>
      <c r="B14" s="255">
        <v>0</v>
      </c>
      <c r="C14" s="255">
        <v>0</v>
      </c>
      <c r="D14" s="255">
        <v>0</v>
      </c>
      <c r="E14" s="255">
        <v>0</v>
      </c>
      <c r="F14" s="255">
        <v>0</v>
      </c>
      <c r="G14" s="255">
        <v>0</v>
      </c>
      <c r="H14" s="255">
        <v>0</v>
      </c>
      <c r="I14" s="255">
        <v>0</v>
      </c>
      <c r="J14" s="255">
        <v>0</v>
      </c>
      <c r="K14" s="255">
        <v>0</v>
      </c>
      <c r="L14" s="255">
        <v>0</v>
      </c>
      <c r="M14" s="255">
        <v>0</v>
      </c>
      <c r="N14" s="255">
        <v>0</v>
      </c>
      <c r="O14" s="255">
        <v>0</v>
      </c>
      <c r="P14" s="255">
        <v>0</v>
      </c>
      <c r="Q14" s="255">
        <v>0</v>
      </c>
      <c r="R14" s="255">
        <v>0</v>
      </c>
      <c r="S14" s="255">
        <v>0</v>
      </c>
      <c r="T14" s="255">
        <v>0</v>
      </c>
      <c r="U14" s="255">
        <v>0</v>
      </c>
      <c r="V14" s="255">
        <v>0</v>
      </c>
      <c r="W14" s="255">
        <v>0</v>
      </c>
      <c r="DA14" s="271" t="s">
        <v>1042</v>
      </c>
    </row>
    <row r="15" spans="1:105" x14ac:dyDescent="0.25">
      <c r="A15" s="254" t="s">
        <v>24</v>
      </c>
      <c r="B15" s="256">
        <v>0</v>
      </c>
      <c r="C15" s="256">
        <v>0</v>
      </c>
      <c r="D15" s="256">
        <v>0</v>
      </c>
      <c r="E15" s="256">
        <v>0</v>
      </c>
      <c r="F15" s="256">
        <v>0</v>
      </c>
      <c r="G15" s="256">
        <v>0</v>
      </c>
      <c r="H15" s="256">
        <v>0</v>
      </c>
      <c r="I15" s="256">
        <v>0</v>
      </c>
      <c r="J15" s="256">
        <v>0</v>
      </c>
      <c r="K15" s="256">
        <v>0</v>
      </c>
      <c r="L15" s="256">
        <v>0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56">
        <v>0</v>
      </c>
      <c r="S15" s="256">
        <v>0</v>
      </c>
      <c r="T15" s="256">
        <v>0</v>
      </c>
      <c r="U15" s="256">
        <v>0</v>
      </c>
      <c r="V15" s="256">
        <v>0</v>
      </c>
      <c r="W15" s="256">
        <v>0</v>
      </c>
      <c r="DA15" s="272" t="s">
        <v>1043</v>
      </c>
    </row>
    <row r="16" spans="1:105" x14ac:dyDescent="0.25">
      <c r="A16" s="257" t="s">
        <v>176</v>
      </c>
      <c r="B16" s="258">
        <v>20415.713310017149</v>
      </c>
      <c r="C16" s="258">
        <v>20283.938286145429</v>
      </c>
      <c r="D16" s="258">
        <v>20128.541400532351</v>
      </c>
      <c r="E16" s="258">
        <v>20433.429356720211</v>
      </c>
      <c r="F16" s="258">
        <v>20780.048540050801</v>
      </c>
      <c r="G16" s="258">
        <v>20960.582093510038</v>
      </c>
      <c r="H16" s="258">
        <v>19227.310162743859</v>
      </c>
      <c r="I16" s="258">
        <v>18514.729996963459</v>
      </c>
      <c r="J16" s="258">
        <v>18124.958787568441</v>
      </c>
      <c r="K16" s="258">
        <v>17492.846240315539</v>
      </c>
      <c r="L16" s="258">
        <v>17563.786177151931</v>
      </c>
      <c r="M16" s="258">
        <v>17397.033484170581</v>
      </c>
      <c r="N16" s="258">
        <v>17068.51981076815</v>
      </c>
      <c r="O16" s="258">
        <v>17321.694463815969</v>
      </c>
      <c r="P16" s="258">
        <v>16952.12519237513</v>
      </c>
      <c r="Q16" s="258">
        <v>17024.803171455558</v>
      </c>
      <c r="R16" s="258">
        <v>16999.340211810169</v>
      </c>
      <c r="S16" s="258">
        <v>17215.761109767529</v>
      </c>
      <c r="T16" s="258">
        <v>20172.282139030391</v>
      </c>
      <c r="U16" s="258">
        <v>20263.95876129474</v>
      </c>
      <c r="V16" s="258">
        <v>20789.44927068218</v>
      </c>
      <c r="W16" s="258">
        <v>20535.670205065158</v>
      </c>
      <c r="DA16" s="273" t="s">
        <v>1044</v>
      </c>
    </row>
    <row r="17" spans="1:105" x14ac:dyDescent="0.25">
      <c r="A17" s="257" t="s">
        <v>121</v>
      </c>
      <c r="B17" s="258">
        <f>SUM(B18:B24)</f>
        <v>33448.922554749894</v>
      </c>
      <c r="C17" s="258">
        <f t="shared" ref="C17:W17" si="2">SUM(C18:C24)</f>
        <v>33197.645796966332</v>
      </c>
      <c r="D17" s="258">
        <f t="shared" si="2"/>
        <v>31895.480281144115</v>
      </c>
      <c r="E17" s="258">
        <f t="shared" si="2"/>
        <v>33069.123575464764</v>
      </c>
      <c r="F17" s="258">
        <f t="shared" si="2"/>
        <v>33380.278134962398</v>
      </c>
      <c r="G17" s="258">
        <f t="shared" si="2"/>
        <v>34101.182208672923</v>
      </c>
      <c r="H17" s="258">
        <f t="shared" si="2"/>
        <v>31302.441252697296</v>
      </c>
      <c r="I17" s="258">
        <f t="shared" si="2"/>
        <v>29687.976259333209</v>
      </c>
      <c r="J17" s="258">
        <f t="shared" si="2"/>
        <v>29481.254908363491</v>
      </c>
      <c r="K17" s="258">
        <f t="shared" si="2"/>
        <v>28566.561076290513</v>
      </c>
      <c r="L17" s="258">
        <f t="shared" si="2"/>
        <v>29386.67304809202</v>
      </c>
      <c r="M17" s="258">
        <f t="shared" si="2"/>
        <v>27972.767872408396</v>
      </c>
      <c r="N17" s="258">
        <f t="shared" si="2"/>
        <v>28039.436740423389</v>
      </c>
      <c r="O17" s="258">
        <f t="shared" si="2"/>
        <v>28163.922619825913</v>
      </c>
      <c r="P17" s="258">
        <f t="shared" si="2"/>
        <v>26924.279807651172</v>
      </c>
      <c r="Q17" s="258">
        <f t="shared" si="2"/>
        <v>26401.410651084196</v>
      </c>
      <c r="R17" s="258">
        <f t="shared" si="2"/>
        <v>26552.194950165653</v>
      </c>
      <c r="S17" s="258">
        <f t="shared" si="2"/>
        <v>26552.981631610375</v>
      </c>
      <c r="T17" s="258">
        <f t="shared" si="2"/>
        <v>29290.354964850856</v>
      </c>
      <c r="U17" s="258">
        <f t="shared" si="2"/>
        <v>28854.000802143426</v>
      </c>
      <c r="V17" s="258">
        <f t="shared" si="2"/>
        <v>29248.370350066565</v>
      </c>
      <c r="W17" s="258">
        <f t="shared" si="2"/>
        <v>28501.917624068585</v>
      </c>
      <c r="DA17" s="273"/>
    </row>
    <row r="18" spans="1:105" x14ac:dyDescent="0.25">
      <c r="A18" s="61" t="s">
        <v>29</v>
      </c>
      <c r="B18" s="55">
        <v>4389.1557141145267</v>
      </c>
      <c r="C18" s="55">
        <v>4738.0744251698734</v>
      </c>
      <c r="D18" s="55">
        <v>4107.5635529497858</v>
      </c>
      <c r="E18" s="55">
        <v>4045.2309203347818</v>
      </c>
      <c r="F18" s="55">
        <v>4155.6974211389243</v>
      </c>
      <c r="G18" s="55">
        <v>4365.7224822592862</v>
      </c>
      <c r="H18" s="55">
        <v>5000.1101011926421</v>
      </c>
      <c r="I18" s="55">
        <v>4472.9813212230874</v>
      </c>
      <c r="J18" s="55">
        <v>4955.2621927395021</v>
      </c>
      <c r="K18" s="55">
        <v>4839.2054501367547</v>
      </c>
      <c r="L18" s="55">
        <v>5300.5602630659814</v>
      </c>
      <c r="M18" s="55">
        <v>4655.3691777792519</v>
      </c>
      <c r="N18" s="55">
        <v>4783.7200921471822</v>
      </c>
      <c r="O18" s="55">
        <v>4763.8356640919328</v>
      </c>
      <c r="P18" s="55">
        <v>4491.8227370557024</v>
      </c>
      <c r="Q18" s="55">
        <v>4115.055334398694</v>
      </c>
      <c r="R18" s="55">
        <v>4395.4843984539229</v>
      </c>
      <c r="S18" s="55">
        <v>4346.4836297530874</v>
      </c>
      <c r="T18" s="55">
        <v>4105.8514288103624</v>
      </c>
      <c r="U18" s="55">
        <v>3377.9086450484911</v>
      </c>
      <c r="V18" s="55">
        <v>3349.565135435309</v>
      </c>
      <c r="W18" s="55">
        <v>2812.3385127679958</v>
      </c>
      <c r="DA18" s="101" t="s">
        <v>1045</v>
      </c>
    </row>
    <row r="19" spans="1:105" x14ac:dyDescent="0.25">
      <c r="A19" s="61" t="s">
        <v>27</v>
      </c>
      <c r="B19" s="55">
        <v>2037.0034630794939</v>
      </c>
      <c r="C19" s="55">
        <v>2047.3960330794041</v>
      </c>
      <c r="D19" s="55">
        <v>1692.9532875594659</v>
      </c>
      <c r="E19" s="55">
        <v>1552.15020599946</v>
      </c>
      <c r="F19" s="55">
        <v>1714.576193639369</v>
      </c>
      <c r="G19" s="55">
        <v>1762.57055843936</v>
      </c>
      <c r="H19" s="55">
        <v>1651.224222719693</v>
      </c>
      <c r="I19" s="55">
        <v>1561.8138195595441</v>
      </c>
      <c r="J19" s="55">
        <v>1658.603969639109</v>
      </c>
      <c r="K19" s="55">
        <v>1547.3596287596811</v>
      </c>
      <c r="L19" s="55">
        <v>1622.6488576794441</v>
      </c>
      <c r="M19" s="55">
        <v>1538.11421675931</v>
      </c>
      <c r="N19" s="55">
        <v>1740.126241799227</v>
      </c>
      <c r="O19" s="55">
        <v>1747.3801420796631</v>
      </c>
      <c r="P19" s="55">
        <v>1513.9300816794901</v>
      </c>
      <c r="Q19" s="55">
        <v>1609.5710293195341</v>
      </c>
      <c r="R19" s="55">
        <v>1505.843639999935</v>
      </c>
      <c r="S19" s="55">
        <v>1445.7030299996929</v>
      </c>
      <c r="T19" s="55">
        <v>2028.2203216796549</v>
      </c>
      <c r="U19" s="55">
        <v>2166.2556857998729</v>
      </c>
      <c r="V19" s="55">
        <v>2172.3467540391462</v>
      </c>
      <c r="W19" s="55">
        <v>2148.541976159906</v>
      </c>
      <c r="DA19" s="101" t="s">
        <v>1046</v>
      </c>
    </row>
    <row r="20" spans="1:105" x14ac:dyDescent="0.25">
      <c r="A20" s="61" t="s">
        <v>174</v>
      </c>
      <c r="B20" s="55">
        <v>15839.255360764981</v>
      </c>
      <c r="C20" s="55">
        <v>15815.24906709939</v>
      </c>
      <c r="D20" s="55">
        <v>16407.273222395012</v>
      </c>
      <c r="E20" s="55">
        <v>16270.068169015431</v>
      </c>
      <c r="F20" s="55">
        <v>16317.90865702364</v>
      </c>
      <c r="G20" s="55">
        <v>16752.71876953619</v>
      </c>
      <c r="H20" s="55">
        <v>15189.621597402191</v>
      </c>
      <c r="I20" s="55">
        <v>14853.94529258661</v>
      </c>
      <c r="J20" s="55">
        <v>14516.956008341551</v>
      </c>
      <c r="K20" s="55">
        <v>14251.80945558301</v>
      </c>
      <c r="L20" s="55">
        <v>13920.162090056019</v>
      </c>
      <c r="M20" s="55">
        <v>13555.218822055989</v>
      </c>
      <c r="N20" s="55">
        <v>12626.316488039691</v>
      </c>
      <c r="O20" s="55">
        <v>12556.2734872167</v>
      </c>
      <c r="P20" s="55">
        <v>12512.06070684503</v>
      </c>
      <c r="Q20" s="55">
        <v>13090.254770678461</v>
      </c>
      <c r="R20" s="55">
        <v>13123.03441909944</v>
      </c>
      <c r="S20" s="55">
        <v>13323.47501591248</v>
      </c>
      <c r="T20" s="55">
        <v>15591.06319346346</v>
      </c>
      <c r="U20" s="55">
        <v>15638.17099490287</v>
      </c>
      <c r="V20" s="55">
        <v>16317.65886867804</v>
      </c>
      <c r="W20" s="55">
        <v>16096.838947830231</v>
      </c>
      <c r="DA20" s="101" t="s">
        <v>1047</v>
      </c>
    </row>
    <row r="21" spans="1:105" x14ac:dyDescent="0.25">
      <c r="A21" s="61" t="s">
        <v>129</v>
      </c>
      <c r="B21" s="55">
        <v>4400.0824701570018</v>
      </c>
      <c r="C21" s="55">
        <v>3955.3677305966048</v>
      </c>
      <c r="D21" s="55">
        <v>3399.568272715167</v>
      </c>
      <c r="E21" s="55">
        <v>4326.5269292355006</v>
      </c>
      <c r="F21" s="55">
        <v>3747.242163236067</v>
      </c>
      <c r="G21" s="55">
        <v>3915.137729875687</v>
      </c>
      <c r="H21" s="55">
        <v>3164.685991916032</v>
      </c>
      <c r="I21" s="55">
        <v>2779.336963076526</v>
      </c>
      <c r="J21" s="55">
        <v>2397.7247867968781</v>
      </c>
      <c r="K21" s="55">
        <v>2236.2789419977221</v>
      </c>
      <c r="L21" s="55">
        <v>1785.549670557584</v>
      </c>
      <c r="M21" s="55">
        <v>1597.6820318373109</v>
      </c>
      <c r="N21" s="55">
        <v>1999.5282745172949</v>
      </c>
      <c r="O21" s="55">
        <v>2377.231388639671</v>
      </c>
      <c r="P21" s="55">
        <v>2094.7162388382758</v>
      </c>
      <c r="Q21" s="55">
        <v>1784.5222291192281</v>
      </c>
      <c r="R21" s="55">
        <v>1652.0421682777981</v>
      </c>
      <c r="S21" s="55">
        <v>1624.303960919008</v>
      </c>
      <c r="T21" s="55">
        <v>1655.6372297995881</v>
      </c>
      <c r="U21" s="55">
        <v>1710.449205120445</v>
      </c>
      <c r="V21" s="55">
        <v>1706.00037659795</v>
      </c>
      <c r="W21" s="55">
        <v>1547.31904883992</v>
      </c>
      <c r="DA21" s="101" t="s">
        <v>1048</v>
      </c>
    </row>
    <row r="22" spans="1:105" x14ac:dyDescent="0.25">
      <c r="A22" s="61" t="s">
        <v>177</v>
      </c>
      <c r="B22" s="55">
        <v>6667.743232217751</v>
      </c>
      <c r="C22" s="55">
        <v>6541.6028475648918</v>
      </c>
      <c r="D22" s="55">
        <v>6253.5155451247647</v>
      </c>
      <c r="E22" s="55">
        <v>6844.4024652797334</v>
      </c>
      <c r="F22" s="55">
        <v>7415.9677571245338</v>
      </c>
      <c r="G22" s="55">
        <v>7297.5963825624394</v>
      </c>
      <c r="H22" s="55">
        <v>6286.0745110667849</v>
      </c>
      <c r="I22" s="55">
        <v>6019.7557484874424</v>
      </c>
      <c r="J22" s="55">
        <v>5952.5648364464469</v>
      </c>
      <c r="K22" s="55">
        <v>5691.907599813343</v>
      </c>
      <c r="L22" s="55">
        <v>6757.752166732992</v>
      </c>
      <c r="M22" s="55">
        <v>6626.3836239765342</v>
      </c>
      <c r="N22" s="55">
        <v>6889.7456439199932</v>
      </c>
      <c r="O22" s="55">
        <v>6719.2019377979486</v>
      </c>
      <c r="P22" s="55">
        <v>6311.7500432326733</v>
      </c>
      <c r="Q22" s="55">
        <v>5802.0072875682781</v>
      </c>
      <c r="R22" s="55">
        <v>5864.0642099346333</v>
      </c>
      <c r="S22" s="55">
        <v>5785.3744524304766</v>
      </c>
      <c r="T22" s="55">
        <v>5894.2897517812034</v>
      </c>
      <c r="U22" s="55">
        <v>5946.7465707526017</v>
      </c>
      <c r="V22" s="55">
        <v>5699.7300372808359</v>
      </c>
      <c r="W22" s="55">
        <v>5887.2578145230709</v>
      </c>
      <c r="DA22" s="101" t="s">
        <v>1049</v>
      </c>
    </row>
    <row r="23" spans="1:105" x14ac:dyDescent="0.25">
      <c r="A23" s="61" t="s">
        <v>172</v>
      </c>
      <c r="B23" s="55">
        <v>115.6823144161385</v>
      </c>
      <c r="C23" s="55">
        <v>99.955693456170522</v>
      </c>
      <c r="D23" s="55">
        <v>34.606400399922229</v>
      </c>
      <c r="E23" s="55">
        <v>30.744885599858069</v>
      </c>
      <c r="F23" s="55">
        <v>28.885942799867099</v>
      </c>
      <c r="G23" s="55">
        <v>7.4362859999636468</v>
      </c>
      <c r="H23" s="55">
        <v>10.72482839995393</v>
      </c>
      <c r="I23" s="55">
        <v>0.1431144000013477</v>
      </c>
      <c r="J23" s="55">
        <v>0.1431144000010843</v>
      </c>
      <c r="K23" s="55">
        <v>0</v>
      </c>
      <c r="L23" s="55">
        <v>0</v>
      </c>
      <c r="M23" s="55">
        <v>0</v>
      </c>
      <c r="N23" s="55">
        <v>0</v>
      </c>
      <c r="O23" s="55">
        <v>0</v>
      </c>
      <c r="P23" s="55">
        <v>0</v>
      </c>
      <c r="Q23" s="55">
        <v>0</v>
      </c>
      <c r="R23" s="55">
        <v>11.72611439992426</v>
      </c>
      <c r="S23" s="55">
        <v>27.64154259562962</v>
      </c>
      <c r="T23" s="55">
        <v>15.29303931658723</v>
      </c>
      <c r="U23" s="55">
        <v>14.469700519144499</v>
      </c>
      <c r="V23" s="55">
        <v>3.069178035286503</v>
      </c>
      <c r="W23" s="55">
        <v>9.6213239474601568</v>
      </c>
      <c r="DA23" s="101" t="s">
        <v>1050</v>
      </c>
    </row>
    <row r="24" spans="1:105" x14ac:dyDescent="0.25">
      <c r="A24" s="61" t="s">
        <v>159</v>
      </c>
      <c r="B24" s="55">
        <v>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  <c r="Q24" s="55">
        <v>0</v>
      </c>
      <c r="R24" s="55">
        <v>0</v>
      </c>
      <c r="S24" s="55">
        <v>0</v>
      </c>
      <c r="T24" s="55">
        <v>0</v>
      </c>
      <c r="U24" s="55">
        <v>0</v>
      </c>
      <c r="V24" s="55">
        <v>0</v>
      </c>
      <c r="W24" s="55">
        <v>0</v>
      </c>
      <c r="DA24" s="101" t="s">
        <v>1051</v>
      </c>
    </row>
    <row r="25" spans="1:105" x14ac:dyDescent="0.25">
      <c r="A25" s="257" t="s">
        <v>175</v>
      </c>
      <c r="B25" s="258">
        <v>3923.0494514644502</v>
      </c>
      <c r="C25" s="258">
        <v>3897.72778245066</v>
      </c>
      <c r="D25" s="258">
        <v>3867.8669758451638</v>
      </c>
      <c r="E25" s="258">
        <v>3926.4537374791089</v>
      </c>
      <c r="F25" s="258">
        <v>3993.0595021851059</v>
      </c>
      <c r="G25" s="258">
        <v>4027.7505289993251</v>
      </c>
      <c r="H25" s="258">
        <v>3694.687882890621</v>
      </c>
      <c r="I25" s="258">
        <v>3557.7596655886268</v>
      </c>
      <c r="J25" s="258">
        <v>3482.8618794572212</v>
      </c>
      <c r="K25" s="258">
        <v>3361.3961856503061</v>
      </c>
      <c r="L25" s="258">
        <v>3375.027885707359</v>
      </c>
      <c r="M25" s="258">
        <v>3342.9849660798718</v>
      </c>
      <c r="N25" s="258">
        <v>3279.8583259929142</v>
      </c>
      <c r="O25" s="258">
        <v>3328.5079454640399</v>
      </c>
      <c r="P25" s="258">
        <v>3257.4921300679298</v>
      </c>
      <c r="Q25" s="258">
        <v>3271.4578094265389</v>
      </c>
      <c r="R25" s="258">
        <v>3266.5648895293689</v>
      </c>
      <c r="S25" s="258">
        <v>3308.1519686641682</v>
      </c>
      <c r="T25" s="258">
        <v>3876.2721232708582</v>
      </c>
      <c r="U25" s="258">
        <v>3893.888550246731</v>
      </c>
      <c r="V25" s="258">
        <v>3994.8659309190321</v>
      </c>
      <c r="W25" s="258">
        <v>3946.100168535726</v>
      </c>
      <c r="DA25" s="273" t="s">
        <v>1052</v>
      </c>
    </row>
    <row r="26" spans="1:105" x14ac:dyDescent="0.25">
      <c r="A26" s="257" t="s">
        <v>178</v>
      </c>
      <c r="B26" s="258">
        <v>0</v>
      </c>
      <c r="C26" s="258">
        <v>0</v>
      </c>
      <c r="D26" s="258">
        <v>0</v>
      </c>
      <c r="E26" s="258">
        <v>0</v>
      </c>
      <c r="F26" s="258">
        <v>0</v>
      </c>
      <c r="G26" s="258">
        <v>0</v>
      </c>
      <c r="H26" s="258">
        <v>0</v>
      </c>
      <c r="I26" s="258">
        <v>0</v>
      </c>
      <c r="J26" s="258">
        <v>0</v>
      </c>
      <c r="K26" s="258">
        <v>0</v>
      </c>
      <c r="L26" s="258">
        <v>0</v>
      </c>
      <c r="M26" s="258">
        <v>0</v>
      </c>
      <c r="N26" s="258">
        <v>0</v>
      </c>
      <c r="O26" s="258">
        <v>0</v>
      </c>
      <c r="P26" s="258">
        <v>0</v>
      </c>
      <c r="Q26" s="258">
        <v>0</v>
      </c>
      <c r="R26" s="258">
        <v>0</v>
      </c>
      <c r="S26" s="258">
        <v>0</v>
      </c>
      <c r="T26" s="258">
        <v>0</v>
      </c>
      <c r="U26" s="258">
        <v>0</v>
      </c>
      <c r="V26" s="258">
        <v>0</v>
      </c>
      <c r="W26" s="258">
        <v>0</v>
      </c>
      <c r="DA26" s="273" t="s">
        <v>1053</v>
      </c>
    </row>
    <row r="27" spans="1:105" x14ac:dyDescent="0.25">
      <c r="A27" s="129" t="s">
        <v>33</v>
      </c>
      <c r="B27" s="259">
        <v>0</v>
      </c>
      <c r="C27" s="259">
        <v>0</v>
      </c>
      <c r="D27" s="259">
        <v>0</v>
      </c>
      <c r="E27" s="259">
        <v>0</v>
      </c>
      <c r="F27" s="259">
        <v>0</v>
      </c>
      <c r="G27" s="259">
        <v>0</v>
      </c>
      <c r="H27" s="259">
        <v>0</v>
      </c>
      <c r="I27" s="259">
        <v>0</v>
      </c>
      <c r="J27" s="259">
        <v>0</v>
      </c>
      <c r="K27" s="259">
        <v>0</v>
      </c>
      <c r="L27" s="259">
        <v>0</v>
      </c>
      <c r="M27" s="259">
        <v>0</v>
      </c>
      <c r="N27" s="259">
        <v>0</v>
      </c>
      <c r="O27" s="259">
        <v>0</v>
      </c>
      <c r="P27" s="259">
        <v>0</v>
      </c>
      <c r="Q27" s="259">
        <v>0</v>
      </c>
      <c r="R27" s="259">
        <v>0</v>
      </c>
      <c r="S27" s="259">
        <v>0</v>
      </c>
      <c r="T27" s="259">
        <v>0</v>
      </c>
      <c r="U27" s="259">
        <v>0</v>
      </c>
      <c r="V27" s="259">
        <v>0</v>
      </c>
      <c r="W27" s="259">
        <v>0</v>
      </c>
      <c r="DA27" s="274" t="s">
        <v>1054</v>
      </c>
    </row>
    <row r="29" spans="1:105" ht="12.75" x14ac:dyDescent="0.25">
      <c r="A29" s="233" t="s">
        <v>135</v>
      </c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DA29" s="267"/>
    </row>
    <row r="31" spans="1:105" x14ac:dyDescent="0.25">
      <c r="A31" s="235" t="s">
        <v>126</v>
      </c>
      <c r="B31" s="236">
        <f t="shared" ref="B31:Q31" si="3">SUM(B32:B40)</f>
        <v>0.99999999999999989</v>
      </c>
      <c r="C31" s="236">
        <f t="shared" si="3"/>
        <v>1.0000000000000002</v>
      </c>
      <c r="D31" s="236">
        <f t="shared" si="3"/>
        <v>1</v>
      </c>
      <c r="E31" s="236">
        <f t="shared" si="3"/>
        <v>0.99999999999999989</v>
      </c>
      <c r="F31" s="236">
        <f t="shared" si="3"/>
        <v>1</v>
      </c>
      <c r="G31" s="236">
        <f t="shared" si="3"/>
        <v>0.99999999999999978</v>
      </c>
      <c r="H31" s="236">
        <f t="shared" si="3"/>
        <v>1</v>
      </c>
      <c r="I31" s="236">
        <f t="shared" si="3"/>
        <v>1</v>
      </c>
      <c r="J31" s="236">
        <f t="shared" si="3"/>
        <v>0.99999999999999989</v>
      </c>
      <c r="K31" s="236">
        <f t="shared" si="3"/>
        <v>1</v>
      </c>
      <c r="L31" s="236">
        <f t="shared" si="3"/>
        <v>0.99999999999999989</v>
      </c>
      <c r="M31" s="236">
        <f t="shared" si="3"/>
        <v>1</v>
      </c>
      <c r="N31" s="236">
        <f t="shared" si="3"/>
        <v>0.99999999999999989</v>
      </c>
      <c r="O31" s="236">
        <f t="shared" si="3"/>
        <v>0.99999999999999989</v>
      </c>
      <c r="P31" s="236">
        <f t="shared" si="3"/>
        <v>0.99999999999999989</v>
      </c>
      <c r="Q31" s="236">
        <f t="shared" si="3"/>
        <v>1</v>
      </c>
      <c r="R31" s="236">
        <f t="shared" ref="R31:W31" si="4">SUM(R32:R40)</f>
        <v>0.99999999999999989</v>
      </c>
      <c r="S31" s="236">
        <f t="shared" si="4"/>
        <v>1</v>
      </c>
      <c r="T31" s="236">
        <f t="shared" si="4"/>
        <v>0.99999999999999978</v>
      </c>
      <c r="U31" s="236">
        <f t="shared" si="4"/>
        <v>0.99999999999999989</v>
      </c>
      <c r="V31" s="236">
        <f t="shared" si="4"/>
        <v>1</v>
      </c>
      <c r="W31" s="236">
        <f t="shared" si="4"/>
        <v>1</v>
      </c>
      <c r="DA31" s="275"/>
    </row>
    <row r="32" spans="1:105" x14ac:dyDescent="0.25">
      <c r="A32" s="239" t="s">
        <v>125</v>
      </c>
      <c r="B32" s="245">
        <f t="shared" ref="B32:W32" si="5">IF(B$6=0,0,B$6/B$5)</f>
        <v>0</v>
      </c>
      <c r="C32" s="245">
        <f t="shared" si="5"/>
        <v>0</v>
      </c>
      <c r="D32" s="245">
        <f t="shared" si="5"/>
        <v>0</v>
      </c>
      <c r="E32" s="245">
        <f t="shared" si="5"/>
        <v>0</v>
      </c>
      <c r="F32" s="245">
        <f t="shared" si="5"/>
        <v>0</v>
      </c>
      <c r="G32" s="245">
        <f t="shared" si="5"/>
        <v>0</v>
      </c>
      <c r="H32" s="245">
        <f t="shared" si="5"/>
        <v>0</v>
      </c>
      <c r="I32" s="245">
        <f t="shared" si="5"/>
        <v>0</v>
      </c>
      <c r="J32" s="245">
        <f t="shared" si="5"/>
        <v>0</v>
      </c>
      <c r="K32" s="245">
        <f t="shared" si="5"/>
        <v>0</v>
      </c>
      <c r="L32" s="245">
        <f t="shared" si="5"/>
        <v>0</v>
      </c>
      <c r="M32" s="245">
        <f t="shared" si="5"/>
        <v>0</v>
      </c>
      <c r="N32" s="245">
        <f t="shared" si="5"/>
        <v>0</v>
      </c>
      <c r="O32" s="245">
        <f t="shared" si="5"/>
        <v>0</v>
      </c>
      <c r="P32" s="245">
        <f t="shared" si="5"/>
        <v>0</v>
      </c>
      <c r="Q32" s="245">
        <f t="shared" si="5"/>
        <v>0</v>
      </c>
      <c r="R32" s="245">
        <f t="shared" si="5"/>
        <v>0</v>
      </c>
      <c r="S32" s="245">
        <f t="shared" si="5"/>
        <v>0</v>
      </c>
      <c r="T32" s="245">
        <f t="shared" si="5"/>
        <v>0</v>
      </c>
      <c r="U32" s="245">
        <f t="shared" si="5"/>
        <v>0</v>
      </c>
      <c r="V32" s="245">
        <f t="shared" si="5"/>
        <v>0</v>
      </c>
      <c r="W32" s="245">
        <f t="shared" si="5"/>
        <v>0</v>
      </c>
      <c r="DA32" s="276"/>
    </row>
    <row r="33" spans="1:105" x14ac:dyDescent="0.25">
      <c r="A33" s="241" t="s">
        <v>124</v>
      </c>
      <c r="B33" s="246">
        <f t="shared" ref="B33:W33" si="6">IF(B$7=0,0,B$7/B$5)</f>
        <v>0</v>
      </c>
      <c r="C33" s="246">
        <f t="shared" si="6"/>
        <v>0</v>
      </c>
      <c r="D33" s="246">
        <f t="shared" si="6"/>
        <v>0</v>
      </c>
      <c r="E33" s="246">
        <f t="shared" si="6"/>
        <v>0</v>
      </c>
      <c r="F33" s="246">
        <f t="shared" si="6"/>
        <v>0</v>
      </c>
      <c r="G33" s="246">
        <f t="shared" si="6"/>
        <v>0</v>
      </c>
      <c r="H33" s="246">
        <f t="shared" si="6"/>
        <v>0</v>
      </c>
      <c r="I33" s="246">
        <f t="shared" si="6"/>
        <v>0</v>
      </c>
      <c r="J33" s="246">
        <f t="shared" si="6"/>
        <v>0</v>
      </c>
      <c r="K33" s="246">
        <f t="shared" si="6"/>
        <v>0</v>
      </c>
      <c r="L33" s="246">
        <f t="shared" si="6"/>
        <v>0</v>
      </c>
      <c r="M33" s="246">
        <f t="shared" si="6"/>
        <v>0</v>
      </c>
      <c r="N33" s="246">
        <f t="shared" si="6"/>
        <v>0</v>
      </c>
      <c r="O33" s="246">
        <f t="shared" si="6"/>
        <v>0</v>
      </c>
      <c r="P33" s="246">
        <f t="shared" si="6"/>
        <v>0</v>
      </c>
      <c r="Q33" s="246">
        <f t="shared" si="6"/>
        <v>0</v>
      </c>
      <c r="R33" s="246">
        <f t="shared" si="6"/>
        <v>0</v>
      </c>
      <c r="S33" s="246">
        <f t="shared" si="6"/>
        <v>0</v>
      </c>
      <c r="T33" s="246">
        <f t="shared" si="6"/>
        <v>0</v>
      </c>
      <c r="U33" s="246">
        <f t="shared" si="6"/>
        <v>0</v>
      </c>
      <c r="V33" s="246">
        <f t="shared" si="6"/>
        <v>0</v>
      </c>
      <c r="W33" s="246">
        <f t="shared" si="6"/>
        <v>0</v>
      </c>
      <c r="DA33" s="277"/>
    </row>
    <row r="34" spans="1:105" x14ac:dyDescent="0.25">
      <c r="A34" s="241" t="s">
        <v>123</v>
      </c>
      <c r="B34" s="246">
        <f t="shared" ref="B34:W34" si="7">IF(B$8=0,0,B$8/B$5)</f>
        <v>0</v>
      </c>
      <c r="C34" s="246">
        <f t="shared" si="7"/>
        <v>0</v>
      </c>
      <c r="D34" s="246">
        <f t="shared" si="7"/>
        <v>0</v>
      </c>
      <c r="E34" s="246">
        <f t="shared" si="7"/>
        <v>0</v>
      </c>
      <c r="F34" s="246">
        <f t="shared" si="7"/>
        <v>0</v>
      </c>
      <c r="G34" s="246">
        <f t="shared" si="7"/>
        <v>0</v>
      </c>
      <c r="H34" s="246">
        <f t="shared" si="7"/>
        <v>0</v>
      </c>
      <c r="I34" s="246">
        <f t="shared" si="7"/>
        <v>0</v>
      </c>
      <c r="J34" s="246">
        <f t="shared" si="7"/>
        <v>0</v>
      </c>
      <c r="K34" s="246">
        <f t="shared" si="7"/>
        <v>0</v>
      </c>
      <c r="L34" s="246">
        <f t="shared" si="7"/>
        <v>0</v>
      </c>
      <c r="M34" s="246">
        <f t="shared" si="7"/>
        <v>0</v>
      </c>
      <c r="N34" s="246">
        <f t="shared" si="7"/>
        <v>0</v>
      </c>
      <c r="O34" s="246">
        <f t="shared" si="7"/>
        <v>0</v>
      </c>
      <c r="P34" s="246">
        <f t="shared" si="7"/>
        <v>0</v>
      </c>
      <c r="Q34" s="246">
        <f t="shared" si="7"/>
        <v>0</v>
      </c>
      <c r="R34" s="246">
        <f t="shared" si="7"/>
        <v>0</v>
      </c>
      <c r="S34" s="246">
        <f t="shared" si="7"/>
        <v>0</v>
      </c>
      <c r="T34" s="246">
        <f t="shared" si="7"/>
        <v>0</v>
      </c>
      <c r="U34" s="246">
        <f t="shared" si="7"/>
        <v>0</v>
      </c>
      <c r="V34" s="246">
        <f t="shared" si="7"/>
        <v>0</v>
      </c>
      <c r="W34" s="246">
        <f t="shared" si="7"/>
        <v>0</v>
      </c>
      <c r="DA34" s="277"/>
    </row>
    <row r="35" spans="1:105" x14ac:dyDescent="0.25">
      <c r="A35" s="243" t="s">
        <v>122</v>
      </c>
      <c r="B35" s="247">
        <f t="shared" ref="B35:W35" si="8">IF(B$9=0,0,B$9/B$5)</f>
        <v>0.19956131020031759</v>
      </c>
      <c r="C35" s="247">
        <f t="shared" si="8"/>
        <v>0.19894553466040896</v>
      </c>
      <c r="D35" s="247">
        <f t="shared" si="8"/>
        <v>0.20191586318809207</v>
      </c>
      <c r="E35" s="247">
        <f t="shared" si="8"/>
        <v>0.20341288892482021</v>
      </c>
      <c r="F35" s="247">
        <f t="shared" si="8"/>
        <v>0.20286932832250909</v>
      </c>
      <c r="G35" s="247">
        <f t="shared" si="8"/>
        <v>0.20096543284479162</v>
      </c>
      <c r="H35" s="247">
        <f t="shared" si="8"/>
        <v>0.19478534543145215</v>
      </c>
      <c r="I35" s="247">
        <f t="shared" si="8"/>
        <v>0.19556514712654477</v>
      </c>
      <c r="J35" s="247">
        <f t="shared" si="8"/>
        <v>0.19519097621621151</v>
      </c>
      <c r="K35" s="247">
        <f t="shared" si="8"/>
        <v>0.19419837697217218</v>
      </c>
      <c r="L35" s="247">
        <f t="shared" si="8"/>
        <v>0.19821642555693669</v>
      </c>
      <c r="M35" s="247">
        <f t="shared" si="8"/>
        <v>0.19811355205921055</v>
      </c>
      <c r="N35" s="247">
        <f t="shared" si="8"/>
        <v>0.1952234071135992</v>
      </c>
      <c r="O35" s="247">
        <f t="shared" si="8"/>
        <v>0.19551109910884915</v>
      </c>
      <c r="P35" s="247">
        <f t="shared" si="8"/>
        <v>0.19366782568974231</v>
      </c>
      <c r="Q35" s="247">
        <f t="shared" si="8"/>
        <v>0.19355424014240394</v>
      </c>
      <c r="R35" s="247">
        <f t="shared" si="8"/>
        <v>0.19337228419777427</v>
      </c>
      <c r="S35" s="247">
        <f t="shared" si="8"/>
        <v>0.19417233113577809</v>
      </c>
      <c r="T35" s="247">
        <f t="shared" si="8"/>
        <v>0.19448855460357906</v>
      </c>
      <c r="U35" s="247">
        <f t="shared" si="8"/>
        <v>0.19491628091204966</v>
      </c>
      <c r="V35" s="247">
        <f t="shared" si="8"/>
        <v>0.19633815652428738</v>
      </c>
      <c r="W35" s="247">
        <f t="shared" si="8"/>
        <v>0.19784388172054235</v>
      </c>
      <c r="DA35" s="278"/>
    </row>
    <row r="36" spans="1:105" x14ac:dyDescent="0.25">
      <c r="A36" s="128" t="s">
        <v>176</v>
      </c>
      <c r="B36" s="260">
        <f t="shared" ref="B36:W36" si="9">IF(B$16=0,0,B$16/B$5)</f>
        <v>0.2827856267952305</v>
      </c>
      <c r="C36" s="260">
        <f t="shared" si="9"/>
        <v>0.28317766125984933</v>
      </c>
      <c r="D36" s="260">
        <f t="shared" si="9"/>
        <v>0.28741683229494464</v>
      </c>
      <c r="E36" s="260">
        <f t="shared" si="9"/>
        <v>0.28342831270363206</v>
      </c>
      <c r="F36" s="260">
        <f t="shared" si="9"/>
        <v>0.28484006072747653</v>
      </c>
      <c r="G36" s="260">
        <f t="shared" si="9"/>
        <v>0.28343826630254798</v>
      </c>
      <c r="H36" s="260">
        <f t="shared" si="9"/>
        <v>0.2855190779529635</v>
      </c>
      <c r="I36" s="260">
        <f t="shared" si="9"/>
        <v>0.28774652306214327</v>
      </c>
      <c r="J36" s="260">
        <f t="shared" si="9"/>
        <v>0.28552347490451224</v>
      </c>
      <c r="K36" s="260">
        <f t="shared" si="9"/>
        <v>0.28521923750549583</v>
      </c>
      <c r="L36" s="260">
        <f t="shared" si="9"/>
        <v>0.27982551327965355</v>
      </c>
      <c r="M36" s="260">
        <f t="shared" si="9"/>
        <v>0.28638159379603062</v>
      </c>
      <c r="N36" s="260">
        <f t="shared" si="9"/>
        <v>0.28388025484905516</v>
      </c>
      <c r="O36" s="260">
        <f t="shared" si="9"/>
        <v>0.2854729226931485</v>
      </c>
      <c r="P36" s="260">
        <f t="shared" si="9"/>
        <v>0.29000453596738707</v>
      </c>
      <c r="Q36" s="260">
        <f t="shared" si="9"/>
        <v>0.29400995489102894</v>
      </c>
      <c r="R36" s="260">
        <f t="shared" si="9"/>
        <v>0.29288114960052758</v>
      </c>
      <c r="S36" s="260">
        <f t="shared" si="9"/>
        <v>0.29468674024176944</v>
      </c>
      <c r="T36" s="260">
        <f t="shared" si="9"/>
        <v>0.30463697848705235</v>
      </c>
      <c r="U36" s="260">
        <f t="shared" si="9"/>
        <v>0.30774598252077445</v>
      </c>
      <c r="V36" s="260">
        <f t="shared" si="9"/>
        <v>0.30921444964538786</v>
      </c>
      <c r="W36" s="260">
        <f t="shared" si="9"/>
        <v>0.31090348974361226</v>
      </c>
      <c r="DA36" s="279"/>
    </row>
    <row r="37" spans="1:105" x14ac:dyDescent="0.25">
      <c r="A37" s="128" t="s">
        <v>121</v>
      </c>
      <c r="B37" s="260">
        <f t="shared" ref="B37:W37" si="10">IF(B$17=0,0,B$17/B$5)</f>
        <v>0.46331344815804171</v>
      </c>
      <c r="C37" s="260">
        <f t="shared" si="10"/>
        <v>0.46346185654384769</v>
      </c>
      <c r="D37" s="260">
        <f t="shared" si="10"/>
        <v>0.45543776493858912</v>
      </c>
      <c r="E37" s="260">
        <f t="shared" si="10"/>
        <v>0.45869568607187056</v>
      </c>
      <c r="F37" s="260">
        <f t="shared" si="10"/>
        <v>0.45755621950243541</v>
      </c>
      <c r="G37" s="260">
        <f t="shared" si="10"/>
        <v>0.46113127588600084</v>
      </c>
      <c r="H37" s="260">
        <f t="shared" si="10"/>
        <v>0.46483070634938511</v>
      </c>
      <c r="I37" s="260">
        <f t="shared" si="10"/>
        <v>0.46139543740446831</v>
      </c>
      <c r="J37" s="260">
        <f t="shared" si="10"/>
        <v>0.46441983370219375</v>
      </c>
      <c r="K37" s="260">
        <f t="shared" si="10"/>
        <v>0.46577513209690147</v>
      </c>
      <c r="L37" s="260">
        <f t="shared" si="10"/>
        <v>0.46818725679779033</v>
      </c>
      <c r="M37" s="260">
        <f t="shared" si="10"/>
        <v>0.46047424427134415</v>
      </c>
      <c r="N37" s="260">
        <f t="shared" si="10"/>
        <v>0.46634638128806372</v>
      </c>
      <c r="O37" s="260">
        <f t="shared" si="10"/>
        <v>0.4641599770496217</v>
      </c>
      <c r="P37" s="260">
        <f t="shared" si="10"/>
        <v>0.46060084993862532</v>
      </c>
      <c r="Q37" s="260">
        <f t="shared" si="10"/>
        <v>0.45593934193608349</v>
      </c>
      <c r="R37" s="260">
        <f t="shared" si="10"/>
        <v>0.45746701251493727</v>
      </c>
      <c r="S37" s="260">
        <f t="shared" si="10"/>
        <v>0.45451441564668082</v>
      </c>
      <c r="T37" s="260">
        <f t="shared" si="10"/>
        <v>0.44233593273221439</v>
      </c>
      <c r="U37" s="260">
        <f t="shared" si="10"/>
        <v>0.4382017813553567</v>
      </c>
      <c r="V37" s="260">
        <f t="shared" si="10"/>
        <v>0.43502926042270978</v>
      </c>
      <c r="W37" s="260">
        <f t="shared" si="10"/>
        <v>0.43150993199736054</v>
      </c>
      <c r="DA37" s="279"/>
    </row>
    <row r="38" spans="1:105" x14ac:dyDescent="0.25">
      <c r="A38" s="128" t="s">
        <v>175</v>
      </c>
      <c r="B38" s="260">
        <f t="shared" ref="B38:W38" si="11">IF(B$25=0,0,B$25/B$5)</f>
        <v>5.4339614846410082E-2</v>
      </c>
      <c r="C38" s="260">
        <f t="shared" si="11"/>
        <v>5.4414947535894077E-2</v>
      </c>
      <c r="D38" s="260">
        <f t="shared" si="11"/>
        <v>5.5229539578374155E-2</v>
      </c>
      <c r="E38" s="260">
        <f t="shared" si="11"/>
        <v>5.4463112299677201E-2</v>
      </c>
      <c r="F38" s="260">
        <f t="shared" si="11"/>
        <v>5.4734391447578988E-2</v>
      </c>
      <c r="G38" s="260">
        <f t="shared" si="11"/>
        <v>5.4465024966659448E-2</v>
      </c>
      <c r="H38" s="260">
        <f t="shared" si="11"/>
        <v>5.4864870266199281E-2</v>
      </c>
      <c r="I38" s="260">
        <f t="shared" si="11"/>
        <v>5.5292892406843638E-2</v>
      </c>
      <c r="J38" s="260">
        <f t="shared" si="11"/>
        <v>5.4865715177082365E-2</v>
      </c>
      <c r="K38" s="260">
        <f t="shared" si="11"/>
        <v>5.4807253425430476E-2</v>
      </c>
      <c r="L38" s="260">
        <f t="shared" si="11"/>
        <v>5.3770804365619346E-2</v>
      </c>
      <c r="M38" s="260">
        <f t="shared" si="11"/>
        <v>5.5030609873414668E-2</v>
      </c>
      <c r="N38" s="260">
        <f t="shared" si="11"/>
        <v>5.4549956749281904E-2</v>
      </c>
      <c r="O38" s="260">
        <f t="shared" si="11"/>
        <v>5.4856001148380587E-2</v>
      </c>
      <c r="P38" s="260">
        <f t="shared" si="11"/>
        <v>5.572678840424531E-2</v>
      </c>
      <c r="Q38" s="260">
        <f t="shared" si="11"/>
        <v>5.6496463030483723E-2</v>
      </c>
      <c r="R38" s="260">
        <f t="shared" si="11"/>
        <v>5.627955368676079E-2</v>
      </c>
      <c r="S38" s="260">
        <f t="shared" si="11"/>
        <v>5.6626512975771648E-2</v>
      </c>
      <c r="T38" s="260">
        <f t="shared" si="11"/>
        <v>5.8538534177154065E-2</v>
      </c>
      <c r="U38" s="260">
        <f t="shared" si="11"/>
        <v>5.9135955211819059E-2</v>
      </c>
      <c r="V38" s="260">
        <f t="shared" si="11"/>
        <v>5.9418133407615016E-2</v>
      </c>
      <c r="W38" s="260">
        <f t="shared" si="11"/>
        <v>5.97426965384849E-2</v>
      </c>
      <c r="DA38" s="279"/>
    </row>
    <row r="39" spans="1:105" x14ac:dyDescent="0.25">
      <c r="A39" s="128" t="s">
        <v>178</v>
      </c>
      <c r="B39" s="260">
        <f t="shared" ref="B39:W39" si="12">IF(B$26=0,0,B$26/B$5)</f>
        <v>0</v>
      </c>
      <c r="C39" s="260">
        <f t="shared" si="12"/>
        <v>0</v>
      </c>
      <c r="D39" s="260">
        <f t="shared" si="12"/>
        <v>0</v>
      </c>
      <c r="E39" s="260">
        <f t="shared" si="12"/>
        <v>0</v>
      </c>
      <c r="F39" s="260">
        <f t="shared" si="12"/>
        <v>0</v>
      </c>
      <c r="G39" s="260">
        <f t="shared" si="12"/>
        <v>0</v>
      </c>
      <c r="H39" s="260">
        <f t="shared" si="12"/>
        <v>0</v>
      </c>
      <c r="I39" s="260">
        <f t="shared" si="12"/>
        <v>0</v>
      </c>
      <c r="J39" s="260">
        <f t="shared" si="12"/>
        <v>0</v>
      </c>
      <c r="K39" s="260">
        <f t="shared" si="12"/>
        <v>0</v>
      </c>
      <c r="L39" s="260">
        <f t="shared" si="12"/>
        <v>0</v>
      </c>
      <c r="M39" s="260">
        <f t="shared" si="12"/>
        <v>0</v>
      </c>
      <c r="N39" s="260">
        <f t="shared" si="12"/>
        <v>0</v>
      </c>
      <c r="O39" s="260">
        <f t="shared" si="12"/>
        <v>0</v>
      </c>
      <c r="P39" s="260">
        <f t="shared" si="12"/>
        <v>0</v>
      </c>
      <c r="Q39" s="260">
        <f t="shared" si="12"/>
        <v>0</v>
      </c>
      <c r="R39" s="260">
        <f t="shared" si="12"/>
        <v>0</v>
      </c>
      <c r="S39" s="260">
        <f t="shared" si="12"/>
        <v>0</v>
      </c>
      <c r="T39" s="260">
        <f t="shared" si="12"/>
        <v>0</v>
      </c>
      <c r="U39" s="260">
        <f t="shared" si="12"/>
        <v>0</v>
      </c>
      <c r="V39" s="260">
        <f t="shared" si="12"/>
        <v>0</v>
      </c>
      <c r="W39" s="260">
        <f t="shared" si="12"/>
        <v>0</v>
      </c>
      <c r="DA39" s="279"/>
    </row>
    <row r="40" spans="1:105" x14ac:dyDescent="0.25">
      <c r="A40" s="261" t="s">
        <v>33</v>
      </c>
      <c r="B40" s="262">
        <f t="shared" ref="B40:W40" si="13">IF(B$27=0,0,B$27/B$5)</f>
        <v>0</v>
      </c>
      <c r="C40" s="262">
        <f t="shared" si="13"/>
        <v>0</v>
      </c>
      <c r="D40" s="262">
        <f t="shared" si="13"/>
        <v>0</v>
      </c>
      <c r="E40" s="262">
        <f t="shared" si="13"/>
        <v>0</v>
      </c>
      <c r="F40" s="262">
        <f t="shared" si="13"/>
        <v>0</v>
      </c>
      <c r="G40" s="262">
        <f t="shared" si="13"/>
        <v>0</v>
      </c>
      <c r="H40" s="262">
        <f t="shared" si="13"/>
        <v>0</v>
      </c>
      <c r="I40" s="262">
        <f t="shared" si="13"/>
        <v>0</v>
      </c>
      <c r="J40" s="262">
        <f t="shared" si="13"/>
        <v>0</v>
      </c>
      <c r="K40" s="262">
        <f t="shared" si="13"/>
        <v>0</v>
      </c>
      <c r="L40" s="262">
        <f t="shared" si="13"/>
        <v>0</v>
      </c>
      <c r="M40" s="262">
        <f t="shared" si="13"/>
        <v>0</v>
      </c>
      <c r="N40" s="262">
        <f t="shared" si="13"/>
        <v>0</v>
      </c>
      <c r="O40" s="262">
        <f t="shared" si="13"/>
        <v>0</v>
      </c>
      <c r="P40" s="262">
        <f t="shared" si="13"/>
        <v>0</v>
      </c>
      <c r="Q40" s="262">
        <f t="shared" si="13"/>
        <v>0</v>
      </c>
      <c r="R40" s="262">
        <f t="shared" si="13"/>
        <v>0</v>
      </c>
      <c r="S40" s="262">
        <f t="shared" si="13"/>
        <v>0</v>
      </c>
      <c r="T40" s="262">
        <f t="shared" si="13"/>
        <v>0</v>
      </c>
      <c r="U40" s="262">
        <f t="shared" si="13"/>
        <v>0</v>
      </c>
      <c r="V40" s="262">
        <f t="shared" si="13"/>
        <v>0</v>
      </c>
      <c r="W40" s="262">
        <f t="shared" si="13"/>
        <v>0</v>
      </c>
      <c r="DA40" s="280"/>
    </row>
    <row r="42" spans="1:105" ht="12.75" x14ac:dyDescent="0.25">
      <c r="A42" s="233" t="s">
        <v>134</v>
      </c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DA42" s="267"/>
    </row>
    <row r="44" spans="1:105" x14ac:dyDescent="0.25">
      <c r="A44" s="235" t="s">
        <v>126</v>
      </c>
      <c r="B44" s="238">
        <f>IF(B$5=0,0,B$5/AGR_fec!B$5)</f>
        <v>2.4793689606681868</v>
      </c>
      <c r="C44" s="238">
        <f>IF(C$5=0,0,C$5/AGR_fec!C$5)</f>
        <v>2.4755315678059548</v>
      </c>
      <c r="D44" s="238">
        <f>IF(D$5=0,0,D$5/AGR_fec!D$5)</f>
        <v>2.4752835922345433</v>
      </c>
      <c r="E44" s="238">
        <f>IF(E$5=0,0,E$5/AGR_fec!E$5)</f>
        <v>2.4641904462359476</v>
      </c>
      <c r="F44" s="238">
        <f>IF(F$5=0,0,F$5/AGR_fec!F$5)</f>
        <v>2.425360734250213</v>
      </c>
      <c r="G44" s="238">
        <f>IF(G$5=0,0,G$5/AGR_fec!G$5)</f>
        <v>2.4346772006910435</v>
      </c>
      <c r="H44" s="238">
        <f>IF(H$5=0,0,H$5/AGR_fec!H$5)</f>
        <v>2.3901107402437867</v>
      </c>
      <c r="I44" s="238">
        <f>IF(I$5=0,0,I$5/AGR_fec!I$5)</f>
        <v>2.3473112704547789</v>
      </c>
      <c r="J44" s="238">
        <f>IF(J$5=0,0,J$5/AGR_fec!J$5)</f>
        <v>2.3465435714727598</v>
      </c>
      <c r="K44" s="238">
        <f>IF(K$5=0,0,K$5/AGR_fec!K$5)</f>
        <v>2.3037511567295921</v>
      </c>
      <c r="L44" s="238">
        <f>IF(L$5=0,0,L$5/AGR_fec!L$5)</f>
        <v>2.2958826597171647</v>
      </c>
      <c r="M44" s="238">
        <f>IF(M$5=0,0,M$5/AGR_fec!M$5)</f>
        <v>2.2681310623869555</v>
      </c>
      <c r="N44" s="238">
        <f>IF(N$5=0,0,N$5/AGR_fec!N$5)</f>
        <v>2.2433589923099282</v>
      </c>
      <c r="O44" s="238">
        <f>IF(O$5=0,0,O$5/AGR_fec!O$5)</f>
        <v>2.2329500420487882</v>
      </c>
      <c r="P44" s="238">
        <f>IF(P$5=0,0,P$5/AGR_fec!P$5)</f>
        <v>2.2028008031905046</v>
      </c>
      <c r="Q44" s="238">
        <f>IF(Q$5=0,0,Q$5/AGR_fec!Q$5)</f>
        <v>2.1762834672618361</v>
      </c>
      <c r="R44" s="238">
        <f>IF(R$5=0,0,R$5/AGR_fec!R$5)</f>
        <v>2.1555206509229374</v>
      </c>
      <c r="S44" s="238">
        <f>IF(S$5=0,0,S$5/AGR_fec!S$5)</f>
        <v>2.1447831673328319</v>
      </c>
      <c r="T44" s="238">
        <f>IF(T$5=0,0,T$5/AGR_fec!T$5)</f>
        <v>2.2132089082200794</v>
      </c>
      <c r="U44" s="238">
        <f>IF(U$5=0,0,U$5/AGR_fec!U$5)</f>
        <v>2.189912145976677</v>
      </c>
      <c r="V44" s="238">
        <f>IF(V$5=0,0,V$5/AGR_fec!V$5)</f>
        <v>2.2107504357079661</v>
      </c>
      <c r="W44" s="238">
        <f>IF(W$5=0,0,W$5/AGR_fec!W$5)</f>
        <v>2.170574427003094</v>
      </c>
      <c r="DA44" s="287"/>
    </row>
    <row r="45" spans="1:105" x14ac:dyDescent="0.25">
      <c r="A45" s="239" t="s">
        <v>125</v>
      </c>
      <c r="B45" s="251">
        <f>IF(B$6=0,0,B$6/AGR_fec!B$6)</f>
        <v>0</v>
      </c>
      <c r="C45" s="251">
        <f>IF(C$6=0,0,C$6/AGR_fec!C$6)</f>
        <v>0</v>
      </c>
      <c r="D45" s="251">
        <f>IF(D$6=0,0,D$6/AGR_fec!D$6)</f>
        <v>0</v>
      </c>
      <c r="E45" s="251">
        <f>IF(E$6=0,0,E$6/AGR_fec!E$6)</f>
        <v>0</v>
      </c>
      <c r="F45" s="251">
        <f>IF(F$6=0,0,F$6/AGR_fec!F$6)</f>
        <v>0</v>
      </c>
      <c r="G45" s="251">
        <f>IF(G$6=0,0,G$6/AGR_fec!G$6)</f>
        <v>0</v>
      </c>
      <c r="H45" s="251">
        <f>IF(H$6=0,0,H$6/AGR_fec!H$6)</f>
        <v>0</v>
      </c>
      <c r="I45" s="251">
        <f>IF(I$6=0,0,I$6/AGR_fec!I$6)</f>
        <v>0</v>
      </c>
      <c r="J45" s="251">
        <f>IF(J$6=0,0,J$6/AGR_fec!J$6)</f>
        <v>0</v>
      </c>
      <c r="K45" s="251">
        <f>IF(K$6=0,0,K$6/AGR_fec!K$6)</f>
        <v>0</v>
      </c>
      <c r="L45" s="251">
        <f>IF(L$6=0,0,L$6/AGR_fec!L$6)</f>
        <v>0</v>
      </c>
      <c r="M45" s="251">
        <f>IF(M$6=0,0,M$6/AGR_fec!M$6)</f>
        <v>0</v>
      </c>
      <c r="N45" s="251">
        <f>IF(N$6=0,0,N$6/AGR_fec!N$6)</f>
        <v>0</v>
      </c>
      <c r="O45" s="251">
        <f>IF(O$6=0,0,O$6/AGR_fec!O$6)</f>
        <v>0</v>
      </c>
      <c r="P45" s="251">
        <f>IF(P$6=0,0,P$6/AGR_fec!P$6)</f>
        <v>0</v>
      </c>
      <c r="Q45" s="251">
        <f>IF(Q$6=0,0,Q$6/AGR_fec!Q$6)</f>
        <v>0</v>
      </c>
      <c r="R45" s="251">
        <f>IF(R$6=0,0,R$6/AGR_fec!R$6)</f>
        <v>0</v>
      </c>
      <c r="S45" s="251">
        <f>IF(S$6=0,0,S$6/AGR_fec!S$6)</f>
        <v>0</v>
      </c>
      <c r="T45" s="251">
        <f>IF(T$6=0,0,T$6/AGR_fec!T$6)</f>
        <v>0</v>
      </c>
      <c r="U45" s="251">
        <f>IF(U$6=0,0,U$6/AGR_fec!U$6)</f>
        <v>0</v>
      </c>
      <c r="V45" s="251">
        <f>IF(V$6=0,0,V$6/AGR_fec!V$6)</f>
        <v>0</v>
      </c>
      <c r="W45" s="251">
        <f>IF(W$6=0,0,W$6/AGR_fec!W$6)</f>
        <v>0</v>
      </c>
      <c r="DA45" s="288"/>
    </row>
    <row r="46" spans="1:105" x14ac:dyDescent="0.25">
      <c r="A46" s="241" t="s">
        <v>124</v>
      </c>
      <c r="B46" s="252">
        <f>IF(B$7=0,0,B$7/AGR_fec!B$7)</f>
        <v>0</v>
      </c>
      <c r="C46" s="252">
        <f>IF(C$7=0,0,C$7/AGR_fec!C$7)</f>
        <v>0</v>
      </c>
      <c r="D46" s="252">
        <f>IF(D$7=0,0,D$7/AGR_fec!D$7)</f>
        <v>0</v>
      </c>
      <c r="E46" s="252">
        <f>IF(E$7=0,0,E$7/AGR_fec!E$7)</f>
        <v>0</v>
      </c>
      <c r="F46" s="252">
        <f>IF(F$7=0,0,F$7/AGR_fec!F$7)</f>
        <v>0</v>
      </c>
      <c r="G46" s="252">
        <f>IF(G$7=0,0,G$7/AGR_fec!G$7)</f>
        <v>0</v>
      </c>
      <c r="H46" s="252">
        <f>IF(H$7=0,0,H$7/AGR_fec!H$7)</f>
        <v>0</v>
      </c>
      <c r="I46" s="252">
        <f>IF(I$7=0,0,I$7/AGR_fec!I$7)</f>
        <v>0</v>
      </c>
      <c r="J46" s="252">
        <f>IF(J$7=0,0,J$7/AGR_fec!J$7)</f>
        <v>0</v>
      </c>
      <c r="K46" s="252">
        <f>IF(K$7=0,0,K$7/AGR_fec!K$7)</f>
        <v>0</v>
      </c>
      <c r="L46" s="252">
        <f>IF(L$7=0,0,L$7/AGR_fec!L$7)</f>
        <v>0</v>
      </c>
      <c r="M46" s="252">
        <f>IF(M$7=0,0,M$7/AGR_fec!M$7)</f>
        <v>0</v>
      </c>
      <c r="N46" s="252">
        <f>IF(N$7=0,0,N$7/AGR_fec!N$7)</f>
        <v>0</v>
      </c>
      <c r="O46" s="252">
        <f>IF(O$7=0,0,O$7/AGR_fec!O$7)</f>
        <v>0</v>
      </c>
      <c r="P46" s="252">
        <f>IF(P$7=0,0,P$7/AGR_fec!P$7)</f>
        <v>0</v>
      </c>
      <c r="Q46" s="252">
        <f>IF(Q$7=0,0,Q$7/AGR_fec!Q$7)</f>
        <v>0</v>
      </c>
      <c r="R46" s="252">
        <f>IF(R$7=0,0,R$7/AGR_fec!R$7)</f>
        <v>0</v>
      </c>
      <c r="S46" s="252">
        <f>IF(S$7=0,0,S$7/AGR_fec!S$7)</f>
        <v>0</v>
      </c>
      <c r="T46" s="252">
        <f>IF(T$7=0,0,T$7/AGR_fec!T$7)</f>
        <v>0</v>
      </c>
      <c r="U46" s="252">
        <f>IF(U$7=0,0,U$7/AGR_fec!U$7)</f>
        <v>0</v>
      </c>
      <c r="V46" s="252">
        <f>IF(V$7=0,0,V$7/AGR_fec!V$7)</f>
        <v>0</v>
      </c>
      <c r="W46" s="252">
        <f>IF(W$7=0,0,W$7/AGR_fec!W$7)</f>
        <v>0</v>
      </c>
      <c r="DA46" s="289"/>
    </row>
    <row r="47" spans="1:105" x14ac:dyDescent="0.25">
      <c r="A47" s="241" t="s">
        <v>123</v>
      </c>
      <c r="B47" s="252">
        <f>IF(B$8=0,0,B$8/AGR_fec!B$8)</f>
        <v>0</v>
      </c>
      <c r="C47" s="252">
        <f>IF(C$8=0,0,C$8/AGR_fec!C$8)</f>
        <v>0</v>
      </c>
      <c r="D47" s="252">
        <f>IF(D$8=0,0,D$8/AGR_fec!D$8)</f>
        <v>0</v>
      </c>
      <c r="E47" s="252">
        <f>IF(E$8=0,0,E$8/AGR_fec!E$8)</f>
        <v>0</v>
      </c>
      <c r="F47" s="252">
        <f>IF(F$8=0,0,F$8/AGR_fec!F$8)</f>
        <v>0</v>
      </c>
      <c r="G47" s="252">
        <f>IF(G$8=0,0,G$8/AGR_fec!G$8)</f>
        <v>0</v>
      </c>
      <c r="H47" s="252">
        <f>IF(H$8=0,0,H$8/AGR_fec!H$8)</f>
        <v>0</v>
      </c>
      <c r="I47" s="252">
        <f>IF(I$8=0,0,I$8/AGR_fec!I$8)</f>
        <v>0</v>
      </c>
      <c r="J47" s="252">
        <f>IF(J$8=0,0,J$8/AGR_fec!J$8)</f>
        <v>0</v>
      </c>
      <c r="K47" s="252">
        <f>IF(K$8=0,0,K$8/AGR_fec!K$8)</f>
        <v>0</v>
      </c>
      <c r="L47" s="252">
        <f>IF(L$8=0,0,L$8/AGR_fec!L$8)</f>
        <v>0</v>
      </c>
      <c r="M47" s="252">
        <f>IF(M$8=0,0,M$8/AGR_fec!M$8)</f>
        <v>0</v>
      </c>
      <c r="N47" s="252">
        <f>IF(N$8=0,0,N$8/AGR_fec!N$8)</f>
        <v>0</v>
      </c>
      <c r="O47" s="252">
        <f>IF(O$8=0,0,O$8/AGR_fec!O$8)</f>
        <v>0</v>
      </c>
      <c r="P47" s="252">
        <f>IF(P$8=0,0,P$8/AGR_fec!P$8)</f>
        <v>0</v>
      </c>
      <c r="Q47" s="252">
        <f>IF(Q$8=0,0,Q$8/AGR_fec!Q$8)</f>
        <v>0</v>
      </c>
      <c r="R47" s="252">
        <f>IF(R$8=0,0,R$8/AGR_fec!R$8)</f>
        <v>0</v>
      </c>
      <c r="S47" s="252">
        <f>IF(S$8=0,0,S$8/AGR_fec!S$8)</f>
        <v>0</v>
      </c>
      <c r="T47" s="252">
        <f>IF(T$8=0,0,T$8/AGR_fec!T$8)</f>
        <v>0</v>
      </c>
      <c r="U47" s="252">
        <f>IF(U$8=0,0,U$8/AGR_fec!U$8)</f>
        <v>0</v>
      </c>
      <c r="V47" s="252">
        <f>IF(V$8=0,0,V$8/AGR_fec!V$8)</f>
        <v>0</v>
      </c>
      <c r="W47" s="252">
        <f>IF(W$8=0,0,W$8/AGR_fec!W$8)</f>
        <v>0</v>
      </c>
      <c r="DA47" s="289"/>
    </row>
    <row r="48" spans="1:105" x14ac:dyDescent="0.25">
      <c r="A48" s="243" t="s">
        <v>122</v>
      </c>
      <c r="B48" s="253">
        <f>IF(B$9=0,0,B$9/AGR_fec!B$9)</f>
        <v>2.374713805201039</v>
      </c>
      <c r="C48" s="253">
        <f>IF(C$9=0,0,C$9/AGR_fec!C$9)</f>
        <v>2.375326099394321</v>
      </c>
      <c r="D48" s="253">
        <f>IF(D$9=0,0,D$9/AGR_fec!D$9)</f>
        <v>2.4066265152473476</v>
      </c>
      <c r="E48" s="253">
        <f>IF(E$9=0,0,E$9/AGR_fec!E$9)</f>
        <v>2.3987377628539841</v>
      </c>
      <c r="F48" s="253">
        <f>IF(F$9=0,0,F$9/AGR_fec!F$9)</f>
        <v>2.3789515434690873</v>
      </c>
      <c r="G48" s="253">
        <f>IF(G$9=0,0,G$9/AGR_fec!G$9)</f>
        <v>2.3661734286802458</v>
      </c>
      <c r="H48" s="253">
        <f>IF(H$9=0,0,H$9/AGR_fec!H$9)</f>
        <v>2.292082950471841</v>
      </c>
      <c r="I48" s="253">
        <f>IF(I$9=0,0,I$9/AGR_fec!I$9)</f>
        <v>2.2587635409508073</v>
      </c>
      <c r="J48" s="253">
        <f>IF(J$9=0,0,J$9/AGR_fec!J$9)</f>
        <v>2.2597100467676019</v>
      </c>
      <c r="K48" s="253">
        <f>IF(K$9=0,0,K$9/AGR_fec!K$9)</f>
        <v>2.1986303782680139</v>
      </c>
      <c r="L48" s="253">
        <f>IF(L$9=0,0,L$9/AGR_fec!L$9)</f>
        <v>2.2106452289591063</v>
      </c>
      <c r="M48" s="253">
        <f>IF(M$9=0,0,M$9/AGR_fec!M$9)</f>
        <v>2.1890163446561113</v>
      </c>
      <c r="N48" s="253">
        <f>IF(N$9=0,0,N$9/AGR_fec!N$9)</f>
        <v>2.1296804431827616</v>
      </c>
      <c r="O48" s="253">
        <f>IF(O$9=0,0,O$9/AGR_fec!O$9)</f>
        <v>2.1290309579325912</v>
      </c>
      <c r="P48" s="253">
        <f>IF(P$9=0,0,P$9/AGR_fec!P$9)</f>
        <v>2.07696186815138</v>
      </c>
      <c r="Q48" s="253">
        <f>IF(Q$9=0,0,Q$9/AGR_fec!Q$9)</f>
        <v>2.0594832879301763</v>
      </c>
      <c r="R48" s="253">
        <f>IF(R$9=0,0,R$9/AGR_fec!R$9)</f>
        <v>2.0310520931026232</v>
      </c>
      <c r="S48" s="253">
        <f>IF(S$9=0,0,S$9/AGR_fec!S$9)</f>
        <v>2.0225348999246369</v>
      </c>
      <c r="T48" s="253">
        <f>IF(T$9=0,0,T$9/AGR_fec!T$9)</f>
        <v>2.1278614574806078</v>
      </c>
      <c r="U48" s="253">
        <f>IF(U$9=0,0,U$9/AGR_fec!U$9)</f>
        <v>2.0988272761006246</v>
      </c>
      <c r="V48" s="253">
        <f>IF(V$9=0,0,V$9/AGR_fec!V$9)</f>
        <v>2.1404474090902408</v>
      </c>
      <c r="W48" s="253">
        <f>IF(W$9=0,0,W$9/AGR_fec!W$9)</f>
        <v>2.0983679215656061</v>
      </c>
      <c r="DA48" s="290"/>
    </row>
    <row r="49" spans="1:105" x14ac:dyDescent="0.25">
      <c r="A49" s="128" t="s">
        <v>176</v>
      </c>
      <c r="B49" s="265">
        <f>IF(B$16=0,0,B$16/AGR_fec!B$16)</f>
        <v>3.1021046603641969</v>
      </c>
      <c r="C49" s="265">
        <f>IF(C$16=0,0,C$16/AGR_fec!C$16)</f>
        <v>3.1020650000699672</v>
      </c>
      <c r="D49" s="265">
        <f>IF(D$16=0,0,D$16/AGR_fec!D$16)</f>
        <v>3.1020479834250922</v>
      </c>
      <c r="E49" s="265">
        <f>IF(E$16=0,0,E$16/AGR_fec!E$16)</f>
        <v>3.089276214447954</v>
      </c>
      <c r="F49" s="265">
        <f>IF(F$16=0,0,F$16/AGR_fec!F$16)</f>
        <v>3.0871246467853783</v>
      </c>
      <c r="G49" s="265">
        <f>IF(G$16=0,0,G$16/AGR_fec!G$16)</f>
        <v>3.0861794425825497</v>
      </c>
      <c r="H49" s="265">
        <f>IF(H$16=0,0,H$16/AGR_fec!H$16)</f>
        <v>3.0784090682240404</v>
      </c>
      <c r="I49" s="265">
        <f>IF(I$16=0,0,I$16/AGR_fec!I$16)</f>
        <v>3.0598920829005354</v>
      </c>
      <c r="J49" s="265">
        <f>IF(J$16=0,0,J$16/AGR_fec!J$16)</f>
        <v>3.0629744252876874</v>
      </c>
      <c r="K49" s="265">
        <f>IF(K$16=0,0,K$16/AGR_fec!K$16)</f>
        <v>3.0644852934477393</v>
      </c>
      <c r="L49" s="265">
        <f>IF(L$16=0,0,L$16/AGR_fec!L$16)</f>
        <v>3.0738004089338173</v>
      </c>
      <c r="M49" s="265">
        <f>IF(M$16=0,0,M$16/AGR_fec!M$16)</f>
        <v>3.0851414103631387</v>
      </c>
      <c r="N49" s="265">
        <f>IF(N$16=0,0,N$16/AGR_fec!N$16)</f>
        <v>3.0809904901488272</v>
      </c>
      <c r="O49" s="265">
        <f>IF(O$16=0,0,O$16/AGR_fec!O$16)</f>
        <v>3.0787472585531948</v>
      </c>
      <c r="P49" s="265">
        <f>IF(P$16=0,0,P$16/AGR_fec!P$16)</f>
        <v>3.0748070025789787</v>
      </c>
      <c r="Q49" s="265">
        <f>IF(Q$16=0,0,Q$16/AGR_fec!Q$16)</f>
        <v>3.0729077067023058</v>
      </c>
      <c r="R49" s="265">
        <f>IF(R$16=0,0,R$16/AGR_fec!R$16)</f>
        <v>3.0538529295623071</v>
      </c>
      <c r="S49" s="265">
        <f>IF(S$16=0,0,S$16/AGR_fec!S$16)</f>
        <v>3.0409173631398656</v>
      </c>
      <c r="T49" s="265">
        <f>IF(T$16=0,0,T$16/AGR_fec!T$16)</f>
        <v>3.0196811578911809</v>
      </c>
      <c r="U49" s="265">
        <f>IF(U$16=0,0,U$16/AGR_fec!U$16)</f>
        <v>3.0147365390790619</v>
      </c>
      <c r="V49" s="265">
        <f>IF(V$16=0,0,V$16/AGR_fec!V$16)</f>
        <v>3.0101266786743492</v>
      </c>
      <c r="W49" s="265">
        <f>IF(W$16=0,0,W$16/AGR_fec!W$16)</f>
        <v>3.0055063941277398</v>
      </c>
      <c r="DA49" s="291"/>
    </row>
    <row r="50" spans="1:105" x14ac:dyDescent="0.25">
      <c r="A50" s="128" t="s">
        <v>121</v>
      </c>
      <c r="B50" s="265">
        <f>IF(B$17=0,0,B$17/AGR_fec!B$17)</f>
        <v>2.695195197539193</v>
      </c>
      <c r="C50" s="265">
        <f>IF(C$17=0,0,C$17/AGR_fec!C$17)</f>
        <v>2.6919518637216111</v>
      </c>
      <c r="D50" s="265">
        <f>IF(D$17=0,0,D$17/AGR_fec!D$17)</f>
        <v>2.6797099843594516</v>
      </c>
      <c r="E50" s="265">
        <f>IF(E$17=0,0,E$17/AGR_fec!E$17)</f>
        <v>2.6472407239085105</v>
      </c>
      <c r="F50" s="265">
        <f>IF(F$17=0,0,F$17/AGR_fec!F$17)</f>
        <v>2.6250234203276666</v>
      </c>
      <c r="G50" s="265">
        <f>IF(G$17=0,0,G$17/AGR_fec!G$17)</f>
        <v>2.6757806894748835</v>
      </c>
      <c r="H50" s="265">
        <f>IF(H$17=0,0,H$17/AGR_fec!H$17)</f>
        <v>2.6596907195046966</v>
      </c>
      <c r="I50" s="265">
        <f>IF(I$17=0,0,I$17/AGR_fec!I$17)</f>
        <v>2.6107147726754807</v>
      </c>
      <c r="J50" s="265">
        <f>IF(J$17=0,0,J$17/AGR_fec!J$17)</f>
        <v>2.6124852206949423</v>
      </c>
      <c r="K50" s="265">
        <f>IF(K$17=0,0,K$17/AGR_fec!K$17)</f>
        <v>2.5737549094608756</v>
      </c>
      <c r="L50" s="265">
        <f>IF(L$17=0,0,L$17/AGR_fec!L$17)</f>
        <v>2.5318371942185789</v>
      </c>
      <c r="M50" s="265">
        <f>IF(M$17=0,0,M$17/AGR_fec!M$17)</f>
        <v>2.4818188187569969</v>
      </c>
      <c r="N50" s="265">
        <f>IF(N$17=0,0,N$17/AGR_fec!N$17)</f>
        <v>2.4635705397149756</v>
      </c>
      <c r="O50" s="265">
        <f>IF(O$17=0,0,O$17/AGR_fec!O$17)</f>
        <v>2.4324881197892521</v>
      </c>
      <c r="P50" s="265">
        <f>IF(P$17=0,0,P$17/AGR_fec!P$17)</f>
        <v>2.4150484888680417</v>
      </c>
      <c r="Q50" s="265">
        <f>IF(Q$17=0,0,Q$17/AGR_fec!Q$17)</f>
        <v>2.3829335707654375</v>
      </c>
      <c r="R50" s="265">
        <f>IF(R$17=0,0,R$17/AGR_fec!R$17)</f>
        <v>2.3578262253228717</v>
      </c>
      <c r="S50" s="265">
        <f>IF(S$17=0,0,S$17/AGR_fec!S$17)</f>
        <v>2.342430739104211</v>
      </c>
      <c r="T50" s="265">
        <f>IF(T$17=0,0,T$17/AGR_fec!T$17)</f>
        <v>2.3933848748908764</v>
      </c>
      <c r="U50" s="265">
        <f>IF(U$17=0,0,U$17/AGR_fec!U$17)</f>
        <v>2.3627943826731861</v>
      </c>
      <c r="V50" s="265">
        <f>IF(V$17=0,0,V$17/AGR_fec!V$17)</f>
        <v>2.3673542269612962</v>
      </c>
      <c r="W50" s="265">
        <f>IF(W$17=0,0,W$17/AGR_fec!W$17)</f>
        <v>2.3094908632304278</v>
      </c>
      <c r="DA50" s="291"/>
    </row>
    <row r="51" spans="1:105" x14ac:dyDescent="0.25">
      <c r="A51" s="128" t="s">
        <v>175</v>
      </c>
      <c r="B51" s="265">
        <f>IF(B$25=0,0,B$25/AGR_fec!B$25)</f>
        <v>3.1021046603641977</v>
      </c>
      <c r="C51" s="265">
        <f>IF(C$25=0,0,C$25/AGR_fec!C$25)</f>
        <v>3.1020650000699677</v>
      </c>
      <c r="D51" s="265">
        <f>IF(D$25=0,0,D$25/AGR_fec!D$25)</f>
        <v>3.1020479834250918</v>
      </c>
      <c r="E51" s="265">
        <f>IF(E$25=0,0,E$25/AGR_fec!E$25)</f>
        <v>3.0892762144479544</v>
      </c>
      <c r="F51" s="265">
        <f>IF(F$25=0,0,F$25/AGR_fec!F$25)</f>
        <v>3.0871246467853775</v>
      </c>
      <c r="G51" s="265">
        <f>IF(G$25=0,0,G$25/AGR_fec!G$25)</f>
        <v>3.0861794425825488</v>
      </c>
      <c r="H51" s="265">
        <f>IF(H$25=0,0,H$25/AGR_fec!H$25)</f>
        <v>3.0784090682240395</v>
      </c>
      <c r="I51" s="265">
        <f>IF(I$25=0,0,I$25/AGR_fec!I$25)</f>
        <v>3.0598920829005358</v>
      </c>
      <c r="J51" s="265">
        <f>IF(J$25=0,0,J$25/AGR_fec!J$25)</f>
        <v>3.0629744252876883</v>
      </c>
      <c r="K51" s="265">
        <f>IF(K$25=0,0,K$25/AGR_fec!K$25)</f>
        <v>3.0644852934477389</v>
      </c>
      <c r="L51" s="265">
        <f>IF(L$25=0,0,L$25/AGR_fec!L$25)</f>
        <v>3.0738004089338173</v>
      </c>
      <c r="M51" s="265">
        <f>IF(M$25=0,0,M$25/AGR_fec!M$25)</f>
        <v>3.0851414103631383</v>
      </c>
      <c r="N51" s="265">
        <f>IF(N$25=0,0,N$25/AGR_fec!N$25)</f>
        <v>3.0809904901488272</v>
      </c>
      <c r="O51" s="265">
        <f>IF(O$25=0,0,O$25/AGR_fec!O$25)</f>
        <v>3.0787472585531956</v>
      </c>
      <c r="P51" s="265">
        <f>IF(P$25=0,0,P$25/AGR_fec!P$25)</f>
        <v>3.07480700257898</v>
      </c>
      <c r="Q51" s="265">
        <f>IF(Q$25=0,0,Q$25/AGR_fec!Q$25)</f>
        <v>3.0729077067023058</v>
      </c>
      <c r="R51" s="265">
        <f>IF(R$25=0,0,R$25/AGR_fec!R$25)</f>
        <v>3.0538529295623076</v>
      </c>
      <c r="S51" s="265">
        <f>IF(S$25=0,0,S$25/AGR_fec!S$25)</f>
        <v>3.0409173631398647</v>
      </c>
      <c r="T51" s="265">
        <f>IF(T$25=0,0,T$25/AGR_fec!T$25)</f>
        <v>3.0196811578911809</v>
      </c>
      <c r="U51" s="265">
        <f>IF(U$25=0,0,U$25/AGR_fec!U$25)</f>
        <v>3.0147365390790615</v>
      </c>
      <c r="V51" s="265">
        <f>IF(V$25=0,0,V$25/AGR_fec!V$25)</f>
        <v>3.0101266786743506</v>
      </c>
      <c r="W51" s="265">
        <f>IF(W$25=0,0,W$25/AGR_fec!W$25)</f>
        <v>3.0055063941277402</v>
      </c>
      <c r="DA51" s="291"/>
    </row>
    <row r="52" spans="1:105" x14ac:dyDescent="0.25">
      <c r="A52" s="128" t="s">
        <v>178</v>
      </c>
      <c r="B52" s="265">
        <f>IF(B$26=0,0,B$26/AGR_fec!B$26)</f>
        <v>0</v>
      </c>
      <c r="C52" s="265">
        <f>IF(C$26=0,0,C$26/AGR_fec!C$26)</f>
        <v>0</v>
      </c>
      <c r="D52" s="265">
        <f>IF(D$26=0,0,D$26/AGR_fec!D$26)</f>
        <v>0</v>
      </c>
      <c r="E52" s="265">
        <f>IF(E$26=0,0,E$26/AGR_fec!E$26)</f>
        <v>0</v>
      </c>
      <c r="F52" s="265">
        <f>IF(F$26=0,0,F$26/AGR_fec!F$26)</f>
        <v>0</v>
      </c>
      <c r="G52" s="265">
        <f>IF(G$26=0,0,G$26/AGR_fec!G$26)</f>
        <v>0</v>
      </c>
      <c r="H52" s="265">
        <f>IF(H$26=0,0,H$26/AGR_fec!H$26)</f>
        <v>0</v>
      </c>
      <c r="I52" s="265">
        <f>IF(I$26=0,0,I$26/AGR_fec!I$26)</f>
        <v>0</v>
      </c>
      <c r="J52" s="265">
        <f>IF(J$26=0,0,J$26/AGR_fec!J$26)</f>
        <v>0</v>
      </c>
      <c r="K52" s="265">
        <f>IF(K$26=0,0,K$26/AGR_fec!K$26)</f>
        <v>0</v>
      </c>
      <c r="L52" s="265">
        <f>IF(L$26=0,0,L$26/AGR_fec!L$26)</f>
        <v>0</v>
      </c>
      <c r="M52" s="265">
        <f>IF(M$26=0,0,M$26/AGR_fec!M$26)</f>
        <v>0</v>
      </c>
      <c r="N52" s="265">
        <f>IF(N$26=0,0,N$26/AGR_fec!N$26)</f>
        <v>0</v>
      </c>
      <c r="O52" s="265">
        <f>IF(O$26=0,0,O$26/AGR_fec!O$26)</f>
        <v>0</v>
      </c>
      <c r="P52" s="265">
        <f>IF(P$26=0,0,P$26/AGR_fec!P$26)</f>
        <v>0</v>
      </c>
      <c r="Q52" s="265">
        <f>IF(Q$26=0,0,Q$26/AGR_fec!Q$26)</f>
        <v>0</v>
      </c>
      <c r="R52" s="265">
        <f>IF(R$26=0,0,R$26/AGR_fec!R$26)</f>
        <v>0</v>
      </c>
      <c r="S52" s="265">
        <f>IF(S$26=0,0,S$26/AGR_fec!S$26)</f>
        <v>0</v>
      </c>
      <c r="T52" s="265">
        <f>IF(T$26=0,0,T$26/AGR_fec!T$26)</f>
        <v>0</v>
      </c>
      <c r="U52" s="265">
        <f>IF(U$26=0,0,U$26/AGR_fec!U$26)</f>
        <v>0</v>
      </c>
      <c r="V52" s="265">
        <f>IF(V$26=0,0,V$26/AGR_fec!V$26)</f>
        <v>0</v>
      </c>
      <c r="W52" s="265">
        <f>IF(W$26=0,0,W$26/AGR_fec!W$26)</f>
        <v>0</v>
      </c>
      <c r="DA52" s="291"/>
    </row>
    <row r="53" spans="1:105" x14ac:dyDescent="0.25">
      <c r="A53" s="261" t="s">
        <v>33</v>
      </c>
      <c r="B53" s="266">
        <f>IF(B$27=0,0,B$27/AGR_fec!B$27)</f>
        <v>0</v>
      </c>
      <c r="C53" s="266">
        <f>IF(C$27=0,0,C$27/AGR_fec!C$27)</f>
        <v>0</v>
      </c>
      <c r="D53" s="266">
        <f>IF(D$27=0,0,D$27/AGR_fec!D$27)</f>
        <v>0</v>
      </c>
      <c r="E53" s="266">
        <f>IF(E$27=0,0,E$27/AGR_fec!E$27)</f>
        <v>0</v>
      </c>
      <c r="F53" s="266">
        <f>IF(F$27=0,0,F$27/AGR_fec!F$27)</f>
        <v>0</v>
      </c>
      <c r="G53" s="266">
        <f>IF(G$27=0,0,G$27/AGR_fec!G$27)</f>
        <v>0</v>
      </c>
      <c r="H53" s="266">
        <f>IF(H$27=0,0,H$27/AGR_fec!H$27)</f>
        <v>0</v>
      </c>
      <c r="I53" s="266">
        <f>IF(I$27=0,0,I$27/AGR_fec!I$27)</f>
        <v>0</v>
      </c>
      <c r="J53" s="266">
        <f>IF(J$27=0,0,J$27/AGR_fec!J$27)</f>
        <v>0</v>
      </c>
      <c r="K53" s="266">
        <f>IF(K$27=0,0,K$27/AGR_fec!K$27)</f>
        <v>0</v>
      </c>
      <c r="L53" s="266">
        <f>IF(L$27=0,0,L$27/AGR_fec!L$27)</f>
        <v>0</v>
      </c>
      <c r="M53" s="266">
        <f>IF(M$27=0,0,M$27/AGR_fec!M$27)</f>
        <v>0</v>
      </c>
      <c r="N53" s="266">
        <f>IF(N$27=0,0,N$27/AGR_fec!N$27)</f>
        <v>0</v>
      </c>
      <c r="O53" s="266">
        <f>IF(O$27=0,0,O$27/AGR_fec!O$27)</f>
        <v>0</v>
      </c>
      <c r="P53" s="266">
        <f>IF(P$27=0,0,P$27/AGR_fec!P$27)</f>
        <v>0</v>
      </c>
      <c r="Q53" s="266">
        <f>IF(Q$27=0,0,Q$27/AGR_fec!Q$27)</f>
        <v>0</v>
      </c>
      <c r="R53" s="266">
        <f>IF(R$27=0,0,R$27/AGR_fec!R$27)</f>
        <v>0</v>
      </c>
      <c r="S53" s="266">
        <f>IF(S$27=0,0,S$27/AGR_fec!S$27)</f>
        <v>0</v>
      </c>
      <c r="T53" s="266">
        <f>IF(T$27=0,0,T$27/AGR_fec!T$27)</f>
        <v>0</v>
      </c>
      <c r="U53" s="266">
        <f>IF(U$27=0,0,U$27/AGR_fec!U$27)</f>
        <v>0</v>
      </c>
      <c r="V53" s="266">
        <f>IF(V$27=0,0,V$27/AGR_fec!V$27)</f>
        <v>0</v>
      </c>
      <c r="W53" s="266">
        <f>IF(W$27=0,0,W$27/AGR_fec!W$27)</f>
        <v>0</v>
      </c>
      <c r="DA53" s="292"/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  <ignoredErrors>
    <ignoredError sqref="B5:W5 B9:W9 B17:W1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243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79</v>
      </c>
      <c r="B3" s="125">
        <f t="shared" ref="B3:W3" si="0">B4</f>
        <v>8764048.1217994094</v>
      </c>
      <c r="C3" s="125">
        <f t="shared" si="0"/>
        <v>8931843.5769971292</v>
      </c>
      <c r="D3" s="125">
        <f t="shared" si="0"/>
        <v>9076567.4548823256</v>
      </c>
      <c r="E3" s="125">
        <f t="shared" si="0"/>
        <v>9219049.6044516377</v>
      </c>
      <c r="F3" s="125">
        <f t="shared" si="0"/>
        <v>9394589.254078228</v>
      </c>
      <c r="G3" s="125">
        <f t="shared" si="0"/>
        <v>9572047.8338636272</v>
      </c>
      <c r="H3" s="125">
        <f t="shared" si="0"/>
        <v>9833569.5811465494</v>
      </c>
      <c r="I3" s="125">
        <f t="shared" si="0"/>
        <v>10096920.460821265</v>
      </c>
      <c r="J3" s="125">
        <f t="shared" si="0"/>
        <v>10268230.186340587</v>
      </c>
      <c r="K3" s="125">
        <f t="shared" si="0"/>
        <v>10251874.051212788</v>
      </c>
      <c r="L3" s="125">
        <f t="shared" si="0"/>
        <v>10359053.602657288</v>
      </c>
      <c r="M3" s="125">
        <f t="shared" si="0"/>
        <v>10416967.130324084</v>
      </c>
      <c r="N3" s="125">
        <f t="shared" si="0"/>
        <v>10494351.6256705</v>
      </c>
      <c r="O3" s="125">
        <f t="shared" si="0"/>
        <v>10529126.589868097</v>
      </c>
      <c r="P3" s="125">
        <f t="shared" si="0"/>
        <v>10620094.410140609</v>
      </c>
      <c r="Q3" s="125">
        <f t="shared" si="0"/>
        <v>10714309.988296052</v>
      </c>
      <c r="R3" s="125">
        <f t="shared" si="0"/>
        <v>10827965.693204597</v>
      </c>
      <c r="S3" s="125">
        <f t="shared" si="0"/>
        <v>10937849.799472276</v>
      </c>
      <c r="T3" s="125">
        <f t="shared" si="0"/>
        <v>11041365.95568708</v>
      </c>
      <c r="U3" s="125">
        <f t="shared" si="0"/>
        <v>11132653.482820436</v>
      </c>
      <c r="V3" s="125">
        <f t="shared" si="0"/>
        <v>11213468.068888886</v>
      </c>
      <c r="W3" s="125">
        <f t="shared" si="0"/>
        <v>11287139.365782047</v>
      </c>
      <c r="DA3" s="169" t="s">
        <v>244</v>
      </c>
    </row>
    <row r="4" spans="1:105" ht="12.95" customHeight="1" x14ac:dyDescent="0.25">
      <c r="A4" s="130" t="s">
        <v>32</v>
      </c>
      <c r="B4" s="140">
        <f t="shared" ref="B4:Q4" si="1">SUM(B5:B14)</f>
        <v>8764048.1217994094</v>
      </c>
      <c r="C4" s="140">
        <f t="shared" si="1"/>
        <v>8931843.5769971292</v>
      </c>
      <c r="D4" s="140">
        <f t="shared" si="1"/>
        <v>9076567.4548823256</v>
      </c>
      <c r="E4" s="140">
        <f t="shared" si="1"/>
        <v>9219049.6044516377</v>
      </c>
      <c r="F4" s="140">
        <f t="shared" si="1"/>
        <v>9394589.254078228</v>
      </c>
      <c r="G4" s="140">
        <f t="shared" si="1"/>
        <v>9572047.8338636272</v>
      </c>
      <c r="H4" s="140">
        <f t="shared" si="1"/>
        <v>9833569.5811465494</v>
      </c>
      <c r="I4" s="140">
        <f t="shared" si="1"/>
        <v>10096920.460821265</v>
      </c>
      <c r="J4" s="140">
        <f t="shared" si="1"/>
        <v>10268230.186340587</v>
      </c>
      <c r="K4" s="140">
        <f t="shared" si="1"/>
        <v>10251874.051212788</v>
      </c>
      <c r="L4" s="140">
        <f t="shared" si="1"/>
        <v>10359053.602657288</v>
      </c>
      <c r="M4" s="140">
        <f t="shared" si="1"/>
        <v>10416967.130324084</v>
      </c>
      <c r="N4" s="140">
        <f t="shared" si="1"/>
        <v>10494351.6256705</v>
      </c>
      <c r="O4" s="140">
        <f t="shared" si="1"/>
        <v>10529126.589868097</v>
      </c>
      <c r="P4" s="140">
        <f t="shared" si="1"/>
        <v>10620094.410140609</v>
      </c>
      <c r="Q4" s="140">
        <f t="shared" si="1"/>
        <v>10714309.988296052</v>
      </c>
      <c r="R4" s="140">
        <f t="shared" ref="R4:W4" si="2">SUM(R5:R14)</f>
        <v>10827965.693204597</v>
      </c>
      <c r="S4" s="140">
        <f t="shared" si="2"/>
        <v>10937849.799472276</v>
      </c>
      <c r="T4" s="140">
        <f t="shared" si="2"/>
        <v>11041365.95568708</v>
      </c>
      <c r="U4" s="140">
        <f t="shared" si="2"/>
        <v>11132653.482820436</v>
      </c>
      <c r="V4" s="140">
        <f t="shared" si="2"/>
        <v>11213468.068888886</v>
      </c>
      <c r="W4" s="140">
        <f t="shared" si="2"/>
        <v>11287139.365782047</v>
      </c>
      <c r="DA4" s="170" t="s">
        <v>245</v>
      </c>
    </row>
    <row r="5" spans="1:105" ht="12" customHeight="1" x14ac:dyDescent="0.25">
      <c r="A5" s="132" t="s">
        <v>29</v>
      </c>
      <c r="B5" s="141">
        <v>173981.72376671212</v>
      </c>
      <c r="C5" s="141">
        <v>165121.44693663446</v>
      </c>
      <c r="D5" s="141">
        <v>150355.107211917</v>
      </c>
      <c r="E5" s="141">
        <v>141382.74060021056</v>
      </c>
      <c r="F5" s="141">
        <v>131241.41568235485</v>
      </c>
      <c r="G5" s="141">
        <v>117921.07786751818</v>
      </c>
      <c r="H5" s="141">
        <v>113135.43895534433</v>
      </c>
      <c r="I5" s="141">
        <v>121415.79057171564</v>
      </c>
      <c r="J5" s="141">
        <v>119869.36656886213</v>
      </c>
      <c r="K5" s="141">
        <v>115782.18681951302</v>
      </c>
      <c r="L5" s="141">
        <v>110781.55676887426</v>
      </c>
      <c r="M5" s="141">
        <v>107395.96992696064</v>
      </c>
      <c r="N5" s="141">
        <v>103428.90774322169</v>
      </c>
      <c r="O5" s="141">
        <v>101973.93892380701</v>
      </c>
      <c r="P5" s="141">
        <v>96447.41128967017</v>
      </c>
      <c r="Q5" s="141">
        <v>103540.15109176989</v>
      </c>
      <c r="R5" s="141">
        <v>92481.042397110854</v>
      </c>
      <c r="S5" s="141">
        <v>86229.221659329953</v>
      </c>
      <c r="T5" s="141">
        <v>79069.345898424275</v>
      </c>
      <c r="U5" s="141">
        <v>73697.397214039884</v>
      </c>
      <c r="V5" s="141">
        <v>70029.706684546734</v>
      </c>
      <c r="W5" s="141">
        <v>69004.600434002292</v>
      </c>
      <c r="DA5" s="171" t="s">
        <v>246</v>
      </c>
    </row>
    <row r="6" spans="1:105" ht="12" customHeight="1" x14ac:dyDescent="0.25">
      <c r="A6" s="132" t="s">
        <v>52</v>
      </c>
      <c r="B6" s="141">
        <v>23368.983719588905</v>
      </c>
      <c r="C6" s="141">
        <v>22729.951596427196</v>
      </c>
      <c r="D6" s="141">
        <v>22284.453577755354</v>
      </c>
      <c r="E6" s="141">
        <v>21894.448763148874</v>
      </c>
      <c r="F6" s="141">
        <v>20852.547360750894</v>
      </c>
      <c r="G6" s="141">
        <v>19546.016859017298</v>
      </c>
      <c r="H6" s="141">
        <v>18201.104116053313</v>
      </c>
      <c r="I6" s="141">
        <v>17291.565364939383</v>
      </c>
      <c r="J6" s="141">
        <v>16734.234226672586</v>
      </c>
      <c r="K6" s="141">
        <v>16393.168607381234</v>
      </c>
      <c r="L6" s="141">
        <v>15757.136745577411</v>
      </c>
      <c r="M6" s="141">
        <v>14618.970984821664</v>
      </c>
      <c r="N6" s="141">
        <v>12855.9696214451</v>
      </c>
      <c r="O6" s="141">
        <v>11346.417157846059</v>
      </c>
      <c r="P6" s="141">
        <v>9840.5040948766364</v>
      </c>
      <c r="Q6" s="141">
        <v>8579.713875424688</v>
      </c>
      <c r="R6" s="141">
        <v>8024.7327211767615</v>
      </c>
      <c r="S6" s="141">
        <v>7820.5395035205647</v>
      </c>
      <c r="T6" s="141">
        <v>7836.9588930649807</v>
      </c>
      <c r="U6" s="141">
        <v>8060.7454238806558</v>
      </c>
      <c r="V6" s="141">
        <v>8588.9174232341247</v>
      </c>
      <c r="W6" s="141">
        <v>9132.5512596798217</v>
      </c>
      <c r="DA6" s="171" t="s">
        <v>247</v>
      </c>
    </row>
    <row r="7" spans="1:105" ht="12" customHeight="1" x14ac:dyDescent="0.25">
      <c r="A7" s="132" t="s">
        <v>169</v>
      </c>
      <c r="B7" s="141">
        <v>3123765.0013347371</v>
      </c>
      <c r="C7" s="141">
        <v>3210196.1730449502</v>
      </c>
      <c r="D7" s="141">
        <v>3562255.7220984558</v>
      </c>
      <c r="E7" s="141">
        <v>3355976.5339353597</v>
      </c>
      <c r="F7" s="141">
        <v>3248817.116282762</v>
      </c>
      <c r="G7" s="141">
        <v>3021415.2661226597</v>
      </c>
      <c r="H7" s="141">
        <v>2621167.3732509702</v>
      </c>
      <c r="I7" s="141">
        <v>2445652.9786213506</v>
      </c>
      <c r="J7" s="141">
        <v>2353252.1619673502</v>
      </c>
      <c r="K7" s="141">
        <v>2244890.2010387271</v>
      </c>
      <c r="L7" s="141">
        <v>2215195.3394205635</v>
      </c>
      <c r="M7" s="141">
        <v>2306584.6747200699</v>
      </c>
      <c r="N7" s="141">
        <v>2382789.5784709719</v>
      </c>
      <c r="O7" s="141">
        <v>2518339.2989597972</v>
      </c>
      <c r="P7" s="141">
        <v>2555316.0547188101</v>
      </c>
      <c r="Q7" s="141">
        <v>2521565.3666215572</v>
      </c>
      <c r="R7" s="141">
        <v>2430224.0693786121</v>
      </c>
      <c r="S7" s="141">
        <v>2273259.2254122691</v>
      </c>
      <c r="T7" s="141">
        <v>1995196.1400562539</v>
      </c>
      <c r="U7" s="141">
        <v>1841621.5802844795</v>
      </c>
      <c r="V7" s="141">
        <v>1662910.8579232257</v>
      </c>
      <c r="W7" s="141">
        <v>1672033.0771279964</v>
      </c>
      <c r="DA7" s="171" t="s">
        <v>248</v>
      </c>
    </row>
    <row r="8" spans="1:105" ht="12" customHeight="1" x14ac:dyDescent="0.25">
      <c r="A8" s="132" t="s">
        <v>73</v>
      </c>
      <c r="B8" s="141">
        <v>1538.5624053122299</v>
      </c>
      <c r="C8" s="141">
        <v>1782.1438655860841</v>
      </c>
      <c r="D8" s="141">
        <v>2202.1847200481093</v>
      </c>
      <c r="E8" s="141">
        <v>2674.9560051919448</v>
      </c>
      <c r="F8" s="141">
        <v>3246.2151141030909</v>
      </c>
      <c r="G8" s="141">
        <v>4100.3057523775196</v>
      </c>
      <c r="H8" s="141">
        <v>5100.4640002909064</v>
      </c>
      <c r="I8" s="141">
        <v>6234.053340330126</v>
      </c>
      <c r="J8" s="141">
        <v>6905.8212959600387</v>
      </c>
      <c r="K8" s="141">
        <v>7813.2815520570093</v>
      </c>
      <c r="L8" s="141">
        <v>9490.3657817402836</v>
      </c>
      <c r="M8" s="141">
        <v>13434.132379195762</v>
      </c>
      <c r="N8" s="141">
        <v>19999.15674689813</v>
      </c>
      <c r="O8" s="141">
        <v>30277.444974107606</v>
      </c>
      <c r="P8" s="141">
        <v>44253.7891616173</v>
      </c>
      <c r="Q8" s="141">
        <v>55999.962630049085</v>
      </c>
      <c r="R8" s="141">
        <v>64546.751451476113</v>
      </c>
      <c r="S8" s="141">
        <v>70267.874148642441</v>
      </c>
      <c r="T8" s="141">
        <v>76023.784999695912</v>
      </c>
      <c r="U8" s="141">
        <v>83048.317361366921</v>
      </c>
      <c r="V8" s="141">
        <v>91711.98351509319</v>
      </c>
      <c r="W8" s="141">
        <v>95169.716291841818</v>
      </c>
      <c r="DA8" s="171" t="s">
        <v>249</v>
      </c>
    </row>
    <row r="9" spans="1:105" ht="12" customHeight="1" x14ac:dyDescent="0.25">
      <c r="A9" s="132" t="s">
        <v>78</v>
      </c>
      <c r="B9" s="141">
        <v>3020080.4394095144</v>
      </c>
      <c r="C9" s="141">
        <v>3185243.5554722282</v>
      </c>
      <c r="D9" s="141">
        <v>2984905.0377271092</v>
      </c>
      <c r="E9" s="141">
        <v>2840661.4172864431</v>
      </c>
      <c r="F9" s="141">
        <v>2861537.6330177845</v>
      </c>
      <c r="G9" s="141">
        <v>3082863.7366486499</v>
      </c>
      <c r="H9" s="141">
        <v>3576231.7654363159</v>
      </c>
      <c r="I9" s="141">
        <v>3791382.5755853639</v>
      </c>
      <c r="J9" s="141">
        <v>3884289.6142016063</v>
      </c>
      <c r="K9" s="141">
        <v>3919318.6347518452</v>
      </c>
      <c r="L9" s="141">
        <v>4004609.0418942482</v>
      </c>
      <c r="M9" s="141">
        <v>4098100.4820580292</v>
      </c>
      <c r="N9" s="141">
        <v>4178112.597851932</v>
      </c>
      <c r="O9" s="141">
        <v>4132309.5579869896</v>
      </c>
      <c r="P9" s="141">
        <v>4104599.1303228131</v>
      </c>
      <c r="Q9" s="141">
        <v>4046102.2659888989</v>
      </c>
      <c r="R9" s="141">
        <v>4069649.0103040715</v>
      </c>
      <c r="S9" s="141">
        <v>4130841.097648534</v>
      </c>
      <c r="T9" s="141">
        <v>4304583.1605689256</v>
      </c>
      <c r="U9" s="141">
        <v>4333563.3195390534</v>
      </c>
      <c r="V9" s="141">
        <v>4445194.6788113611</v>
      </c>
      <c r="W9" s="141">
        <v>4466076.922391627</v>
      </c>
      <c r="DA9" s="171" t="s">
        <v>250</v>
      </c>
    </row>
    <row r="10" spans="1:105" ht="12" customHeight="1" x14ac:dyDescent="0.25">
      <c r="A10" s="132" t="s">
        <v>128</v>
      </c>
      <c r="B10" s="141">
        <v>95694.720320610315</v>
      </c>
      <c r="C10" s="141">
        <v>102898.09255470154</v>
      </c>
      <c r="D10" s="141">
        <v>112753.79755068345</v>
      </c>
      <c r="E10" s="141">
        <v>199579.63826923698</v>
      </c>
      <c r="F10" s="141">
        <v>243338.99351834547</v>
      </c>
      <c r="G10" s="141">
        <v>274109.41361210454</v>
      </c>
      <c r="H10" s="141">
        <v>305001.99214384059</v>
      </c>
      <c r="I10" s="141">
        <v>355859.72045039042</v>
      </c>
      <c r="J10" s="141">
        <v>400933.94020276994</v>
      </c>
      <c r="K10" s="141">
        <v>431564.02833145141</v>
      </c>
      <c r="L10" s="141">
        <v>450067.62213417282</v>
      </c>
      <c r="M10" s="141">
        <v>451443.53999020654</v>
      </c>
      <c r="N10" s="141">
        <v>460537.03669960191</v>
      </c>
      <c r="O10" s="141">
        <v>474480.28095641127</v>
      </c>
      <c r="P10" s="141">
        <v>498062.84383649006</v>
      </c>
      <c r="Q10" s="141">
        <v>522153.64489557204</v>
      </c>
      <c r="R10" s="141">
        <v>550958.15827622206</v>
      </c>
      <c r="S10" s="141">
        <v>599628.57443775877</v>
      </c>
      <c r="T10" s="141">
        <v>667359.27228956763</v>
      </c>
      <c r="U10" s="141">
        <v>707551.82496798539</v>
      </c>
      <c r="V10" s="141">
        <v>753199.85031847632</v>
      </c>
      <c r="W10" s="141">
        <v>733514.42621090915</v>
      </c>
      <c r="DA10" s="171" t="s">
        <v>251</v>
      </c>
    </row>
    <row r="11" spans="1:105" ht="12" customHeight="1" x14ac:dyDescent="0.25">
      <c r="A11" s="132" t="s">
        <v>25</v>
      </c>
      <c r="B11" s="141">
        <v>22627.387476240583</v>
      </c>
      <c r="C11" s="141">
        <v>22509.557489976192</v>
      </c>
      <c r="D11" s="141">
        <v>23567.906529308493</v>
      </c>
      <c r="E11" s="141">
        <v>28310.919134298387</v>
      </c>
      <c r="F11" s="141">
        <v>29223.544470532921</v>
      </c>
      <c r="G11" s="141">
        <v>34686.185841599123</v>
      </c>
      <c r="H11" s="141">
        <v>35334.486884474347</v>
      </c>
      <c r="I11" s="141">
        <v>37664.217351645813</v>
      </c>
      <c r="J11" s="141">
        <v>37068.742490689241</v>
      </c>
      <c r="K11" s="141">
        <v>37133.874515897711</v>
      </c>
      <c r="L11" s="141">
        <v>37263.00959683476</v>
      </c>
      <c r="M11" s="141">
        <v>39097.330074380065</v>
      </c>
      <c r="N11" s="141">
        <v>40874.212449332699</v>
      </c>
      <c r="O11" s="141">
        <v>41159.295047522588</v>
      </c>
      <c r="P11" s="141">
        <v>42529.956177881955</v>
      </c>
      <c r="Q11" s="141">
        <v>40106.604234372309</v>
      </c>
      <c r="R11" s="141">
        <v>40070.243632160629</v>
      </c>
      <c r="S11" s="141">
        <v>41753.697355524222</v>
      </c>
      <c r="T11" s="141">
        <v>44393.476078235792</v>
      </c>
      <c r="U11" s="141">
        <v>45438.59886340009</v>
      </c>
      <c r="V11" s="141">
        <v>46486.513142195996</v>
      </c>
      <c r="W11" s="141">
        <v>44145.981011241995</v>
      </c>
      <c r="DA11" s="171" t="s">
        <v>252</v>
      </c>
    </row>
    <row r="12" spans="1:105" ht="12" customHeight="1" x14ac:dyDescent="0.25">
      <c r="A12" s="132" t="s">
        <v>170</v>
      </c>
      <c r="B12" s="141">
        <v>612003.01392287109</v>
      </c>
      <c r="C12" s="141">
        <v>636277.95166581182</v>
      </c>
      <c r="D12" s="141">
        <v>651410.75745507597</v>
      </c>
      <c r="E12" s="141">
        <v>1065460.5364681014</v>
      </c>
      <c r="F12" s="141">
        <v>1186575.469328101</v>
      </c>
      <c r="G12" s="141">
        <v>1290642.1829275433</v>
      </c>
      <c r="H12" s="141">
        <v>1247319.3702237769</v>
      </c>
      <c r="I12" s="141">
        <v>1257428.3973441022</v>
      </c>
      <c r="J12" s="141">
        <v>1271609.1330539342</v>
      </c>
      <c r="K12" s="141">
        <v>1281487.7496271713</v>
      </c>
      <c r="L12" s="141">
        <v>1349139.2609925382</v>
      </c>
      <c r="M12" s="141">
        <v>1299304.329462132</v>
      </c>
      <c r="N12" s="141">
        <v>1243962.380875374</v>
      </c>
      <c r="O12" s="141">
        <v>1139914.9715315939</v>
      </c>
      <c r="P12" s="141">
        <v>1103175.2434080739</v>
      </c>
      <c r="Q12" s="141">
        <v>1080707.7335119057</v>
      </c>
      <c r="R12" s="141">
        <v>1091131.7498749429</v>
      </c>
      <c r="S12" s="141">
        <v>1142323.4425245738</v>
      </c>
      <c r="T12" s="141">
        <v>1185286.9796997111</v>
      </c>
      <c r="U12" s="141">
        <v>1252033.9023215733</v>
      </c>
      <c r="V12" s="141">
        <v>1232387.9459375625</v>
      </c>
      <c r="W12" s="141">
        <v>1260174.4207546148</v>
      </c>
      <c r="DA12" s="171" t="s">
        <v>253</v>
      </c>
    </row>
    <row r="13" spans="1:105" ht="12" customHeight="1" x14ac:dyDescent="0.25">
      <c r="A13" s="132" t="s">
        <v>77</v>
      </c>
      <c r="B13" s="141">
        <v>41682.663461035248</v>
      </c>
      <c r="C13" s="141">
        <v>49900.400553989122</v>
      </c>
      <c r="D13" s="141">
        <v>72246.186875347878</v>
      </c>
      <c r="E13" s="141">
        <v>97411.964558129519</v>
      </c>
      <c r="F13" s="141">
        <v>122396.01047361949</v>
      </c>
      <c r="G13" s="141">
        <v>155184.59005865408</v>
      </c>
      <c r="H13" s="141">
        <v>194748.45909744914</v>
      </c>
      <c r="I13" s="141">
        <v>249867.08187909375</v>
      </c>
      <c r="J13" s="141">
        <v>304336.03121263534</v>
      </c>
      <c r="K13" s="141">
        <v>354846.23194747302</v>
      </c>
      <c r="L13" s="141">
        <v>416594.85738271364</v>
      </c>
      <c r="M13" s="141">
        <v>505031.20691560284</v>
      </c>
      <c r="N13" s="141">
        <v>638171.43367380474</v>
      </c>
      <c r="O13" s="141">
        <v>814523.50825634249</v>
      </c>
      <c r="P13" s="141">
        <v>1042752.3534519016</v>
      </c>
      <c r="Q13" s="141">
        <v>1257874.5598114964</v>
      </c>
      <c r="R13" s="141">
        <v>1410667.057508359</v>
      </c>
      <c r="S13" s="141">
        <v>1514537.2092371257</v>
      </c>
      <c r="T13" s="141">
        <v>1607531.6607595598</v>
      </c>
      <c r="U13" s="141">
        <v>1714442.9737219261</v>
      </c>
      <c r="V13" s="141">
        <v>1848546.2993529146</v>
      </c>
      <c r="W13" s="141">
        <v>1892963.4081289906</v>
      </c>
      <c r="DA13" s="171" t="s">
        <v>254</v>
      </c>
    </row>
    <row r="14" spans="1:105" ht="12" customHeight="1" x14ac:dyDescent="0.25">
      <c r="A14" s="60" t="s">
        <v>76</v>
      </c>
      <c r="B14" s="142">
        <v>1649305.6259827872</v>
      </c>
      <c r="C14" s="142">
        <v>1535184.3038168233</v>
      </c>
      <c r="D14" s="142">
        <v>1494586.3011366236</v>
      </c>
      <c r="E14" s="142">
        <v>1465696.4494315172</v>
      </c>
      <c r="F14" s="142">
        <v>1547360.3088298752</v>
      </c>
      <c r="G14" s="142">
        <v>1571579.0581735012</v>
      </c>
      <c r="H14" s="142">
        <v>1717329.1270380337</v>
      </c>
      <c r="I14" s="142">
        <v>1814124.0803123342</v>
      </c>
      <c r="J14" s="142">
        <v>1873231.1411201081</v>
      </c>
      <c r="K14" s="142">
        <v>1842644.6940212722</v>
      </c>
      <c r="L14" s="142">
        <v>1750155.4119400261</v>
      </c>
      <c r="M14" s="142">
        <v>1581956.493812687</v>
      </c>
      <c r="N14" s="142">
        <v>1413620.3515379194</v>
      </c>
      <c r="O14" s="142">
        <v>1264801.8760736797</v>
      </c>
      <c r="P14" s="142">
        <v>1123117.1236784733</v>
      </c>
      <c r="Q14" s="142">
        <v>1077679.9856350068</v>
      </c>
      <c r="R14" s="142">
        <v>1070212.877660464</v>
      </c>
      <c r="S14" s="142">
        <v>1071188.9175449971</v>
      </c>
      <c r="T14" s="142">
        <v>1074085.1764436399</v>
      </c>
      <c r="U14" s="142">
        <v>1073194.8231227302</v>
      </c>
      <c r="V14" s="142">
        <v>1054411.3157802769</v>
      </c>
      <c r="W14" s="142">
        <v>1044924.2621711432</v>
      </c>
      <c r="DA14" s="172" t="s">
        <v>255</v>
      </c>
    </row>
    <row r="15" spans="1:105" ht="12" hidden="1" customHeight="1" x14ac:dyDescent="0.25">
      <c r="A15" s="143" t="s">
        <v>75</v>
      </c>
      <c r="B15" s="144">
        <f t="shared" ref="B15:Q15" si="3">SUM(B5:B12)</f>
        <v>7073059.8323555868</v>
      </c>
      <c r="C15" s="144">
        <f t="shared" si="3"/>
        <v>7346758.8726263167</v>
      </c>
      <c r="D15" s="144">
        <f t="shared" si="3"/>
        <v>7509734.9668703536</v>
      </c>
      <c r="E15" s="144">
        <f t="shared" si="3"/>
        <v>7655941.1904619914</v>
      </c>
      <c r="F15" s="144">
        <f t="shared" si="3"/>
        <v>7724832.9347747341</v>
      </c>
      <c r="G15" s="144">
        <f t="shared" si="3"/>
        <v>7845284.1856314708</v>
      </c>
      <c r="H15" s="144">
        <f t="shared" si="3"/>
        <v>7921491.995011067</v>
      </c>
      <c r="I15" s="144">
        <f t="shared" si="3"/>
        <v>8032929.298629838</v>
      </c>
      <c r="J15" s="144">
        <f t="shared" si="3"/>
        <v>8090663.014007844</v>
      </c>
      <c r="K15" s="144">
        <f t="shared" si="3"/>
        <v>8054383.1252440428</v>
      </c>
      <c r="L15" s="144">
        <f t="shared" si="3"/>
        <v>8192303.3333345493</v>
      </c>
      <c r="M15" s="144">
        <f t="shared" si="3"/>
        <v>8329979.4295957945</v>
      </c>
      <c r="N15" s="144">
        <f t="shared" si="3"/>
        <v>8442559.8404587768</v>
      </c>
      <c r="O15" s="144">
        <f t="shared" si="3"/>
        <v>8449801.2055380754</v>
      </c>
      <c r="P15" s="144">
        <f t="shared" si="3"/>
        <v>8454224.9330102336</v>
      </c>
      <c r="Q15" s="144">
        <f t="shared" si="3"/>
        <v>8378755.4428495485</v>
      </c>
      <c r="R15" s="144">
        <f t="shared" ref="R15:W15" si="4">SUM(R5:R12)</f>
        <v>8347085.7580357725</v>
      </c>
      <c r="S15" s="144">
        <f t="shared" si="4"/>
        <v>8352123.6726901541</v>
      </c>
      <c r="T15" s="144">
        <f t="shared" si="4"/>
        <v>8359749.1184838796</v>
      </c>
      <c r="U15" s="144">
        <f t="shared" si="4"/>
        <v>8345015.6859757798</v>
      </c>
      <c r="V15" s="144">
        <f t="shared" si="4"/>
        <v>8310510.4537556954</v>
      </c>
      <c r="W15" s="144">
        <f t="shared" si="4"/>
        <v>8349251.6954819132</v>
      </c>
      <c r="DA15" s="173"/>
    </row>
    <row r="16" spans="1:105" ht="12.95" customHeight="1" x14ac:dyDescent="0.25">
      <c r="A16" s="130" t="s">
        <v>74</v>
      </c>
      <c r="B16" s="140">
        <f t="shared" ref="B16:Q16" si="5">SUM(B17:B18)</f>
        <v>1344142.6382188373</v>
      </c>
      <c r="C16" s="140">
        <f t="shared" si="5"/>
        <v>1471326.0226510894</v>
      </c>
      <c r="D16" s="140">
        <f t="shared" si="5"/>
        <v>1627195.7742170373</v>
      </c>
      <c r="E16" s="140">
        <f t="shared" si="5"/>
        <v>1694068.7320153194</v>
      </c>
      <c r="F16" s="140">
        <f t="shared" si="5"/>
        <v>1924798.6305820651</v>
      </c>
      <c r="G16" s="140">
        <f t="shared" si="5"/>
        <v>2113297.1549964682</v>
      </c>
      <c r="H16" s="140">
        <f t="shared" si="5"/>
        <v>2369104.5562493363</v>
      </c>
      <c r="I16" s="140">
        <f t="shared" si="5"/>
        <v>2690985.8492435971</v>
      </c>
      <c r="J16" s="140">
        <f t="shared" si="5"/>
        <v>2927000.3161705332</v>
      </c>
      <c r="K16" s="140">
        <f t="shared" si="5"/>
        <v>3160592.4259690805</v>
      </c>
      <c r="L16" s="140">
        <f t="shared" si="5"/>
        <v>3360657.3663398386</v>
      </c>
      <c r="M16" s="140">
        <f t="shared" si="5"/>
        <v>3520782.5854202667</v>
      </c>
      <c r="N16" s="140">
        <f t="shared" si="5"/>
        <v>3634728.475818797</v>
      </c>
      <c r="O16" s="140">
        <f t="shared" si="5"/>
        <v>3710372.6985249487</v>
      </c>
      <c r="P16" s="140">
        <f t="shared" si="5"/>
        <v>3794241.3442463097</v>
      </c>
      <c r="Q16" s="140">
        <f t="shared" si="5"/>
        <v>3871926.7069707243</v>
      </c>
      <c r="R16" s="140">
        <f t="shared" ref="R16:W16" si="6">SUM(R17:R18)</f>
        <v>3928944.2092974838</v>
      </c>
      <c r="S16" s="140">
        <f t="shared" si="6"/>
        <v>3986073.2498282189</v>
      </c>
      <c r="T16" s="140">
        <f t="shared" si="6"/>
        <v>4051750.8841320267</v>
      </c>
      <c r="U16" s="140">
        <f t="shared" si="6"/>
        <v>4131780.6127070584</v>
      </c>
      <c r="V16" s="140">
        <f t="shared" si="6"/>
        <v>4032857.0267211045</v>
      </c>
      <c r="W16" s="140">
        <f t="shared" si="6"/>
        <v>4178130.2959934091</v>
      </c>
      <c r="DA16" s="170" t="s">
        <v>256</v>
      </c>
    </row>
    <row r="17" spans="1:105" ht="12.95" customHeight="1" x14ac:dyDescent="0.25">
      <c r="A17" s="132" t="s">
        <v>73</v>
      </c>
      <c r="B17" s="141">
        <v>1939.6099344875724</v>
      </c>
      <c r="C17" s="141">
        <v>2372.8081596898369</v>
      </c>
      <c r="D17" s="141">
        <v>2654.6584436717053</v>
      </c>
      <c r="E17" s="141">
        <v>3367.7414995743825</v>
      </c>
      <c r="F17" s="141">
        <v>4061.7280395314588</v>
      </c>
      <c r="G17" s="141">
        <v>4494.5753963062816</v>
      </c>
      <c r="H17" s="141">
        <v>6024.2960066280684</v>
      </c>
      <c r="I17" s="141">
        <v>7506.7757615987621</v>
      </c>
      <c r="J17" s="141">
        <v>9188.9033547739273</v>
      </c>
      <c r="K17" s="141">
        <v>10611.292752310685</v>
      </c>
      <c r="L17" s="141">
        <v>12353.6522846806</v>
      </c>
      <c r="M17" s="141">
        <v>15396.790757514518</v>
      </c>
      <c r="N17" s="141">
        <v>19451.526075325568</v>
      </c>
      <c r="O17" s="141">
        <v>23817.536541704998</v>
      </c>
      <c r="P17" s="141">
        <v>27538.187014857584</v>
      </c>
      <c r="Q17" s="141">
        <v>34278.123203924748</v>
      </c>
      <c r="R17" s="141">
        <v>39605.858310911848</v>
      </c>
      <c r="S17" s="141">
        <v>45168.624955348205</v>
      </c>
      <c r="T17" s="141">
        <v>51391.650131770955</v>
      </c>
      <c r="U17" s="141">
        <v>56474.473244014451</v>
      </c>
      <c r="V17" s="141">
        <v>60192.446557738876</v>
      </c>
      <c r="W17" s="141">
        <v>61606.615959732488</v>
      </c>
      <c r="DA17" s="171" t="s">
        <v>257</v>
      </c>
    </row>
    <row r="18" spans="1:105" ht="12" customHeight="1" x14ac:dyDescent="0.25">
      <c r="A18" s="132" t="s">
        <v>72</v>
      </c>
      <c r="B18" s="141">
        <v>1342203.0282843497</v>
      </c>
      <c r="C18" s="141">
        <v>1468953.2144913995</v>
      </c>
      <c r="D18" s="141">
        <v>1624541.1157733656</v>
      </c>
      <c r="E18" s="141">
        <v>1690700.990515745</v>
      </c>
      <c r="F18" s="141">
        <v>1920736.9025425336</v>
      </c>
      <c r="G18" s="141">
        <v>2108802.5796001619</v>
      </c>
      <c r="H18" s="141">
        <v>2363080.2602427085</v>
      </c>
      <c r="I18" s="141">
        <v>2683479.0734819984</v>
      </c>
      <c r="J18" s="141">
        <v>2917811.4128157594</v>
      </c>
      <c r="K18" s="141">
        <v>3149981.1332167699</v>
      </c>
      <c r="L18" s="141">
        <v>3348303.7140551582</v>
      </c>
      <c r="M18" s="141">
        <v>3505385.7946627522</v>
      </c>
      <c r="N18" s="141">
        <v>3615276.9497434716</v>
      </c>
      <c r="O18" s="141">
        <v>3686555.1619832437</v>
      </c>
      <c r="P18" s="141">
        <v>3766703.1572314519</v>
      </c>
      <c r="Q18" s="141">
        <v>3837648.5837667994</v>
      </c>
      <c r="R18" s="141">
        <v>3889338.350986572</v>
      </c>
      <c r="S18" s="141">
        <v>3940904.6248728707</v>
      </c>
      <c r="T18" s="141">
        <v>4000359.2340002558</v>
      </c>
      <c r="U18" s="141">
        <v>4075306.1394630438</v>
      </c>
      <c r="V18" s="141">
        <v>3972664.5801633657</v>
      </c>
      <c r="W18" s="141">
        <v>4116523.6800336768</v>
      </c>
      <c r="DA18" s="171" t="s">
        <v>258</v>
      </c>
    </row>
    <row r="19" spans="1:105" ht="12.95" customHeight="1" x14ac:dyDescent="0.25">
      <c r="A19" s="130" t="s">
        <v>35</v>
      </c>
      <c r="B19" s="140">
        <f t="shared" ref="B19:Q19" si="7">SUM(B20:B26)</f>
        <v>8764048.1217994057</v>
      </c>
      <c r="C19" s="140">
        <f t="shared" si="7"/>
        <v>8931843.5769971274</v>
      </c>
      <c r="D19" s="140">
        <f t="shared" si="7"/>
        <v>9076567.4548823237</v>
      </c>
      <c r="E19" s="140">
        <f t="shared" si="7"/>
        <v>9219049.6044516396</v>
      </c>
      <c r="F19" s="140">
        <f t="shared" si="7"/>
        <v>9394589.2540782318</v>
      </c>
      <c r="G19" s="140">
        <f t="shared" si="7"/>
        <v>9572047.8338636234</v>
      </c>
      <c r="H19" s="140">
        <f t="shared" si="7"/>
        <v>9833569.5811465513</v>
      </c>
      <c r="I19" s="140">
        <f t="shared" si="7"/>
        <v>10096920.460821263</v>
      </c>
      <c r="J19" s="140">
        <f t="shared" si="7"/>
        <v>10268230.186340585</v>
      </c>
      <c r="K19" s="140">
        <f t="shared" si="7"/>
        <v>10251874.051212791</v>
      </c>
      <c r="L19" s="140">
        <f t="shared" si="7"/>
        <v>10359053.602657292</v>
      </c>
      <c r="M19" s="140">
        <f t="shared" si="7"/>
        <v>10416967.130324086</v>
      </c>
      <c r="N19" s="140">
        <f t="shared" si="7"/>
        <v>10494351.625670504</v>
      </c>
      <c r="O19" s="140">
        <f t="shared" si="7"/>
        <v>10529126.589868095</v>
      </c>
      <c r="P19" s="140">
        <f t="shared" si="7"/>
        <v>10620094.410140608</v>
      </c>
      <c r="Q19" s="140">
        <f t="shared" si="7"/>
        <v>10714309.988296054</v>
      </c>
      <c r="R19" s="140">
        <f t="shared" ref="R19:W19" si="8">SUM(R20:R26)</f>
        <v>10827965.693204593</v>
      </c>
      <c r="S19" s="140">
        <f t="shared" si="8"/>
        <v>10937849.799472274</v>
      </c>
      <c r="T19" s="140">
        <f t="shared" si="8"/>
        <v>11041365.95568708</v>
      </c>
      <c r="U19" s="140">
        <f t="shared" si="8"/>
        <v>11132653.482820436</v>
      </c>
      <c r="V19" s="140">
        <f t="shared" si="8"/>
        <v>11213468.06888889</v>
      </c>
      <c r="W19" s="140">
        <f t="shared" si="8"/>
        <v>11287139.365782041</v>
      </c>
      <c r="DA19" s="170" t="s">
        <v>259</v>
      </c>
    </row>
    <row r="20" spans="1:105" ht="12" customHeight="1" x14ac:dyDescent="0.25">
      <c r="A20" s="132" t="s">
        <v>29</v>
      </c>
      <c r="B20" s="141">
        <v>12294.90749820521</v>
      </c>
      <c r="C20" s="141">
        <v>16026.101736645589</v>
      </c>
      <c r="D20" s="141">
        <v>17910.240536524092</v>
      </c>
      <c r="E20" s="141">
        <v>18635.958418126062</v>
      </c>
      <c r="F20" s="141">
        <v>17982.050374580205</v>
      </c>
      <c r="G20" s="141">
        <v>17272.081307764438</v>
      </c>
      <c r="H20" s="141">
        <v>16891.481482833948</v>
      </c>
      <c r="I20" s="141">
        <v>17972.110790016621</v>
      </c>
      <c r="J20" s="141">
        <v>19088.788856423838</v>
      </c>
      <c r="K20" s="141">
        <v>20318.131175091861</v>
      </c>
      <c r="L20" s="141">
        <v>21306.57338674986</v>
      </c>
      <c r="M20" s="141">
        <v>22057.024869335193</v>
      </c>
      <c r="N20" s="141">
        <v>22672.524291434238</v>
      </c>
      <c r="O20" s="141">
        <v>23162.330842518484</v>
      </c>
      <c r="P20" s="141">
        <v>23661.451083345863</v>
      </c>
      <c r="Q20" s="141">
        <v>23719.250993684946</v>
      </c>
      <c r="R20" s="141">
        <v>22925.651674910558</v>
      </c>
      <c r="S20" s="141">
        <v>20432.297245834725</v>
      </c>
      <c r="T20" s="141">
        <v>17549.689751678783</v>
      </c>
      <c r="U20" s="141">
        <v>17008.159665734045</v>
      </c>
      <c r="V20" s="141">
        <v>16311.376511721413</v>
      </c>
      <c r="W20" s="141">
        <v>15839.75207181567</v>
      </c>
      <c r="DA20" s="171" t="s">
        <v>260</v>
      </c>
    </row>
    <row r="21" spans="1:105" s="2" customFormat="1" ht="12" customHeight="1" x14ac:dyDescent="0.25">
      <c r="A21" s="132" t="s">
        <v>52</v>
      </c>
      <c r="B21" s="141">
        <v>274651.05300370132</v>
      </c>
      <c r="C21" s="141">
        <v>283252.01888854889</v>
      </c>
      <c r="D21" s="141">
        <v>300664.45357286016</v>
      </c>
      <c r="E21" s="141">
        <v>315385.64438372338</v>
      </c>
      <c r="F21" s="141">
        <v>327941.69950328209</v>
      </c>
      <c r="G21" s="141">
        <v>334466.90602121479</v>
      </c>
      <c r="H21" s="141">
        <v>341531.74231995299</v>
      </c>
      <c r="I21" s="141">
        <v>340216.86509926565</v>
      </c>
      <c r="J21" s="141">
        <v>333583.85491929855</v>
      </c>
      <c r="K21" s="141">
        <v>323403.98464541778</v>
      </c>
      <c r="L21" s="141">
        <v>313560.21496680746</v>
      </c>
      <c r="M21" s="141">
        <v>303883.26966834319</v>
      </c>
      <c r="N21" s="141">
        <v>290398.6995454831</v>
      </c>
      <c r="O21" s="141">
        <v>278779.06886284531</v>
      </c>
      <c r="P21" s="141">
        <v>272723.74150881381</v>
      </c>
      <c r="Q21" s="141">
        <v>270300.30589996738</v>
      </c>
      <c r="R21" s="141">
        <v>266331.0523025422</v>
      </c>
      <c r="S21" s="141">
        <v>251051.17755647685</v>
      </c>
      <c r="T21" s="141">
        <v>222722.43627322928</v>
      </c>
      <c r="U21" s="141">
        <v>197032.32550421657</v>
      </c>
      <c r="V21" s="141">
        <v>168363.73731078743</v>
      </c>
      <c r="W21" s="141">
        <v>151878.12316215431</v>
      </c>
      <c r="DA21" s="171" t="s">
        <v>261</v>
      </c>
    </row>
    <row r="22" spans="1:105" ht="12" customHeight="1" x14ac:dyDescent="0.25">
      <c r="A22" s="132" t="s">
        <v>169</v>
      </c>
      <c r="B22" s="141">
        <v>2062919.5280920258</v>
      </c>
      <c r="C22" s="141">
        <v>2109276.1113742632</v>
      </c>
      <c r="D22" s="141">
        <v>2148653.1499968572</v>
      </c>
      <c r="E22" s="141">
        <v>2114247.7831000458</v>
      </c>
      <c r="F22" s="141">
        <v>2107925.1358139855</v>
      </c>
      <c r="G22" s="141">
        <v>2078727.7252531436</v>
      </c>
      <c r="H22" s="141">
        <v>2060105.6122503951</v>
      </c>
      <c r="I22" s="141">
        <v>2056078.8692855409</v>
      </c>
      <c r="J22" s="141">
        <v>2022230.9286021821</v>
      </c>
      <c r="K22" s="141">
        <v>1953937.4976411199</v>
      </c>
      <c r="L22" s="141">
        <v>1957319.1215309668</v>
      </c>
      <c r="M22" s="141">
        <v>1957642.7482146213</v>
      </c>
      <c r="N22" s="141">
        <v>1993380.3216313445</v>
      </c>
      <c r="O22" s="141">
        <v>2030217.4308016344</v>
      </c>
      <c r="P22" s="141">
        <v>2061066.5670135904</v>
      </c>
      <c r="Q22" s="141">
        <v>2108586.5523606385</v>
      </c>
      <c r="R22" s="141">
        <v>2078291.2371545399</v>
      </c>
      <c r="S22" s="141">
        <v>1974114.1721729506</v>
      </c>
      <c r="T22" s="141">
        <v>1735254.5350688349</v>
      </c>
      <c r="U22" s="141">
        <v>1613052.6075542148</v>
      </c>
      <c r="V22" s="141">
        <v>1560114.3548167746</v>
      </c>
      <c r="W22" s="141">
        <v>1562441.8903540075</v>
      </c>
      <c r="DA22" s="171" t="s">
        <v>262</v>
      </c>
    </row>
    <row r="23" spans="1:105" ht="12" customHeight="1" x14ac:dyDescent="0.25">
      <c r="A23" s="132" t="s">
        <v>154</v>
      </c>
      <c r="B23" s="141">
        <v>2103996.3264717124</v>
      </c>
      <c r="C23" s="141">
        <v>2103895.154969498</v>
      </c>
      <c r="D23" s="141">
        <v>2077234.9466521505</v>
      </c>
      <c r="E23" s="141">
        <v>2043900.8161961976</v>
      </c>
      <c r="F23" s="141">
        <v>2081374.0223705932</v>
      </c>
      <c r="G23" s="141">
        <v>2179085.0265214168</v>
      </c>
      <c r="H23" s="141">
        <v>2347764.0189081407</v>
      </c>
      <c r="I23" s="141">
        <v>2468530.4223738033</v>
      </c>
      <c r="J23" s="141">
        <v>2548335.6777758538</v>
      </c>
      <c r="K23" s="141">
        <v>2594606.082454266</v>
      </c>
      <c r="L23" s="141">
        <v>2649540.6939294199</v>
      </c>
      <c r="M23" s="141">
        <v>2722410.6159239458</v>
      </c>
      <c r="N23" s="141">
        <v>2841135.835535726</v>
      </c>
      <c r="O23" s="141">
        <v>2990030.4469320914</v>
      </c>
      <c r="P23" s="141">
        <v>3138438.8428991972</v>
      </c>
      <c r="Q23" s="141">
        <v>3220493.6530487309</v>
      </c>
      <c r="R23" s="141">
        <v>3386791.2208491317</v>
      </c>
      <c r="S23" s="141">
        <v>3617313.2935427423</v>
      </c>
      <c r="T23" s="141">
        <v>3976086.5534998076</v>
      </c>
      <c r="U23" s="141">
        <v>4228260.6920356406</v>
      </c>
      <c r="V23" s="141">
        <v>4448596.7540198574</v>
      </c>
      <c r="W23" s="141">
        <v>4498834.2206814876</v>
      </c>
      <c r="DA23" s="171" t="s">
        <v>263</v>
      </c>
    </row>
    <row r="24" spans="1:105" ht="12" customHeight="1" x14ac:dyDescent="0.25">
      <c r="A24" s="132" t="s">
        <v>128</v>
      </c>
      <c r="B24" s="141">
        <v>26337.24932709098</v>
      </c>
      <c r="C24" s="141">
        <v>26644.055878237665</v>
      </c>
      <c r="D24" s="141">
        <v>26875.511019153455</v>
      </c>
      <c r="E24" s="141">
        <v>27326.327904247108</v>
      </c>
      <c r="F24" s="141">
        <v>27366.877725923383</v>
      </c>
      <c r="G24" s="141">
        <v>27733.748257333031</v>
      </c>
      <c r="H24" s="141">
        <v>29048.903458938108</v>
      </c>
      <c r="I24" s="141">
        <v>30977.167616452782</v>
      </c>
      <c r="J24" s="141">
        <v>32653.615774568265</v>
      </c>
      <c r="K24" s="141">
        <v>33705.488608313441</v>
      </c>
      <c r="L24" s="141">
        <v>34227.298375012957</v>
      </c>
      <c r="M24" s="141">
        <v>33635.789287964901</v>
      </c>
      <c r="N24" s="141">
        <v>35697.712434558533</v>
      </c>
      <c r="O24" s="141">
        <v>36783.978809075925</v>
      </c>
      <c r="P24" s="141">
        <v>37062.972008926823</v>
      </c>
      <c r="Q24" s="141">
        <v>37092.59429865484</v>
      </c>
      <c r="R24" s="141">
        <v>37714.098820224252</v>
      </c>
      <c r="S24" s="141">
        <v>38319.024833957279</v>
      </c>
      <c r="T24" s="141">
        <v>39169.884031495749</v>
      </c>
      <c r="U24" s="141">
        <v>40737.454815094126</v>
      </c>
      <c r="V24" s="141">
        <v>43473.619443186835</v>
      </c>
      <c r="W24" s="141">
        <v>45840.843457128729</v>
      </c>
      <c r="DA24" s="171" t="s">
        <v>264</v>
      </c>
    </row>
    <row r="25" spans="1:105" ht="12" customHeight="1" x14ac:dyDescent="0.25">
      <c r="A25" s="132" t="s">
        <v>170</v>
      </c>
      <c r="B25" s="141">
        <v>512910.89685545443</v>
      </c>
      <c r="C25" s="141">
        <v>522492.38390843256</v>
      </c>
      <c r="D25" s="141">
        <v>534458.20463538263</v>
      </c>
      <c r="E25" s="141">
        <v>880610.92140248325</v>
      </c>
      <c r="F25" s="141">
        <v>1004830.0639353306</v>
      </c>
      <c r="G25" s="141">
        <v>1073473.9932466198</v>
      </c>
      <c r="H25" s="141">
        <v>1085659.6418334914</v>
      </c>
      <c r="I25" s="141">
        <v>1087435.7872167071</v>
      </c>
      <c r="J25" s="141">
        <v>1092375.6656788415</v>
      </c>
      <c r="K25" s="141">
        <v>1103591.4528551081</v>
      </c>
      <c r="L25" s="141">
        <v>1122162.4355015864</v>
      </c>
      <c r="M25" s="141">
        <v>1123605.2527908888</v>
      </c>
      <c r="N25" s="141">
        <v>1101850.0087614979</v>
      </c>
      <c r="O25" s="141">
        <v>1043438.9005714047</v>
      </c>
      <c r="P25" s="141">
        <v>1004109.5087424701</v>
      </c>
      <c r="Q25" s="141">
        <v>979541.99044893985</v>
      </c>
      <c r="R25" s="141">
        <v>969052.40266624314</v>
      </c>
      <c r="S25" s="141">
        <v>970555.4181959111</v>
      </c>
      <c r="T25" s="141">
        <v>979248.85463769501</v>
      </c>
      <c r="U25" s="141">
        <v>985332.36641023983</v>
      </c>
      <c r="V25" s="141">
        <v>991680.22317036148</v>
      </c>
      <c r="W25" s="141">
        <v>999193.20648268261</v>
      </c>
      <c r="DA25" s="171" t="s">
        <v>265</v>
      </c>
    </row>
    <row r="26" spans="1:105" ht="12" customHeight="1" x14ac:dyDescent="0.25">
      <c r="A26" s="132" t="s">
        <v>24</v>
      </c>
      <c r="B26" s="142">
        <v>3770938.1605512169</v>
      </c>
      <c r="C26" s="142">
        <v>3870257.7502415003</v>
      </c>
      <c r="D26" s="142">
        <v>3970770.9484693962</v>
      </c>
      <c r="E26" s="142">
        <v>3818942.1530468161</v>
      </c>
      <c r="F26" s="142">
        <v>3827169.4043545369</v>
      </c>
      <c r="G26" s="142">
        <v>3861288.3532561315</v>
      </c>
      <c r="H26" s="142">
        <v>3952568.1808927986</v>
      </c>
      <c r="I26" s="142">
        <v>4095709.238439478</v>
      </c>
      <c r="J26" s="142">
        <v>4219961.6547334185</v>
      </c>
      <c r="K26" s="142">
        <v>4222311.4138334738</v>
      </c>
      <c r="L26" s="142">
        <v>4260937.2649667477</v>
      </c>
      <c r="M26" s="142">
        <v>4253732.4295689873</v>
      </c>
      <c r="N26" s="142">
        <v>4209216.5234704586</v>
      </c>
      <c r="O26" s="142">
        <v>4126714.4330485244</v>
      </c>
      <c r="P26" s="142">
        <v>4083031.3268842623</v>
      </c>
      <c r="Q26" s="142">
        <v>4074575.6412454387</v>
      </c>
      <c r="R26" s="142">
        <v>4066860.0297370013</v>
      </c>
      <c r="S26" s="142">
        <v>4066064.4159244006</v>
      </c>
      <c r="T26" s="142">
        <v>4071334.0024243384</v>
      </c>
      <c r="U26" s="142">
        <v>4051229.8768352969</v>
      </c>
      <c r="V26" s="142">
        <v>3984928.0036162003</v>
      </c>
      <c r="W26" s="142">
        <v>4013111.3295727642</v>
      </c>
      <c r="DA26" s="172" t="s">
        <v>266</v>
      </c>
    </row>
    <row r="27" spans="1:105" ht="12" customHeight="1" x14ac:dyDescent="0.25">
      <c r="A27" s="145" t="s">
        <v>26</v>
      </c>
      <c r="B27" s="151">
        <v>135055.96222965448</v>
      </c>
      <c r="C27" s="151">
        <v>144440.74445536558</v>
      </c>
      <c r="D27" s="151">
        <v>153066.66108660554</v>
      </c>
      <c r="E27" s="151">
        <v>172486.03610753</v>
      </c>
      <c r="F27" s="151">
        <v>183702.3914552957</v>
      </c>
      <c r="G27" s="151">
        <v>202636.70812402698</v>
      </c>
      <c r="H27" s="151">
        <v>207996.76848209306</v>
      </c>
      <c r="I27" s="151">
        <v>238507.28807019419</v>
      </c>
      <c r="J27" s="151">
        <v>271131.63602220366</v>
      </c>
      <c r="K27" s="151">
        <v>284263.76890839858</v>
      </c>
      <c r="L27" s="151">
        <v>332783.07448424777</v>
      </c>
      <c r="M27" s="151">
        <v>382217.50466036837</v>
      </c>
      <c r="N27" s="151">
        <v>416573.87059262424</v>
      </c>
      <c r="O27" s="151">
        <v>413156.59492417774</v>
      </c>
      <c r="P27" s="151">
        <v>439971.5629226208</v>
      </c>
      <c r="Q27" s="151">
        <v>442553.60327274189</v>
      </c>
      <c r="R27" s="151">
        <v>450596.6807612846</v>
      </c>
      <c r="S27" s="151">
        <v>486357.20838367444</v>
      </c>
      <c r="T27" s="151">
        <v>501348.06978346285</v>
      </c>
      <c r="U27" s="151">
        <v>510857.54682172131</v>
      </c>
      <c r="V27" s="151">
        <v>567653.56909039547</v>
      </c>
      <c r="W27" s="151">
        <v>522511.70055289427</v>
      </c>
      <c r="DA27" s="174" t="s">
        <v>267</v>
      </c>
    </row>
    <row r="28" spans="1:105" ht="12" hidden="1" customHeight="1" x14ac:dyDescent="0.25">
      <c r="A28" s="78" t="s">
        <v>26</v>
      </c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DA28" s="176"/>
    </row>
    <row r="29" spans="1:105" ht="12.95" customHeight="1" x14ac:dyDescent="0.25">
      <c r="A29" s="130" t="s">
        <v>34</v>
      </c>
      <c r="B29" s="140">
        <f t="shared" ref="B29:Q29" si="9">SUM(B30:B33)</f>
        <v>8764048.1217994057</v>
      </c>
      <c r="C29" s="140">
        <f t="shared" si="9"/>
        <v>8931843.5769971274</v>
      </c>
      <c r="D29" s="140">
        <f t="shared" si="9"/>
        <v>9076567.4548823256</v>
      </c>
      <c r="E29" s="140">
        <f t="shared" si="9"/>
        <v>9219049.6044516377</v>
      </c>
      <c r="F29" s="140">
        <f t="shared" si="9"/>
        <v>9394589.2540782318</v>
      </c>
      <c r="G29" s="140">
        <f t="shared" si="9"/>
        <v>9572047.8338636272</v>
      </c>
      <c r="H29" s="140">
        <f t="shared" si="9"/>
        <v>9833569.5811465494</v>
      </c>
      <c r="I29" s="140">
        <f t="shared" si="9"/>
        <v>10096920.460821263</v>
      </c>
      <c r="J29" s="140">
        <f t="shared" si="9"/>
        <v>10268230.186340585</v>
      </c>
      <c r="K29" s="140">
        <f t="shared" si="9"/>
        <v>10251874.051212791</v>
      </c>
      <c r="L29" s="140">
        <f t="shared" si="9"/>
        <v>10359053.602657292</v>
      </c>
      <c r="M29" s="140">
        <f t="shared" si="9"/>
        <v>10416967.130324086</v>
      </c>
      <c r="N29" s="140">
        <f t="shared" si="9"/>
        <v>10494351.625670504</v>
      </c>
      <c r="O29" s="140">
        <f t="shared" si="9"/>
        <v>10529126.589868097</v>
      </c>
      <c r="P29" s="140">
        <f t="shared" si="9"/>
        <v>10620094.410140604</v>
      </c>
      <c r="Q29" s="140">
        <f t="shared" si="9"/>
        <v>10714309.988296054</v>
      </c>
      <c r="R29" s="140">
        <f t="shared" ref="R29:W29" si="10">SUM(R30:R33)</f>
        <v>10827965.693204599</v>
      </c>
      <c r="S29" s="140">
        <f t="shared" si="10"/>
        <v>10937849.799472274</v>
      </c>
      <c r="T29" s="140">
        <f t="shared" si="10"/>
        <v>11041365.955687076</v>
      </c>
      <c r="U29" s="140">
        <f t="shared" si="10"/>
        <v>11132653.482820436</v>
      </c>
      <c r="V29" s="140">
        <f t="shared" si="10"/>
        <v>11213468.068888891</v>
      </c>
      <c r="W29" s="140">
        <f t="shared" si="10"/>
        <v>11287139.365782047</v>
      </c>
      <c r="DA29" s="170" t="s">
        <v>268</v>
      </c>
    </row>
    <row r="30" spans="1:105" ht="12" customHeight="1" x14ac:dyDescent="0.25">
      <c r="A30" s="132" t="s">
        <v>52</v>
      </c>
      <c r="B30" s="141">
        <v>846414.79887041147</v>
      </c>
      <c r="C30" s="141">
        <v>871314.87052683719</v>
      </c>
      <c r="D30" s="141">
        <v>954050.84913926548</v>
      </c>
      <c r="E30" s="141">
        <v>1057125.2746099504</v>
      </c>
      <c r="F30" s="141">
        <v>1097259.8650275266</v>
      </c>
      <c r="G30" s="141">
        <v>1100269.1617889598</v>
      </c>
      <c r="H30" s="141">
        <v>1062032.5458727733</v>
      </c>
      <c r="I30" s="141">
        <v>1024793.6458531256</v>
      </c>
      <c r="J30" s="141">
        <v>999660.88179128349</v>
      </c>
      <c r="K30" s="141">
        <v>969790.54471533466</v>
      </c>
      <c r="L30" s="141">
        <v>935395.29495516571</v>
      </c>
      <c r="M30" s="141">
        <v>892589.17872774892</v>
      </c>
      <c r="N30" s="141">
        <v>842192.80034888128</v>
      </c>
      <c r="O30" s="141">
        <v>811060.75944839709</v>
      </c>
      <c r="P30" s="141">
        <v>797992.27789688576</v>
      </c>
      <c r="Q30" s="141">
        <v>816978.22384432901</v>
      </c>
      <c r="R30" s="141">
        <v>832449.49389766774</v>
      </c>
      <c r="S30" s="141">
        <v>808698.58557153447</v>
      </c>
      <c r="T30" s="141">
        <v>769629.02977464511</v>
      </c>
      <c r="U30" s="141">
        <v>723417.40138205688</v>
      </c>
      <c r="V30" s="141">
        <v>677917.67393664888</v>
      </c>
      <c r="W30" s="141">
        <v>646128.10713527817</v>
      </c>
      <c r="DA30" s="171" t="s">
        <v>269</v>
      </c>
    </row>
    <row r="31" spans="1:105" ht="12" customHeight="1" x14ac:dyDescent="0.25">
      <c r="A31" s="132" t="s">
        <v>154</v>
      </c>
      <c r="B31" s="141">
        <v>3456201.6449056393</v>
      </c>
      <c r="C31" s="141">
        <v>3518545.3937528529</v>
      </c>
      <c r="D31" s="141">
        <v>3532589.0684057539</v>
      </c>
      <c r="E31" s="141">
        <v>3502032.1308933259</v>
      </c>
      <c r="F31" s="141">
        <v>3529471.3973312122</v>
      </c>
      <c r="G31" s="141">
        <v>3493240.9722848553</v>
      </c>
      <c r="H31" s="141">
        <v>3562882.436609684</v>
      </c>
      <c r="I31" s="141">
        <v>3622917.8710929742</v>
      </c>
      <c r="J31" s="141">
        <v>3643711.6838240852</v>
      </c>
      <c r="K31" s="141">
        <v>3594590.5130607714</v>
      </c>
      <c r="L31" s="141">
        <v>3592180.9295085259</v>
      </c>
      <c r="M31" s="141">
        <v>3582476.3283973378</v>
      </c>
      <c r="N31" s="141">
        <v>3750152.9664050033</v>
      </c>
      <c r="O31" s="141">
        <v>4055937.4900657856</v>
      </c>
      <c r="P31" s="141">
        <v>4578008.5986429416</v>
      </c>
      <c r="Q31" s="141">
        <v>4839370.7205633828</v>
      </c>
      <c r="R31" s="141">
        <v>4984608.3472623145</v>
      </c>
      <c r="S31" s="141">
        <v>5141773.4216486206</v>
      </c>
      <c r="T31" s="141">
        <v>5279084.9314141637</v>
      </c>
      <c r="U31" s="141">
        <v>5401767.3861948317</v>
      </c>
      <c r="V31" s="141">
        <v>5505272.4041385101</v>
      </c>
      <c r="W31" s="141">
        <v>5531714.1865677526</v>
      </c>
      <c r="DA31" s="171" t="s">
        <v>270</v>
      </c>
    </row>
    <row r="32" spans="1:105" ht="12" customHeight="1" x14ac:dyDescent="0.25">
      <c r="A32" s="132" t="s">
        <v>128</v>
      </c>
      <c r="B32" s="141">
        <v>3456.7191772129618</v>
      </c>
      <c r="C32" s="141">
        <v>3550.8316136153562</v>
      </c>
      <c r="D32" s="141">
        <v>3746.8510096047889</v>
      </c>
      <c r="E32" s="141">
        <v>7917.6534783802972</v>
      </c>
      <c r="F32" s="141">
        <v>9373.3983136402476</v>
      </c>
      <c r="G32" s="141">
        <v>10803.554724872483</v>
      </c>
      <c r="H32" s="141">
        <v>11321.884286042396</v>
      </c>
      <c r="I32" s="141">
        <v>11933.832829261253</v>
      </c>
      <c r="J32" s="141">
        <v>14759.632194577933</v>
      </c>
      <c r="K32" s="141">
        <v>16238.481615708262</v>
      </c>
      <c r="L32" s="141">
        <v>17296.820176668101</v>
      </c>
      <c r="M32" s="141">
        <v>17475.527223867921</v>
      </c>
      <c r="N32" s="141">
        <v>33349.271487099548</v>
      </c>
      <c r="O32" s="141">
        <v>34581.449904740635</v>
      </c>
      <c r="P32" s="141">
        <v>34709.465099571833</v>
      </c>
      <c r="Q32" s="141">
        <v>33291.995008889557</v>
      </c>
      <c r="R32" s="141">
        <v>32806.686664755267</v>
      </c>
      <c r="S32" s="141">
        <v>34142.508281691153</v>
      </c>
      <c r="T32" s="141">
        <v>35549.845611234174</v>
      </c>
      <c r="U32" s="141">
        <v>36207.981100707206</v>
      </c>
      <c r="V32" s="141">
        <v>34606.499559597883</v>
      </c>
      <c r="W32" s="141">
        <v>34545.973300917241</v>
      </c>
      <c r="DA32" s="171" t="s">
        <v>271</v>
      </c>
    </row>
    <row r="33" spans="1:105" ht="12" customHeight="1" x14ac:dyDescent="0.25">
      <c r="A33" s="62" t="s">
        <v>24</v>
      </c>
      <c r="B33" s="153">
        <v>4457974.9588461434</v>
      </c>
      <c r="C33" s="153">
        <v>4538432.4811038226</v>
      </c>
      <c r="D33" s="153">
        <v>4586180.6863277014</v>
      </c>
      <c r="E33" s="153">
        <v>4651974.5454699816</v>
      </c>
      <c r="F33" s="153">
        <v>4758484.5934058521</v>
      </c>
      <c r="G33" s="153">
        <v>4967734.1450649397</v>
      </c>
      <c r="H33" s="153">
        <v>5197332.7143780505</v>
      </c>
      <c r="I33" s="153">
        <v>5437275.1110459026</v>
      </c>
      <c r="J33" s="153">
        <v>5610097.9885306386</v>
      </c>
      <c r="K33" s="153">
        <v>5671254.5118209776</v>
      </c>
      <c r="L33" s="153">
        <v>5814180.5580169316</v>
      </c>
      <c r="M33" s="153">
        <v>5924426.0959751308</v>
      </c>
      <c r="N33" s="153">
        <v>5868656.5874295197</v>
      </c>
      <c r="O33" s="153">
        <v>5627546.8904491728</v>
      </c>
      <c r="P33" s="153">
        <v>5209384.0685012052</v>
      </c>
      <c r="Q33" s="153">
        <v>5024669.0488794539</v>
      </c>
      <c r="R33" s="153">
        <v>4978101.1653798604</v>
      </c>
      <c r="S33" s="153">
        <v>4953235.2839704286</v>
      </c>
      <c r="T33" s="153">
        <v>4957102.1488870326</v>
      </c>
      <c r="U33" s="153">
        <v>4971260.7141428394</v>
      </c>
      <c r="V33" s="153">
        <v>4995671.4912541332</v>
      </c>
      <c r="W33" s="153">
        <v>5074751.0987780988</v>
      </c>
      <c r="DA33" s="176" t="s">
        <v>272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  <ignoredErrors>
    <ignoredError sqref="B15:W15 B19:W1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273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81</v>
      </c>
      <c r="B3" s="126">
        <f t="shared" ref="B3:Q3" si="0">SUM(B4,B16,B19,B29)</f>
        <v>87819.913503053715</v>
      </c>
      <c r="C3" s="126">
        <f t="shared" si="0"/>
        <v>92991.260827574268</v>
      </c>
      <c r="D3" s="126">
        <f t="shared" si="0"/>
        <v>90596.779299373797</v>
      </c>
      <c r="E3" s="126">
        <f t="shared" si="0"/>
        <v>98108.986823956046</v>
      </c>
      <c r="F3" s="126">
        <f t="shared" si="0"/>
        <v>100111.10968942448</v>
      </c>
      <c r="G3" s="126">
        <f t="shared" si="0"/>
        <v>100361.93476343053</v>
      </c>
      <c r="H3" s="126">
        <f t="shared" si="0"/>
        <v>105637.71283092252</v>
      </c>
      <c r="I3" s="126">
        <f t="shared" si="0"/>
        <v>95758.370844726756</v>
      </c>
      <c r="J3" s="126">
        <f t="shared" si="0"/>
        <v>102647.86725984821</v>
      </c>
      <c r="K3" s="126">
        <f t="shared" si="0"/>
        <v>102223.37435846475</v>
      </c>
      <c r="L3" s="126">
        <f t="shared" si="0"/>
        <v>108222.62705480013</v>
      </c>
      <c r="M3" s="126">
        <f t="shared" si="0"/>
        <v>95432.092193160308</v>
      </c>
      <c r="N3" s="126">
        <f t="shared" si="0"/>
        <v>97401.466802458512</v>
      </c>
      <c r="O3" s="126">
        <f t="shared" si="0"/>
        <v>98330.717349506813</v>
      </c>
      <c r="P3" s="126">
        <f t="shared" si="0"/>
        <v>87856.28054773777</v>
      </c>
      <c r="Q3" s="126">
        <f t="shared" si="0"/>
        <v>92041.256110986986</v>
      </c>
      <c r="R3" s="126">
        <f t="shared" ref="R3:W3" si="1">SUM(R4,R16,R19,R29)</f>
        <v>92980.106658690056</v>
      </c>
      <c r="S3" s="126">
        <f t="shared" si="1"/>
        <v>93431.13968901991</v>
      </c>
      <c r="T3" s="126">
        <f t="shared" si="1"/>
        <v>91104.309128127425</v>
      </c>
      <c r="U3" s="126">
        <f t="shared" si="1"/>
        <v>88538.101991323842</v>
      </c>
      <c r="V3" s="126">
        <f t="shared" si="1"/>
        <v>82540.098243888526</v>
      </c>
      <c r="W3" s="126">
        <f t="shared" si="1"/>
        <v>90660.380893767549</v>
      </c>
      <c r="DA3" s="155" t="s">
        <v>212</v>
      </c>
    </row>
    <row r="4" spans="1:105" ht="12.95" customHeight="1" x14ac:dyDescent="0.25">
      <c r="A4" s="130" t="s">
        <v>32</v>
      </c>
      <c r="B4" s="131">
        <f t="shared" ref="B4:Q4" si="2">SUM(B5:B15)</f>
        <v>64187.487148167515</v>
      </c>
      <c r="C4" s="131">
        <f t="shared" si="2"/>
        <v>68809.40651173651</v>
      </c>
      <c r="D4" s="131">
        <f t="shared" si="2"/>
        <v>65963.136980880023</v>
      </c>
      <c r="E4" s="131">
        <f t="shared" si="2"/>
        <v>72365.92839699192</v>
      </c>
      <c r="F4" s="131">
        <f t="shared" si="2"/>
        <v>74288.166156165127</v>
      </c>
      <c r="G4" s="131">
        <f t="shared" si="2"/>
        <v>74081.498058515426</v>
      </c>
      <c r="H4" s="131">
        <f t="shared" si="2"/>
        <v>78449.374763817352</v>
      </c>
      <c r="I4" s="131">
        <f t="shared" si="2"/>
        <v>68202.716703632177</v>
      </c>
      <c r="J4" s="131">
        <f t="shared" si="2"/>
        <v>74493.313854759122</v>
      </c>
      <c r="K4" s="131">
        <f t="shared" si="2"/>
        <v>73500.172416424597</v>
      </c>
      <c r="L4" s="131">
        <f t="shared" si="2"/>
        <v>79212.642517573127</v>
      </c>
      <c r="M4" s="131">
        <f t="shared" si="2"/>
        <v>66402.279116774298</v>
      </c>
      <c r="N4" s="131">
        <f t="shared" si="2"/>
        <v>67865.278155269189</v>
      </c>
      <c r="O4" s="131">
        <f t="shared" si="2"/>
        <v>68904.447741308642</v>
      </c>
      <c r="P4" s="131">
        <f t="shared" si="2"/>
        <v>58094.121475661901</v>
      </c>
      <c r="Q4" s="131">
        <f t="shared" si="2"/>
        <v>61569.118662373541</v>
      </c>
      <c r="R4" s="131">
        <f t="shared" ref="R4:W4" si="3">SUM(R5:R15)</f>
        <v>62701.503262609316</v>
      </c>
      <c r="S4" s="131">
        <f t="shared" si="3"/>
        <v>62828.125467702303</v>
      </c>
      <c r="T4" s="131">
        <f t="shared" si="3"/>
        <v>60911.19793506297</v>
      </c>
      <c r="U4" s="131">
        <f t="shared" si="3"/>
        <v>58425.674222847854</v>
      </c>
      <c r="V4" s="131">
        <f t="shared" si="3"/>
        <v>54986.486197118727</v>
      </c>
      <c r="W4" s="131">
        <f t="shared" si="3"/>
        <v>61872.186035492799</v>
      </c>
      <c r="DA4" s="156" t="s">
        <v>213</v>
      </c>
    </row>
    <row r="5" spans="1:105" ht="12" customHeight="1" x14ac:dyDescent="0.25">
      <c r="A5" s="132" t="s">
        <v>29</v>
      </c>
      <c r="B5" s="133">
        <v>1939.9508512159039</v>
      </c>
      <c r="C5" s="133">
        <v>1503.1182186781157</v>
      </c>
      <c r="D5" s="133">
        <v>1686.504524772306</v>
      </c>
      <c r="E5" s="133">
        <v>1641.9042947589319</v>
      </c>
      <c r="F5" s="133">
        <v>1681.3872932387587</v>
      </c>
      <c r="G5" s="133">
        <v>1174.4046849815229</v>
      </c>
      <c r="H5" s="133">
        <v>1435.422730500946</v>
      </c>
      <c r="I5" s="133">
        <v>1356.6197295518675</v>
      </c>
      <c r="J5" s="133">
        <v>1436.7744699215493</v>
      </c>
      <c r="K5" s="133">
        <v>1625.5147888463164</v>
      </c>
      <c r="L5" s="133">
        <v>1538.529247474059</v>
      </c>
      <c r="M5" s="133">
        <v>1347.4841711203617</v>
      </c>
      <c r="N5" s="133">
        <v>1112.0298027174317</v>
      </c>
      <c r="O5" s="133">
        <v>1085.3391516596337</v>
      </c>
      <c r="P5" s="133">
        <v>911.05391503968428</v>
      </c>
      <c r="Q5" s="133">
        <v>1011.8439031996251</v>
      </c>
      <c r="R5" s="133">
        <v>853.96835747054706</v>
      </c>
      <c r="S5" s="133">
        <v>845.98227359663304</v>
      </c>
      <c r="T5" s="133">
        <v>797.41717352099693</v>
      </c>
      <c r="U5" s="133">
        <v>696.13734371620797</v>
      </c>
      <c r="V5" s="133">
        <v>616.56585604937993</v>
      </c>
      <c r="W5" s="133">
        <v>765.89750929153206</v>
      </c>
      <c r="DA5" s="157" t="s">
        <v>274</v>
      </c>
    </row>
    <row r="6" spans="1:105" ht="12" customHeight="1" x14ac:dyDescent="0.25">
      <c r="A6" s="132" t="s">
        <v>52</v>
      </c>
      <c r="B6" s="133">
        <v>306.91214619862967</v>
      </c>
      <c r="C6" s="133">
        <v>302.99472005016293</v>
      </c>
      <c r="D6" s="133">
        <v>283.31939242917741</v>
      </c>
      <c r="E6" s="133">
        <v>338.09021508167797</v>
      </c>
      <c r="F6" s="133">
        <v>331.32273733359841</v>
      </c>
      <c r="G6" s="133">
        <v>361.89555832888999</v>
      </c>
      <c r="H6" s="133">
        <v>342.50438608800516</v>
      </c>
      <c r="I6" s="133">
        <v>307.36404015911097</v>
      </c>
      <c r="J6" s="133">
        <v>347.30969795856669</v>
      </c>
      <c r="K6" s="133">
        <v>341.04630641591336</v>
      </c>
      <c r="L6" s="133">
        <v>340.82184279216233</v>
      </c>
      <c r="M6" s="133">
        <v>283.30234326586856</v>
      </c>
      <c r="N6" s="133">
        <v>229.67235799645456</v>
      </c>
      <c r="O6" s="133">
        <v>222.55566947763566</v>
      </c>
      <c r="P6" s="133">
        <v>178.90985205335667</v>
      </c>
      <c r="Q6" s="133">
        <v>163.02279523836876</v>
      </c>
      <c r="R6" s="133">
        <v>176.97982853602096</v>
      </c>
      <c r="S6" s="133">
        <v>183.46701731684965</v>
      </c>
      <c r="T6" s="133">
        <v>174.64642533457538</v>
      </c>
      <c r="U6" s="133">
        <v>182.21411769008057</v>
      </c>
      <c r="V6" s="133">
        <v>177.51651004850137</v>
      </c>
      <c r="W6" s="133">
        <v>222.49839918764613</v>
      </c>
      <c r="DA6" s="157" t="s">
        <v>275</v>
      </c>
    </row>
    <row r="7" spans="1:105" ht="12" customHeight="1" x14ac:dyDescent="0.25">
      <c r="A7" s="132" t="s">
        <v>169</v>
      </c>
      <c r="B7" s="133">
        <v>17762.349527625531</v>
      </c>
      <c r="C7" s="133">
        <v>20089.402552621912</v>
      </c>
      <c r="D7" s="133">
        <v>18520.25682049082</v>
      </c>
      <c r="E7" s="133">
        <v>19398.591936205608</v>
      </c>
      <c r="F7" s="133">
        <v>18502.36245233141</v>
      </c>
      <c r="G7" s="133">
        <v>17896.193753892348</v>
      </c>
      <c r="H7" s="133">
        <v>17413.740804358975</v>
      </c>
      <c r="I7" s="133">
        <v>13624.507116379267</v>
      </c>
      <c r="J7" s="133">
        <v>16100.792605496023</v>
      </c>
      <c r="K7" s="133">
        <v>14546.286516849204</v>
      </c>
      <c r="L7" s="133">
        <v>14302.032644061777</v>
      </c>
      <c r="M7" s="133">
        <v>12635.68026699648</v>
      </c>
      <c r="N7" s="133">
        <v>12632.605132426246</v>
      </c>
      <c r="O7" s="133">
        <v>13107.001271276235</v>
      </c>
      <c r="P7" s="133">
        <v>11616.269638092861</v>
      </c>
      <c r="Q7" s="133">
        <v>11592.807644053708</v>
      </c>
      <c r="R7" s="133">
        <v>11392.209597450443</v>
      </c>
      <c r="S7" s="133">
        <v>11627.623946605718</v>
      </c>
      <c r="T7" s="133">
        <v>8353.6395707324009</v>
      </c>
      <c r="U7" s="133">
        <v>8185.1686171628362</v>
      </c>
      <c r="V7" s="133">
        <v>7460.2590802081977</v>
      </c>
      <c r="W7" s="133">
        <v>8969.2838332081028</v>
      </c>
      <c r="DA7" s="157" t="s">
        <v>276</v>
      </c>
    </row>
    <row r="8" spans="1:105" ht="12" customHeight="1" x14ac:dyDescent="0.25">
      <c r="A8" s="132" t="s">
        <v>73</v>
      </c>
      <c r="B8" s="133">
        <v>7.4373480766612747</v>
      </c>
      <c r="C8" s="133">
        <v>9.6489140998875822</v>
      </c>
      <c r="D8" s="133">
        <v>10.777882310890503</v>
      </c>
      <c r="E8" s="133">
        <v>14.290460139879764</v>
      </c>
      <c r="F8" s="133">
        <v>16.554576637388358</v>
      </c>
      <c r="G8" s="133">
        <v>20.683992188296749</v>
      </c>
      <c r="H8" s="133">
        <v>23.996811821096209</v>
      </c>
      <c r="I8" s="133">
        <v>26.737633832506091</v>
      </c>
      <c r="J8" s="133">
        <v>30.044420984493858</v>
      </c>
      <c r="K8" s="133">
        <v>28.908804568251465</v>
      </c>
      <c r="L8" s="133">
        <v>30.602501462546325</v>
      </c>
      <c r="M8" s="133">
        <v>44.124342930854525</v>
      </c>
      <c r="N8" s="133">
        <v>51.820622218847618</v>
      </c>
      <c r="O8" s="133">
        <v>68.423008196792082</v>
      </c>
      <c r="P8" s="133">
        <v>80.767921329508951</v>
      </c>
      <c r="Q8" s="133">
        <v>103.62875034714499</v>
      </c>
      <c r="R8" s="133">
        <v>110.40173226083814</v>
      </c>
      <c r="S8" s="133">
        <v>115.31731470644645</v>
      </c>
      <c r="T8" s="133">
        <v>121.1003773722461</v>
      </c>
      <c r="U8" s="133">
        <v>127.20766707142648</v>
      </c>
      <c r="V8" s="133">
        <v>128.67377891516438</v>
      </c>
      <c r="W8" s="133">
        <v>145.86873061748057</v>
      </c>
      <c r="DA8" s="157" t="s">
        <v>277</v>
      </c>
    </row>
    <row r="9" spans="1:105" ht="12" customHeight="1" x14ac:dyDescent="0.25">
      <c r="A9" s="132" t="s">
        <v>78</v>
      </c>
      <c r="B9" s="133">
        <v>24755.30842552286</v>
      </c>
      <c r="C9" s="133">
        <v>26303.957604787534</v>
      </c>
      <c r="D9" s="133">
        <v>24543.109750451251</v>
      </c>
      <c r="E9" s="133">
        <v>26532.382375741432</v>
      </c>
      <c r="F9" s="133">
        <v>27795.401433722644</v>
      </c>
      <c r="G9" s="133">
        <v>29075.804832066671</v>
      </c>
      <c r="H9" s="133">
        <v>32705.85339110882</v>
      </c>
      <c r="I9" s="133">
        <v>27888.864541980478</v>
      </c>
      <c r="J9" s="133">
        <v>29897.31823485349</v>
      </c>
      <c r="K9" s="133">
        <v>30287.928864588892</v>
      </c>
      <c r="L9" s="133">
        <v>33236.864498060735</v>
      </c>
      <c r="M9" s="133">
        <v>27339.686619208587</v>
      </c>
      <c r="N9" s="133">
        <v>28634.416079599705</v>
      </c>
      <c r="O9" s="133">
        <v>30319.512632912316</v>
      </c>
      <c r="P9" s="133">
        <v>23818.064362549419</v>
      </c>
      <c r="Q9" s="133">
        <v>26163.541007165029</v>
      </c>
      <c r="R9" s="133">
        <v>26638.937936638718</v>
      </c>
      <c r="S9" s="133">
        <v>26260.426129831641</v>
      </c>
      <c r="T9" s="133">
        <v>27183.020359906703</v>
      </c>
      <c r="U9" s="133">
        <v>25524.515145739289</v>
      </c>
      <c r="V9" s="133">
        <v>25110.648421363076</v>
      </c>
      <c r="W9" s="133">
        <v>27035.91196701676</v>
      </c>
      <c r="DA9" s="157" t="s">
        <v>278</v>
      </c>
    </row>
    <row r="10" spans="1:105" ht="12" customHeight="1" x14ac:dyDescent="0.25">
      <c r="A10" s="132" t="s">
        <v>128</v>
      </c>
      <c r="B10" s="133">
        <v>978.62414752039319</v>
      </c>
      <c r="C10" s="133">
        <v>1164.8954501771075</v>
      </c>
      <c r="D10" s="133">
        <v>1230.4894742311751</v>
      </c>
      <c r="E10" s="133">
        <v>1818.2629067281321</v>
      </c>
      <c r="F10" s="133">
        <v>2125.2142708552979</v>
      </c>
      <c r="G10" s="133">
        <v>1975.3503460561433</v>
      </c>
      <c r="H10" s="133">
        <v>2011.8558287349024</v>
      </c>
      <c r="I10" s="133">
        <v>2175.2934401709158</v>
      </c>
      <c r="J10" s="133">
        <v>2525.191841149287</v>
      </c>
      <c r="K10" s="133">
        <v>2662.4106829289449</v>
      </c>
      <c r="L10" s="133">
        <v>3068.1931096157673</v>
      </c>
      <c r="M10" s="133">
        <v>2349.5594883056656</v>
      </c>
      <c r="N10" s="133">
        <v>2585.2140879602634</v>
      </c>
      <c r="O10" s="133">
        <v>2802.34325095752</v>
      </c>
      <c r="P10" s="133">
        <v>2441.4175732932936</v>
      </c>
      <c r="Q10" s="133">
        <v>2669.8172083930954</v>
      </c>
      <c r="R10" s="133">
        <v>2741.5811220483656</v>
      </c>
      <c r="S10" s="133">
        <v>2925.6734564184135</v>
      </c>
      <c r="T10" s="133">
        <v>3072.9255505018082</v>
      </c>
      <c r="U10" s="133">
        <v>3128.3580269510462</v>
      </c>
      <c r="V10" s="133">
        <v>3105.9730770630895</v>
      </c>
      <c r="W10" s="133">
        <v>3524.0619452691635</v>
      </c>
      <c r="DA10" s="157" t="s">
        <v>279</v>
      </c>
    </row>
    <row r="11" spans="1:105" ht="12" customHeight="1" x14ac:dyDescent="0.25">
      <c r="A11" s="132" t="s">
        <v>25</v>
      </c>
      <c r="B11" s="133">
        <v>223.15012897678417</v>
      </c>
      <c r="C11" s="133">
        <v>222.81582115219265</v>
      </c>
      <c r="D11" s="133">
        <v>272.54411006018921</v>
      </c>
      <c r="E11" s="133">
        <v>308.73697334479789</v>
      </c>
      <c r="F11" s="133">
        <v>295.95872742906278</v>
      </c>
      <c r="G11" s="133">
        <v>309.15348237317284</v>
      </c>
      <c r="H11" s="133">
        <v>304.48108340498709</v>
      </c>
      <c r="I11" s="133">
        <v>308.20662080825446</v>
      </c>
      <c r="J11" s="133">
        <v>324.48521066208087</v>
      </c>
      <c r="K11" s="133">
        <v>331.12123817712819</v>
      </c>
      <c r="L11" s="133">
        <v>285.93086844368008</v>
      </c>
      <c r="M11" s="133">
        <v>301.87747205502995</v>
      </c>
      <c r="N11" s="133">
        <v>303.36689595872747</v>
      </c>
      <c r="O11" s="133">
        <v>312.88847807394683</v>
      </c>
      <c r="P11" s="133">
        <v>260.16087704213237</v>
      </c>
      <c r="Q11" s="133">
        <v>241.0957007738607</v>
      </c>
      <c r="R11" s="133">
        <v>246.85588993981071</v>
      </c>
      <c r="S11" s="133">
        <v>275.00481513327594</v>
      </c>
      <c r="T11" s="133">
        <v>275.84436801375739</v>
      </c>
      <c r="U11" s="133">
        <v>274.87454858125534</v>
      </c>
      <c r="V11" s="133">
        <v>244.7500429922616</v>
      </c>
      <c r="W11" s="133">
        <v>247.34660361134982</v>
      </c>
      <c r="DA11" s="157" t="s">
        <v>280</v>
      </c>
    </row>
    <row r="12" spans="1:105" ht="12" customHeight="1" x14ac:dyDescent="0.25">
      <c r="A12" s="132" t="s">
        <v>170</v>
      </c>
      <c r="B12" s="133">
        <v>6332.4469559337149</v>
      </c>
      <c r="C12" s="133">
        <v>6874.0046009321068</v>
      </c>
      <c r="D12" s="133">
        <v>6992.4489707345019</v>
      </c>
      <c r="E12" s="133">
        <v>9249.0943748507743</v>
      </c>
      <c r="F12" s="133">
        <v>9738.2785946319527</v>
      </c>
      <c r="G12" s="133">
        <v>9779.869202056645</v>
      </c>
      <c r="H12" s="133">
        <v>9492.8285586227812</v>
      </c>
      <c r="I12" s="133">
        <v>8289.084542954668</v>
      </c>
      <c r="J12" s="133">
        <v>8968.7839546927316</v>
      </c>
      <c r="K12" s="133">
        <v>9007.017981786059</v>
      </c>
      <c r="L12" s="133">
        <v>10661.942297183956</v>
      </c>
      <c r="M12" s="133">
        <v>8557.4339570352859</v>
      </c>
      <c r="N12" s="133">
        <v>8818.9587612705946</v>
      </c>
      <c r="O12" s="133">
        <v>7952.6162594815087</v>
      </c>
      <c r="P12" s="133">
        <v>7473.7005517117068</v>
      </c>
      <c r="Q12" s="133">
        <v>7419.9989306060661</v>
      </c>
      <c r="R12" s="133">
        <v>7802.7542647473401</v>
      </c>
      <c r="S12" s="133">
        <v>8120.5760574807437</v>
      </c>
      <c r="T12" s="133">
        <v>8112.9681152524781</v>
      </c>
      <c r="U12" s="133">
        <v>8023.8838562433384</v>
      </c>
      <c r="V12" s="133">
        <v>7495.3800307229312</v>
      </c>
      <c r="W12" s="133">
        <v>8848.0596969098115</v>
      </c>
      <c r="DA12" s="157" t="s">
        <v>281</v>
      </c>
    </row>
    <row r="13" spans="1:105" ht="12" customHeight="1" x14ac:dyDescent="0.25">
      <c r="A13" s="132" t="s">
        <v>77</v>
      </c>
      <c r="B13" s="133">
        <v>117.39560844686963</v>
      </c>
      <c r="C13" s="133">
        <v>141.51103865625035</v>
      </c>
      <c r="D13" s="133">
        <v>193.9270502777313</v>
      </c>
      <c r="E13" s="133">
        <v>254.63698982993117</v>
      </c>
      <c r="F13" s="133">
        <v>318.85877012004141</v>
      </c>
      <c r="G13" s="133">
        <v>417.01514514076734</v>
      </c>
      <c r="H13" s="133">
        <v>508.43635525234197</v>
      </c>
      <c r="I13" s="133">
        <v>582.60463179096348</v>
      </c>
      <c r="J13" s="133">
        <v>682.58919317204061</v>
      </c>
      <c r="K13" s="133">
        <v>745.23531338119824</v>
      </c>
      <c r="L13" s="133">
        <v>817.50786057641858</v>
      </c>
      <c r="M13" s="133">
        <v>976.31829542957792</v>
      </c>
      <c r="N13" s="133">
        <v>1179.1555328896411</v>
      </c>
      <c r="O13" s="133">
        <v>1306.9654459995916</v>
      </c>
      <c r="P13" s="133">
        <v>1529.5342991758962</v>
      </c>
      <c r="Q13" s="133">
        <v>2003.7270155951389</v>
      </c>
      <c r="R13" s="133">
        <v>2077.5909681420785</v>
      </c>
      <c r="S13" s="133">
        <v>2201.9730598193833</v>
      </c>
      <c r="T13" s="133">
        <v>2185.4223102987885</v>
      </c>
      <c r="U13" s="133">
        <v>2177.833263395738</v>
      </c>
      <c r="V13" s="133">
        <v>2145.2744448668614</v>
      </c>
      <c r="W13" s="133">
        <v>2021.4384366887552</v>
      </c>
      <c r="DA13" s="157" t="s">
        <v>282</v>
      </c>
    </row>
    <row r="14" spans="1:105" ht="12" customHeight="1" x14ac:dyDescent="0.25">
      <c r="A14" s="60" t="s">
        <v>76</v>
      </c>
      <c r="B14" s="65">
        <v>11288.241119887607</v>
      </c>
      <c r="C14" s="65">
        <v>11685.41534640761</v>
      </c>
      <c r="D14" s="65">
        <v>11752.087236614347</v>
      </c>
      <c r="E14" s="65">
        <v>12294.567348666498</v>
      </c>
      <c r="F14" s="65">
        <v>12963.614422107483</v>
      </c>
      <c r="G14" s="65">
        <v>12550.608316306487</v>
      </c>
      <c r="H14" s="65">
        <v>13654.551579132065</v>
      </c>
      <c r="I14" s="65">
        <v>13176.720503339599</v>
      </c>
      <c r="J14" s="65">
        <v>13660.823425778886</v>
      </c>
      <c r="K14" s="65">
        <v>13412.036285356995</v>
      </c>
      <c r="L14" s="65">
        <v>14376.669204796181</v>
      </c>
      <c r="M14" s="65">
        <v>12099.976830016862</v>
      </c>
      <c r="N14" s="65">
        <v>11827.307437613756</v>
      </c>
      <c r="O14" s="65">
        <v>11204.833039971316</v>
      </c>
      <c r="P14" s="65">
        <v>9354.9544239979314</v>
      </c>
      <c r="Q14" s="65">
        <v>9741.5452256715726</v>
      </c>
      <c r="R14" s="65">
        <v>10196.05880025417</v>
      </c>
      <c r="S14" s="65">
        <v>9802.800552030496</v>
      </c>
      <c r="T14" s="65">
        <v>10182.728906023389</v>
      </c>
      <c r="U14" s="65">
        <v>9671.3445691773632</v>
      </c>
      <c r="V14" s="65">
        <v>8075.4857818712017</v>
      </c>
      <c r="W14" s="65">
        <v>9612.3660672597289</v>
      </c>
      <c r="DA14" s="109" t="s">
        <v>283</v>
      </c>
    </row>
    <row r="15" spans="1:105" ht="12" customHeight="1" x14ac:dyDescent="0.25">
      <c r="A15" s="134" t="s">
        <v>80</v>
      </c>
      <c r="B15" s="135">
        <v>475.6708887625673</v>
      </c>
      <c r="C15" s="135">
        <v>511.64224417362504</v>
      </c>
      <c r="D15" s="135">
        <v>477.67176850763786</v>
      </c>
      <c r="E15" s="135">
        <v>515.37052164424563</v>
      </c>
      <c r="F15" s="135">
        <v>519.21287775747658</v>
      </c>
      <c r="G15" s="135">
        <v>520.51874512448921</v>
      </c>
      <c r="H15" s="135">
        <v>555.70323479242961</v>
      </c>
      <c r="I15" s="135">
        <v>466.71390266454296</v>
      </c>
      <c r="J15" s="135">
        <v>519.20080008997093</v>
      </c>
      <c r="K15" s="135">
        <v>512.66563352570017</v>
      </c>
      <c r="L15" s="135">
        <v>553.54844310585986</v>
      </c>
      <c r="M15" s="135">
        <v>466.83533040972827</v>
      </c>
      <c r="N15" s="135">
        <v>490.73144461752088</v>
      </c>
      <c r="O15" s="135">
        <v>521.96953330213864</v>
      </c>
      <c r="P15" s="135">
        <v>429.2880613761136</v>
      </c>
      <c r="Q15" s="135">
        <v>458.09048132992439</v>
      </c>
      <c r="R15" s="135">
        <v>464.16476512097915</v>
      </c>
      <c r="S15" s="135">
        <v>469.28084476270374</v>
      </c>
      <c r="T15" s="135">
        <v>451.48477810582455</v>
      </c>
      <c r="U15" s="135">
        <v>434.13706711927159</v>
      </c>
      <c r="V15" s="135">
        <v>425.95917301806497</v>
      </c>
      <c r="W15" s="135">
        <v>479.45284643247862</v>
      </c>
      <c r="DA15" s="158" t="s">
        <v>284</v>
      </c>
    </row>
    <row r="16" spans="1:105" ht="12.95" customHeight="1" x14ac:dyDescent="0.25">
      <c r="A16" s="130" t="s">
        <v>74</v>
      </c>
      <c r="B16" s="131">
        <f t="shared" ref="B16:Q16" si="4">SUM(B17:B18)</f>
        <v>1412.8028874325219</v>
      </c>
      <c r="C16" s="131">
        <f t="shared" si="4"/>
        <v>1531.9954977534271</v>
      </c>
      <c r="D16" s="131">
        <f t="shared" si="4"/>
        <v>1522.5347133706177</v>
      </c>
      <c r="E16" s="131">
        <f t="shared" si="4"/>
        <v>2287.0248778493547</v>
      </c>
      <c r="F16" s="131">
        <f t="shared" si="4"/>
        <v>1699.3206190631865</v>
      </c>
      <c r="G16" s="131">
        <f t="shared" si="4"/>
        <v>1837.293425156206</v>
      </c>
      <c r="H16" s="131">
        <f t="shared" si="4"/>
        <v>2204.1558362481956</v>
      </c>
      <c r="I16" s="131">
        <f t="shared" si="4"/>
        <v>2029.60747778829</v>
      </c>
      <c r="J16" s="131">
        <f t="shared" si="4"/>
        <v>2151.5819056603568</v>
      </c>
      <c r="K16" s="131">
        <f t="shared" si="4"/>
        <v>2471.0828725612059</v>
      </c>
      <c r="L16" s="131">
        <f t="shared" si="4"/>
        <v>2581.2389229958185</v>
      </c>
      <c r="M16" s="131">
        <f t="shared" si="4"/>
        <v>2460.4215244593406</v>
      </c>
      <c r="N16" s="131">
        <f t="shared" si="4"/>
        <v>2894.8700524573674</v>
      </c>
      <c r="O16" s="131">
        <f t="shared" si="4"/>
        <v>2535.4648544374036</v>
      </c>
      <c r="P16" s="131">
        <f t="shared" si="4"/>
        <v>2323.821385596872</v>
      </c>
      <c r="Q16" s="131">
        <f t="shared" si="4"/>
        <v>3010.8285336082104</v>
      </c>
      <c r="R16" s="131">
        <f t="shared" ref="R16:W16" si="5">SUM(R17:R18)</f>
        <v>2718.365525602414</v>
      </c>
      <c r="S16" s="131">
        <f t="shared" si="5"/>
        <v>2976.4624278318988</v>
      </c>
      <c r="T16" s="131">
        <f t="shared" si="5"/>
        <v>2679.8795888292398</v>
      </c>
      <c r="U16" s="131">
        <f t="shared" si="5"/>
        <v>2770.7205693223104</v>
      </c>
      <c r="V16" s="131">
        <f t="shared" si="5"/>
        <v>2668.7632695255329</v>
      </c>
      <c r="W16" s="131">
        <f t="shared" si="5"/>
        <v>2488.0502777262609</v>
      </c>
      <c r="DA16" s="156" t="s">
        <v>214</v>
      </c>
    </row>
    <row r="17" spans="1:105" ht="12.95" customHeight="1" x14ac:dyDescent="0.25">
      <c r="A17" s="132" t="s">
        <v>73</v>
      </c>
      <c r="B17" s="133">
        <v>3.0018639221289773</v>
      </c>
      <c r="C17" s="133">
        <v>3.8367645758465247</v>
      </c>
      <c r="D17" s="133">
        <v>4.03938809683161</v>
      </c>
      <c r="E17" s="133">
        <v>9.2290990199152496</v>
      </c>
      <c r="F17" s="133">
        <v>6.331716251749933</v>
      </c>
      <c r="G17" s="133">
        <v>7.2960752975346059</v>
      </c>
      <c r="H17" s="133">
        <v>11.27459111464692</v>
      </c>
      <c r="I17" s="133">
        <v>11.684516247437266</v>
      </c>
      <c r="J17" s="133">
        <v>14.882469952580962</v>
      </c>
      <c r="K17" s="133">
        <v>18.403617567765057</v>
      </c>
      <c r="L17" s="133">
        <v>20.777453124947584</v>
      </c>
      <c r="M17" s="133">
        <v>25.082548899602603</v>
      </c>
      <c r="N17" s="133">
        <v>37.193614698218823</v>
      </c>
      <c r="O17" s="133">
        <v>39.70917292914703</v>
      </c>
      <c r="P17" s="133">
        <v>42.121683287861273</v>
      </c>
      <c r="Q17" s="133">
        <v>67.486413857546182</v>
      </c>
      <c r="R17" s="133">
        <v>68.393292273812833</v>
      </c>
      <c r="S17" s="133">
        <v>86.092570435091289</v>
      </c>
      <c r="T17" s="133">
        <v>90.191110299895982</v>
      </c>
      <c r="U17" s="133">
        <v>102.3455920884234</v>
      </c>
      <c r="V17" s="133">
        <v>99.240500809029442</v>
      </c>
      <c r="W17" s="133">
        <v>92.606688536495</v>
      </c>
      <c r="DA17" s="157" t="s">
        <v>285</v>
      </c>
    </row>
    <row r="18" spans="1:105" ht="12" customHeight="1" x14ac:dyDescent="0.25">
      <c r="A18" s="132" t="s">
        <v>72</v>
      </c>
      <c r="B18" s="133">
        <v>1409.801023510393</v>
      </c>
      <c r="C18" s="133">
        <v>1528.1587331775806</v>
      </c>
      <c r="D18" s="133">
        <v>1518.4953252737862</v>
      </c>
      <c r="E18" s="133">
        <v>2277.7957788294393</v>
      </c>
      <c r="F18" s="133">
        <v>1692.9889028114367</v>
      </c>
      <c r="G18" s="133">
        <v>1829.9973498586714</v>
      </c>
      <c r="H18" s="133">
        <v>2192.8812451335484</v>
      </c>
      <c r="I18" s="133">
        <v>2017.9229615408528</v>
      </c>
      <c r="J18" s="133">
        <v>2136.699435707776</v>
      </c>
      <c r="K18" s="133">
        <v>2452.6792549934407</v>
      </c>
      <c r="L18" s="133">
        <v>2560.461469870871</v>
      </c>
      <c r="M18" s="133">
        <v>2435.3389755597382</v>
      </c>
      <c r="N18" s="133">
        <v>2857.6764377591485</v>
      </c>
      <c r="O18" s="133">
        <v>2495.7556815082567</v>
      </c>
      <c r="P18" s="133">
        <v>2281.6997023090107</v>
      </c>
      <c r="Q18" s="133">
        <v>2943.3421197506641</v>
      </c>
      <c r="R18" s="133">
        <v>2649.9722333286013</v>
      </c>
      <c r="S18" s="133">
        <v>2890.3698573968077</v>
      </c>
      <c r="T18" s="133">
        <v>2589.6884785293437</v>
      </c>
      <c r="U18" s="133">
        <v>2668.374977233887</v>
      </c>
      <c r="V18" s="133">
        <v>2569.5227687165034</v>
      </c>
      <c r="W18" s="133">
        <v>2395.443589189766</v>
      </c>
      <c r="DA18" s="157" t="s">
        <v>286</v>
      </c>
    </row>
    <row r="19" spans="1:105" ht="12.95" customHeight="1" x14ac:dyDescent="0.25">
      <c r="A19" s="130" t="s">
        <v>35</v>
      </c>
      <c r="B19" s="131">
        <f t="shared" ref="B19:Q19" si="6">SUM(B20:B27)</f>
        <v>11434.891072488141</v>
      </c>
      <c r="C19" s="131">
        <f t="shared" si="6"/>
        <v>11602.892038582946</v>
      </c>
      <c r="D19" s="131">
        <f t="shared" si="6"/>
        <v>11813.95432484268</v>
      </c>
      <c r="E19" s="131">
        <f t="shared" si="6"/>
        <v>11943.670919499942</v>
      </c>
      <c r="F19" s="131">
        <f t="shared" si="6"/>
        <v>12234.242418340924</v>
      </c>
      <c r="G19" s="131">
        <f t="shared" si="6"/>
        <v>12330.994253353634</v>
      </c>
      <c r="H19" s="131">
        <f t="shared" si="6"/>
        <v>12630.122070056874</v>
      </c>
      <c r="I19" s="131">
        <f t="shared" si="6"/>
        <v>12826.147756406288</v>
      </c>
      <c r="J19" s="131">
        <f t="shared" si="6"/>
        <v>13017.811414276333</v>
      </c>
      <c r="K19" s="131">
        <f t="shared" si="6"/>
        <v>13093.930755556385</v>
      </c>
      <c r="L19" s="131">
        <f t="shared" si="6"/>
        <v>13080.016781216455</v>
      </c>
      <c r="M19" s="131">
        <f t="shared" si="6"/>
        <v>13116.563210363334</v>
      </c>
      <c r="N19" s="131">
        <f t="shared" si="6"/>
        <v>13102.914112694491</v>
      </c>
      <c r="O19" s="131">
        <f t="shared" si="6"/>
        <v>13147.281684523121</v>
      </c>
      <c r="P19" s="131">
        <f t="shared" si="6"/>
        <v>13289.807783840364</v>
      </c>
      <c r="Q19" s="131">
        <f t="shared" si="6"/>
        <v>13257.643151279657</v>
      </c>
      <c r="R19" s="131">
        <f t="shared" ref="R19:W19" si="7">SUM(R20:R27)</f>
        <v>13225.519141407543</v>
      </c>
      <c r="S19" s="131">
        <f t="shared" si="7"/>
        <v>13111.962135480788</v>
      </c>
      <c r="T19" s="131">
        <f t="shared" si="7"/>
        <v>12940.860801893183</v>
      </c>
      <c r="U19" s="131">
        <f t="shared" si="7"/>
        <v>12602.907453331203</v>
      </c>
      <c r="V19" s="131">
        <f t="shared" si="7"/>
        <v>11434.877102841174</v>
      </c>
      <c r="W19" s="131">
        <f t="shared" si="7"/>
        <v>11955.214067395114</v>
      </c>
      <c r="DA19" s="156" t="s">
        <v>215</v>
      </c>
    </row>
    <row r="20" spans="1:105" ht="12" customHeight="1" x14ac:dyDescent="0.25">
      <c r="A20" s="132" t="s">
        <v>29</v>
      </c>
      <c r="B20" s="133">
        <v>16.922149643941356</v>
      </c>
      <c r="C20" s="133">
        <v>26.633286051033096</v>
      </c>
      <c r="D20" s="133">
        <v>33.595561212217007</v>
      </c>
      <c r="E20" s="133">
        <v>33.102412033845233</v>
      </c>
      <c r="F20" s="133">
        <v>33.301614757801815</v>
      </c>
      <c r="G20" s="133">
        <v>30.828247090704366</v>
      </c>
      <c r="H20" s="133">
        <v>29.61432882837477</v>
      </c>
      <c r="I20" s="133">
        <v>39.086203380204182</v>
      </c>
      <c r="J20" s="133">
        <v>41.862675392294683</v>
      </c>
      <c r="K20" s="133">
        <v>44.073173320493801</v>
      </c>
      <c r="L20" s="133">
        <v>46.212626988537622</v>
      </c>
      <c r="M20" s="133">
        <v>46.805252783336101</v>
      </c>
      <c r="N20" s="133">
        <v>47.971830988501608</v>
      </c>
      <c r="O20" s="133">
        <v>49.278045244922453</v>
      </c>
      <c r="P20" s="133">
        <v>50.292258649051732</v>
      </c>
      <c r="Q20" s="133">
        <v>51.547842286186807</v>
      </c>
      <c r="R20" s="133">
        <v>50.310576321369815</v>
      </c>
      <c r="S20" s="133">
        <v>43.676883755043228</v>
      </c>
      <c r="T20" s="133">
        <v>33.433901285538674</v>
      </c>
      <c r="U20" s="133">
        <v>31.795072448881328</v>
      </c>
      <c r="V20" s="133">
        <v>28.118580751995765</v>
      </c>
      <c r="W20" s="133">
        <v>38.497417621623022</v>
      </c>
      <c r="DA20" s="157" t="s">
        <v>287</v>
      </c>
    </row>
    <row r="21" spans="1:105" s="2" customFormat="1" ht="12" customHeight="1" x14ac:dyDescent="0.25">
      <c r="A21" s="132" t="s">
        <v>52</v>
      </c>
      <c r="B21" s="133">
        <v>355.70594913037633</v>
      </c>
      <c r="C21" s="133">
        <v>377.68771707745117</v>
      </c>
      <c r="D21" s="133">
        <v>403.51510410790013</v>
      </c>
      <c r="E21" s="133">
        <v>446.19510703979967</v>
      </c>
      <c r="F21" s="133">
        <v>453.47025487812965</v>
      </c>
      <c r="G21" s="133">
        <v>445.91643318292631</v>
      </c>
      <c r="H21" s="133">
        <v>471.2735824167475</v>
      </c>
      <c r="I21" s="133">
        <v>458.77889954739959</v>
      </c>
      <c r="J21" s="133">
        <v>448.60741442907971</v>
      </c>
      <c r="K21" s="133">
        <v>429.83707498486746</v>
      </c>
      <c r="L21" s="133">
        <v>405.15802120347456</v>
      </c>
      <c r="M21" s="133">
        <v>394.16715332561438</v>
      </c>
      <c r="N21" s="133">
        <v>383.25178631731768</v>
      </c>
      <c r="O21" s="133">
        <v>335.15342703501636</v>
      </c>
      <c r="P21" s="133">
        <v>330.10921358715729</v>
      </c>
      <c r="Q21" s="133">
        <v>317.78238404607907</v>
      </c>
      <c r="R21" s="133">
        <v>321.2479577200952</v>
      </c>
      <c r="S21" s="133">
        <v>302.96907350063947</v>
      </c>
      <c r="T21" s="133">
        <v>246.70439463842033</v>
      </c>
      <c r="U21" s="133">
        <v>240.88995533346042</v>
      </c>
      <c r="V21" s="133">
        <v>178.99298771041086</v>
      </c>
      <c r="W21" s="133">
        <v>170.92076816751751</v>
      </c>
      <c r="DA21" s="157" t="s">
        <v>288</v>
      </c>
    </row>
    <row r="22" spans="1:105" ht="12" customHeight="1" x14ac:dyDescent="0.25">
      <c r="A22" s="132" t="s">
        <v>169</v>
      </c>
      <c r="B22" s="133">
        <v>2479.3148053346267</v>
      </c>
      <c r="C22" s="133">
        <v>2521.1620043765656</v>
      </c>
      <c r="D22" s="133">
        <v>2521.3313687680024</v>
      </c>
      <c r="E22" s="133">
        <v>2523.8280342012913</v>
      </c>
      <c r="F22" s="133">
        <v>2524.0749446803438</v>
      </c>
      <c r="G22" s="133">
        <v>2471.6695309914066</v>
      </c>
      <c r="H22" s="133">
        <v>2444.438388037709</v>
      </c>
      <c r="I22" s="133">
        <v>2384.6085464720172</v>
      </c>
      <c r="J22" s="133">
        <v>2359.6674710994475</v>
      </c>
      <c r="K22" s="133">
        <v>2296.5985499998542</v>
      </c>
      <c r="L22" s="133">
        <v>2228.0543773862287</v>
      </c>
      <c r="M22" s="133">
        <v>2221.3532140816988</v>
      </c>
      <c r="N22" s="133">
        <v>2263.9412596906345</v>
      </c>
      <c r="O22" s="133">
        <v>2272.5897256018338</v>
      </c>
      <c r="P22" s="133">
        <v>2253.3507066414704</v>
      </c>
      <c r="Q22" s="133">
        <v>2291.1602891761108</v>
      </c>
      <c r="R22" s="133">
        <v>2206.5478340335121</v>
      </c>
      <c r="S22" s="133">
        <v>2198.0041090450181</v>
      </c>
      <c r="T22" s="133">
        <v>1617.2415111625473</v>
      </c>
      <c r="U22" s="133">
        <v>1533.0061232255114</v>
      </c>
      <c r="V22" s="133">
        <v>1378.4355290444676</v>
      </c>
      <c r="W22" s="133">
        <v>1416.2588204610722</v>
      </c>
      <c r="DA22" s="157" t="s">
        <v>289</v>
      </c>
    </row>
    <row r="23" spans="1:105" ht="12" customHeight="1" x14ac:dyDescent="0.25">
      <c r="A23" s="132" t="s">
        <v>154</v>
      </c>
      <c r="B23" s="133">
        <v>3095.1538513841933</v>
      </c>
      <c r="C23" s="133">
        <v>3092.3132560832487</v>
      </c>
      <c r="D23" s="133">
        <v>3135.4965752276626</v>
      </c>
      <c r="E23" s="133">
        <v>3095.5941778775459</v>
      </c>
      <c r="F23" s="133">
        <v>3125.950513728269</v>
      </c>
      <c r="G23" s="133">
        <v>3163.7296097453873</v>
      </c>
      <c r="H23" s="133">
        <v>3404.2376674493694</v>
      </c>
      <c r="I23" s="133">
        <v>3432.7606699087783</v>
      </c>
      <c r="J23" s="133">
        <v>3465.4898441502096</v>
      </c>
      <c r="K23" s="133">
        <v>3580.5358311658183</v>
      </c>
      <c r="L23" s="133">
        <v>3589.3815047879198</v>
      </c>
      <c r="M23" s="133">
        <v>3620.9993545801649</v>
      </c>
      <c r="N23" s="133">
        <v>3597.5557273276036</v>
      </c>
      <c r="O23" s="133">
        <v>3769.805389882446</v>
      </c>
      <c r="P23" s="133">
        <v>3964.2876837567551</v>
      </c>
      <c r="Q23" s="133">
        <v>3906.9445654754422</v>
      </c>
      <c r="R23" s="133">
        <v>3957.1425824314383</v>
      </c>
      <c r="S23" s="133">
        <v>4023.3187057216751</v>
      </c>
      <c r="T23" s="133">
        <v>4485.3722211210743</v>
      </c>
      <c r="U23" s="133">
        <v>4325.5481292169234</v>
      </c>
      <c r="V23" s="133">
        <v>4008.8752158512011</v>
      </c>
      <c r="W23" s="133">
        <v>4213.7432975312158</v>
      </c>
      <c r="DA23" s="157" t="s">
        <v>290</v>
      </c>
    </row>
    <row r="24" spans="1:105" ht="12" customHeight="1" x14ac:dyDescent="0.25">
      <c r="A24" s="132" t="s">
        <v>128</v>
      </c>
      <c r="B24" s="133">
        <v>69.942729330662658</v>
      </c>
      <c r="C24" s="133">
        <v>62.659921049031958</v>
      </c>
      <c r="D24" s="133">
        <v>69.267216774843504</v>
      </c>
      <c r="E24" s="133">
        <v>69.617634707809501</v>
      </c>
      <c r="F24" s="133">
        <v>68.651879566025627</v>
      </c>
      <c r="G24" s="133">
        <v>67.277332673489838</v>
      </c>
      <c r="H24" s="133">
        <v>68.227426669224442</v>
      </c>
      <c r="I24" s="133">
        <v>73.281602897442113</v>
      </c>
      <c r="J24" s="133">
        <v>74.214023573942171</v>
      </c>
      <c r="K24" s="133">
        <v>76.3880136435655</v>
      </c>
      <c r="L24" s="133">
        <v>78.670639770339434</v>
      </c>
      <c r="M24" s="133">
        <v>68.505367207662374</v>
      </c>
      <c r="N24" s="133">
        <v>74.947523936459589</v>
      </c>
      <c r="O24" s="133">
        <v>80.255051629567546</v>
      </c>
      <c r="P24" s="133">
        <v>76.574439755955694</v>
      </c>
      <c r="Q24" s="133">
        <v>74.937411624383316</v>
      </c>
      <c r="R24" s="133">
        <v>77.742092865305082</v>
      </c>
      <c r="S24" s="133">
        <v>77.375045234404027</v>
      </c>
      <c r="T24" s="133">
        <v>74.613636046831999</v>
      </c>
      <c r="U24" s="133">
        <v>71.920653875482088</v>
      </c>
      <c r="V24" s="133">
        <v>72.904516771544337</v>
      </c>
      <c r="W24" s="133">
        <v>81.472193176969995</v>
      </c>
      <c r="DA24" s="157" t="s">
        <v>291</v>
      </c>
    </row>
    <row r="25" spans="1:105" ht="12" customHeight="1" x14ac:dyDescent="0.25">
      <c r="A25" s="132" t="s">
        <v>170</v>
      </c>
      <c r="B25" s="133">
        <v>720.8754662680434</v>
      </c>
      <c r="C25" s="133">
        <v>724.32268649921946</v>
      </c>
      <c r="D25" s="133">
        <v>732.93873650219905</v>
      </c>
      <c r="E25" s="133">
        <v>1072.1472910727289</v>
      </c>
      <c r="F25" s="133">
        <v>1129.3297732239926</v>
      </c>
      <c r="G25" s="133">
        <v>1160.8633181881792</v>
      </c>
      <c r="H25" s="133">
        <v>1188.4724472241912</v>
      </c>
      <c r="I25" s="133">
        <v>1146.8409944485982</v>
      </c>
      <c r="J25" s="133">
        <v>1181.3245577750238</v>
      </c>
      <c r="K25" s="133">
        <v>1220.0384240608862</v>
      </c>
      <c r="L25" s="133">
        <v>1232.5738679063293</v>
      </c>
      <c r="M25" s="133">
        <v>1253.2209010902543</v>
      </c>
      <c r="N25" s="133">
        <v>1287.4498371816837</v>
      </c>
      <c r="O25" s="133">
        <v>1196.4021412063657</v>
      </c>
      <c r="P25" s="133">
        <v>1189.6695256743637</v>
      </c>
      <c r="Q25" s="133">
        <v>1190.7115595057148</v>
      </c>
      <c r="R25" s="133">
        <v>1196.8266466885996</v>
      </c>
      <c r="S25" s="133">
        <v>1209.4168620915552</v>
      </c>
      <c r="T25" s="133">
        <v>1209.0187291155344</v>
      </c>
      <c r="U25" s="133">
        <v>1178.2464103086784</v>
      </c>
      <c r="V25" s="133">
        <v>1089.5173037568563</v>
      </c>
      <c r="W25" s="133">
        <v>1154.1814896766004</v>
      </c>
      <c r="DA25" s="157" t="s">
        <v>292</v>
      </c>
    </row>
    <row r="26" spans="1:105" ht="12" customHeight="1" x14ac:dyDescent="0.25">
      <c r="A26" s="132" t="s">
        <v>24</v>
      </c>
      <c r="B26" s="65">
        <v>4625.9108589881043</v>
      </c>
      <c r="C26" s="65">
        <v>4724.0990267489187</v>
      </c>
      <c r="D26" s="65">
        <v>4838.6981292874561</v>
      </c>
      <c r="E26" s="65">
        <v>4612.9692265304075</v>
      </c>
      <c r="F26" s="65">
        <v>4804.3671799704662</v>
      </c>
      <c r="G26" s="65">
        <v>4888.2549233560048</v>
      </c>
      <c r="H26" s="65">
        <v>4920.8903016582553</v>
      </c>
      <c r="I26" s="65">
        <v>5172.0671940080811</v>
      </c>
      <c r="J26" s="65">
        <v>5303.2902257927062</v>
      </c>
      <c r="K26" s="65">
        <v>5303.3341509776319</v>
      </c>
      <c r="L26" s="65">
        <v>5303.866345065283</v>
      </c>
      <c r="M26" s="65">
        <v>5290.4615803642528</v>
      </c>
      <c r="N26" s="65">
        <v>5207.8130862032776</v>
      </c>
      <c r="O26" s="65">
        <v>5201.5572332436914</v>
      </c>
      <c r="P26" s="65">
        <v>5164.9022876758681</v>
      </c>
      <c r="Q26" s="65">
        <v>5160.843192029025</v>
      </c>
      <c r="R26" s="65">
        <v>5149.8505485097357</v>
      </c>
      <c r="S26" s="65">
        <v>4976.3005103027035</v>
      </c>
      <c r="T26" s="65">
        <v>4973.5891342326086</v>
      </c>
      <c r="U26" s="65">
        <v>4920.3490882859796</v>
      </c>
      <c r="V26" s="65">
        <v>4369.0513696425742</v>
      </c>
      <c r="W26" s="65">
        <v>4584.5410265898654</v>
      </c>
      <c r="DA26" s="109" t="s">
        <v>293</v>
      </c>
    </row>
    <row r="27" spans="1:105" ht="12" customHeight="1" x14ac:dyDescent="0.25">
      <c r="A27" s="145" t="s">
        <v>26</v>
      </c>
      <c r="B27" s="146">
        <v>71.065262408193476</v>
      </c>
      <c r="C27" s="146">
        <v>74.014140697478084</v>
      </c>
      <c r="D27" s="146">
        <v>79.111632962398843</v>
      </c>
      <c r="E27" s="146">
        <v>90.217036036514401</v>
      </c>
      <c r="F27" s="146">
        <v>95.096257535895944</v>
      </c>
      <c r="G27" s="146">
        <v>102.45485812553741</v>
      </c>
      <c r="H27" s="146">
        <v>102.96792777300087</v>
      </c>
      <c r="I27" s="146">
        <v>118.72364574376613</v>
      </c>
      <c r="J27" s="146">
        <v>143.35520206362852</v>
      </c>
      <c r="K27" s="146">
        <v>143.1255374032674</v>
      </c>
      <c r="L27" s="146">
        <v>196.09939810834044</v>
      </c>
      <c r="M27" s="146">
        <v>221.0503869303526</v>
      </c>
      <c r="N27" s="146">
        <v>239.98306104901127</v>
      </c>
      <c r="O27" s="146">
        <v>242.24067067927777</v>
      </c>
      <c r="P27" s="146">
        <v>260.62166809974201</v>
      </c>
      <c r="Q27" s="146">
        <v>263.71590713671537</v>
      </c>
      <c r="R27" s="146">
        <v>265.85090283748917</v>
      </c>
      <c r="S27" s="146">
        <v>280.90094582975041</v>
      </c>
      <c r="T27" s="146">
        <v>300.88727429062766</v>
      </c>
      <c r="U27" s="146">
        <v>301.15202063628533</v>
      </c>
      <c r="V27" s="146">
        <v>308.98159931212388</v>
      </c>
      <c r="W27" s="146">
        <v>295.59905417024936</v>
      </c>
      <c r="DA27" s="159" t="s">
        <v>294</v>
      </c>
    </row>
    <row r="28" spans="1:105" ht="12" hidden="1" customHeight="1" x14ac:dyDescent="0.25">
      <c r="A28" s="78" t="s">
        <v>26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DA28" s="111"/>
    </row>
    <row r="29" spans="1:105" ht="12.95" customHeight="1" x14ac:dyDescent="0.25">
      <c r="A29" s="130" t="s">
        <v>34</v>
      </c>
      <c r="B29" s="131">
        <f t="shared" ref="B29:Q29" si="8">SUM(B30:B33)</f>
        <v>10784.732394965542</v>
      </c>
      <c r="C29" s="131">
        <f t="shared" si="8"/>
        <v>11046.966779501392</v>
      </c>
      <c r="D29" s="131">
        <f t="shared" si="8"/>
        <v>11297.15328028048</v>
      </c>
      <c r="E29" s="131">
        <f t="shared" si="8"/>
        <v>11512.36262961483</v>
      </c>
      <c r="F29" s="131">
        <f t="shared" si="8"/>
        <v>11889.380495855232</v>
      </c>
      <c r="G29" s="131">
        <f t="shared" si="8"/>
        <v>12112.149026405255</v>
      </c>
      <c r="H29" s="131">
        <f t="shared" si="8"/>
        <v>12354.060160800105</v>
      </c>
      <c r="I29" s="131">
        <f t="shared" si="8"/>
        <v>12699.898906900005</v>
      </c>
      <c r="J29" s="131">
        <f t="shared" si="8"/>
        <v>12985.160085152398</v>
      </c>
      <c r="K29" s="131">
        <f t="shared" si="8"/>
        <v>13158.188313922557</v>
      </c>
      <c r="L29" s="131">
        <f t="shared" si="8"/>
        <v>13348.72883301472</v>
      </c>
      <c r="M29" s="131">
        <f t="shared" si="8"/>
        <v>13452.82834156334</v>
      </c>
      <c r="N29" s="131">
        <f t="shared" si="8"/>
        <v>13538.404482037475</v>
      </c>
      <c r="O29" s="131">
        <f t="shared" si="8"/>
        <v>13743.523069237641</v>
      </c>
      <c r="P29" s="131">
        <f t="shared" si="8"/>
        <v>14148.529902638635</v>
      </c>
      <c r="Q29" s="131">
        <f t="shared" si="8"/>
        <v>14203.665763725567</v>
      </c>
      <c r="R29" s="131">
        <f t="shared" ref="R29:W29" si="9">SUM(R30:R33)</f>
        <v>14334.718729070779</v>
      </c>
      <c r="S29" s="131">
        <f t="shared" si="9"/>
        <v>14514.589658004908</v>
      </c>
      <c r="T29" s="131">
        <f t="shared" si="9"/>
        <v>14572.370802342033</v>
      </c>
      <c r="U29" s="131">
        <f t="shared" si="9"/>
        <v>14738.799745822471</v>
      </c>
      <c r="V29" s="131">
        <f t="shared" si="9"/>
        <v>13449.971674403088</v>
      </c>
      <c r="W29" s="131">
        <f t="shared" si="9"/>
        <v>14344.930513153384</v>
      </c>
      <c r="DA29" s="156" t="s">
        <v>216</v>
      </c>
    </row>
    <row r="30" spans="1:105" ht="12" customHeight="1" x14ac:dyDescent="0.25">
      <c r="A30" s="132" t="s">
        <v>52</v>
      </c>
      <c r="B30" s="133">
        <v>1310.7945199212365</v>
      </c>
      <c r="C30" s="133">
        <v>1159.2551136342363</v>
      </c>
      <c r="D30" s="133">
        <v>1409.3576225195857</v>
      </c>
      <c r="E30" s="133">
        <v>1670.0691357142057</v>
      </c>
      <c r="F30" s="133">
        <v>1795.6619815310917</v>
      </c>
      <c r="G30" s="133">
        <v>1827.6238640341853</v>
      </c>
      <c r="H30" s="133">
        <v>1560.8347572046191</v>
      </c>
      <c r="I30" s="133">
        <v>1633.6243001903081</v>
      </c>
      <c r="J30" s="133">
        <v>1568.1303510689313</v>
      </c>
      <c r="K30" s="133">
        <v>1512.5180803361068</v>
      </c>
      <c r="L30" s="133">
        <v>1555.9615805443461</v>
      </c>
      <c r="M30" s="133">
        <v>1435.2121027206397</v>
      </c>
      <c r="N30" s="133">
        <v>1337.1900431324875</v>
      </c>
      <c r="O30" s="133">
        <v>1351.9806713291359</v>
      </c>
      <c r="P30" s="133">
        <v>1220.7187675495118</v>
      </c>
      <c r="Q30" s="133">
        <v>1321.7458095375632</v>
      </c>
      <c r="R30" s="133">
        <v>1431.6791784902296</v>
      </c>
      <c r="S30" s="133">
        <v>1333.540634032038</v>
      </c>
      <c r="T30" s="133">
        <v>1281.9676666994037</v>
      </c>
      <c r="U30" s="133">
        <v>1341.0154454631308</v>
      </c>
      <c r="V30" s="133">
        <v>1118.5103646658515</v>
      </c>
      <c r="W30" s="133">
        <v>1140.573867898491</v>
      </c>
      <c r="DA30" s="157" t="s">
        <v>295</v>
      </c>
    </row>
    <row r="31" spans="1:105" ht="12" customHeight="1" x14ac:dyDescent="0.25">
      <c r="A31" s="132" t="s">
        <v>154</v>
      </c>
      <c r="B31" s="133">
        <v>4784.0913743787678</v>
      </c>
      <c r="C31" s="133">
        <v>4890.5893761886555</v>
      </c>
      <c r="D31" s="133">
        <v>4916.7611846528262</v>
      </c>
      <c r="E31" s="133">
        <v>4762.9662207123629</v>
      </c>
      <c r="F31" s="133">
        <v>4919.1406920417012</v>
      </c>
      <c r="G31" s="133">
        <v>4699.9356211989134</v>
      </c>
      <c r="H31" s="133">
        <v>4827.2910195904324</v>
      </c>
      <c r="I31" s="133">
        <v>4941.943583015317</v>
      </c>
      <c r="J31" s="133">
        <v>4988.6336791380809</v>
      </c>
      <c r="K31" s="133">
        <v>5164.2581037063637</v>
      </c>
      <c r="L31" s="133">
        <v>5107.269485384144</v>
      </c>
      <c r="M31" s="133">
        <v>5135.8142710961693</v>
      </c>
      <c r="N31" s="133">
        <v>5192.0339905494284</v>
      </c>
      <c r="O31" s="133">
        <v>5429.1615759589276</v>
      </c>
      <c r="P31" s="133">
        <v>6668.7202579328659</v>
      </c>
      <c r="Q31" s="133">
        <v>6634.0632356397828</v>
      </c>
      <c r="R31" s="133">
        <v>6611.6179215714619</v>
      </c>
      <c r="S31" s="133">
        <v>6831.9068442234611</v>
      </c>
      <c r="T31" s="133">
        <v>6914.003162598462</v>
      </c>
      <c r="U31" s="133">
        <v>7268.8296395726657</v>
      </c>
      <c r="V31" s="133">
        <v>6543.9319024940432</v>
      </c>
      <c r="W31" s="133">
        <v>6934.7278717580812</v>
      </c>
      <c r="DA31" s="157" t="s">
        <v>296</v>
      </c>
    </row>
    <row r="32" spans="1:105" ht="12" customHeight="1" x14ac:dyDescent="0.25">
      <c r="A32" s="132" t="s">
        <v>128</v>
      </c>
      <c r="B32" s="133">
        <v>5.9078436992452463</v>
      </c>
      <c r="C32" s="133">
        <v>5.9104069337919167</v>
      </c>
      <c r="D32" s="133">
        <v>6.903799105760962</v>
      </c>
      <c r="E32" s="133">
        <v>12.980894505588996</v>
      </c>
      <c r="F32" s="133">
        <v>13.499627738607053</v>
      </c>
      <c r="G32" s="133">
        <v>15.465270539498084</v>
      </c>
      <c r="H32" s="133">
        <v>15.277879591573514</v>
      </c>
      <c r="I32" s="133">
        <v>16.562016260963023</v>
      </c>
      <c r="J32" s="133">
        <v>22.410472336100582</v>
      </c>
      <c r="K32" s="133">
        <v>23.584278491979585</v>
      </c>
      <c r="L32" s="133">
        <v>25.688271250175923</v>
      </c>
      <c r="M32" s="133">
        <v>25.112616541701719</v>
      </c>
      <c r="N32" s="133">
        <v>61.610787071463143</v>
      </c>
      <c r="O32" s="133">
        <v>46.633941608955936</v>
      </c>
      <c r="P32" s="133">
        <v>46.919336907758499</v>
      </c>
      <c r="Q32" s="133">
        <v>48.191897609347926</v>
      </c>
      <c r="R32" s="133">
        <v>43.654257141359736</v>
      </c>
      <c r="S32" s="133">
        <v>49.435333256896953</v>
      </c>
      <c r="T32" s="133">
        <v>56.467520244137248</v>
      </c>
      <c r="U32" s="133">
        <v>60.057260703996249</v>
      </c>
      <c r="V32" s="133">
        <v>48.958605649459727</v>
      </c>
      <c r="W32" s="133">
        <v>52.231381760229496</v>
      </c>
      <c r="DA32" s="157" t="s">
        <v>297</v>
      </c>
    </row>
    <row r="33" spans="1:105" ht="12" customHeight="1" x14ac:dyDescent="0.25">
      <c r="A33" s="62" t="s">
        <v>24</v>
      </c>
      <c r="B33" s="68">
        <v>4683.9386569662929</v>
      </c>
      <c r="C33" s="68">
        <v>4991.2118827447075</v>
      </c>
      <c r="D33" s="68">
        <v>4964.1306740023074</v>
      </c>
      <c r="E33" s="68">
        <v>5066.3463786826724</v>
      </c>
      <c r="F33" s="68">
        <v>5161.0781945438321</v>
      </c>
      <c r="G33" s="68">
        <v>5569.1242706326575</v>
      </c>
      <c r="H33" s="68">
        <v>5950.6565044134795</v>
      </c>
      <c r="I33" s="68">
        <v>6107.7690074334159</v>
      </c>
      <c r="J33" s="68">
        <v>6405.9855826092853</v>
      </c>
      <c r="K33" s="68">
        <v>6457.8278513881087</v>
      </c>
      <c r="L33" s="68">
        <v>6659.8094958360543</v>
      </c>
      <c r="M33" s="68">
        <v>6856.6893512048291</v>
      </c>
      <c r="N33" s="68">
        <v>6947.5696612840957</v>
      </c>
      <c r="O33" s="68">
        <v>6915.7468803406209</v>
      </c>
      <c r="P33" s="68">
        <v>6212.1715402484988</v>
      </c>
      <c r="Q33" s="68">
        <v>6199.6648209388741</v>
      </c>
      <c r="R33" s="68">
        <v>6247.767371867727</v>
      </c>
      <c r="S33" s="68">
        <v>6299.7068464925123</v>
      </c>
      <c r="T33" s="68">
        <v>6319.9324528000316</v>
      </c>
      <c r="U33" s="68">
        <v>6068.8974000826793</v>
      </c>
      <c r="V33" s="68">
        <v>5738.5708015937325</v>
      </c>
      <c r="W33" s="68">
        <v>6217.3973917365811</v>
      </c>
      <c r="DA33" s="111" t="s">
        <v>298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299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82</v>
      </c>
      <c r="B3" s="126">
        <f t="shared" ref="B3:Q3" si="0">SUM(B4,B16,B19,B29)</f>
        <v>53704.475997506568</v>
      </c>
      <c r="C3" s="126">
        <f t="shared" si="0"/>
        <v>57391.593250514605</v>
      </c>
      <c r="D3" s="126">
        <f t="shared" si="0"/>
        <v>56982.435834519907</v>
      </c>
      <c r="E3" s="126">
        <f t="shared" si="0"/>
        <v>63810.630217923128</v>
      </c>
      <c r="F3" s="126">
        <f t="shared" si="0"/>
        <v>65051.447003453883</v>
      </c>
      <c r="G3" s="126">
        <f t="shared" si="0"/>
        <v>66196.445073905881</v>
      </c>
      <c r="H3" s="126">
        <f t="shared" si="0"/>
        <v>71171.790510591964</v>
      </c>
      <c r="I3" s="126">
        <f t="shared" si="0"/>
        <v>66002.568480378599</v>
      </c>
      <c r="J3" s="126">
        <f t="shared" si="0"/>
        <v>71706.601360014392</v>
      </c>
      <c r="K3" s="126">
        <f t="shared" si="0"/>
        <v>73117.468363290085</v>
      </c>
      <c r="L3" s="126">
        <f t="shared" si="0"/>
        <v>78829.334887535093</v>
      </c>
      <c r="M3" s="126">
        <f t="shared" si="0"/>
        <v>71270.221162354545</v>
      </c>
      <c r="N3" s="126">
        <f t="shared" si="0"/>
        <v>75336.476587024619</v>
      </c>
      <c r="O3" s="126">
        <f t="shared" si="0"/>
        <v>76697.262440542458</v>
      </c>
      <c r="P3" s="126">
        <f t="shared" si="0"/>
        <v>69974.785701587884</v>
      </c>
      <c r="Q3" s="126">
        <f t="shared" si="0"/>
        <v>76547.142447101331</v>
      </c>
      <c r="R3" s="126">
        <f t="shared" ref="R3:W3" si="1">SUM(R4,R16,R19,R29)</f>
        <v>77681.19289400267</v>
      </c>
      <c r="S3" s="126">
        <f t="shared" si="1"/>
        <v>80147.85035557294</v>
      </c>
      <c r="T3" s="126">
        <f t="shared" si="1"/>
        <v>79276.008375033663</v>
      </c>
      <c r="U3" s="126">
        <f t="shared" si="1"/>
        <v>78651.509852327668</v>
      </c>
      <c r="V3" s="126">
        <f t="shared" si="1"/>
        <v>75078.744063016435</v>
      </c>
      <c r="W3" s="126">
        <f t="shared" si="1"/>
        <v>81564.538952250165</v>
      </c>
      <c r="DA3" s="155" t="s">
        <v>300</v>
      </c>
    </row>
    <row r="4" spans="1:105" ht="12.95" customHeight="1" x14ac:dyDescent="0.25">
      <c r="A4" s="130" t="s">
        <v>32</v>
      </c>
      <c r="B4" s="131">
        <f t="shared" ref="B4:Q4" si="2">SUM(B5:B15)</f>
        <v>36963.57411588067</v>
      </c>
      <c r="C4" s="131">
        <f t="shared" si="2"/>
        <v>39963.756518780479</v>
      </c>
      <c r="D4" s="131">
        <f t="shared" si="2"/>
        <v>39110.087589477684</v>
      </c>
      <c r="E4" s="131">
        <f t="shared" si="2"/>
        <v>43911.432888779913</v>
      </c>
      <c r="F4" s="131">
        <f t="shared" si="2"/>
        <v>45707.303706177503</v>
      </c>
      <c r="G4" s="131">
        <f t="shared" si="2"/>
        <v>46029.832261336167</v>
      </c>
      <c r="H4" s="131">
        <f t="shared" si="2"/>
        <v>49455.74147848141</v>
      </c>
      <c r="I4" s="131">
        <f t="shared" si="2"/>
        <v>44003.408719770487</v>
      </c>
      <c r="J4" s="131">
        <f t="shared" si="2"/>
        <v>48692.828100872102</v>
      </c>
      <c r="K4" s="131">
        <f t="shared" si="2"/>
        <v>48919.615600525198</v>
      </c>
      <c r="L4" s="131">
        <f t="shared" si="2"/>
        <v>53927.60755607477</v>
      </c>
      <c r="M4" s="131">
        <f t="shared" si="2"/>
        <v>46281.914763445566</v>
      </c>
      <c r="N4" s="131">
        <f t="shared" si="2"/>
        <v>48755.3090394721</v>
      </c>
      <c r="O4" s="131">
        <f t="shared" si="2"/>
        <v>50640.112089556162</v>
      </c>
      <c r="P4" s="131">
        <f t="shared" si="2"/>
        <v>44010.084295360102</v>
      </c>
      <c r="Q4" s="131">
        <f t="shared" si="2"/>
        <v>48109.022475821781</v>
      </c>
      <c r="R4" s="131">
        <f t="shared" ref="R4:W4" si="3">SUM(R5:R15)</f>
        <v>49652.972942604421</v>
      </c>
      <c r="S4" s="131">
        <f t="shared" si="3"/>
        <v>50758.855210697999</v>
      </c>
      <c r="T4" s="131">
        <f t="shared" si="3"/>
        <v>50298.876956043641</v>
      </c>
      <c r="U4" s="131">
        <f t="shared" si="3"/>
        <v>49096.644484130476</v>
      </c>
      <c r="V4" s="131">
        <f t="shared" si="3"/>
        <v>47202.364118230711</v>
      </c>
      <c r="W4" s="131">
        <f t="shared" si="3"/>
        <v>52842.311547371282</v>
      </c>
      <c r="DA4" s="156" t="s">
        <v>301</v>
      </c>
    </row>
    <row r="5" spans="1:105" ht="12" customHeight="1" x14ac:dyDescent="0.25">
      <c r="A5" s="132" t="s">
        <v>29</v>
      </c>
      <c r="B5" s="133">
        <v>1034.7123682772278</v>
      </c>
      <c r="C5" s="133">
        <v>816.32365321533882</v>
      </c>
      <c r="D5" s="133">
        <v>915.85337740499915</v>
      </c>
      <c r="E5" s="133">
        <v>891.18358536892163</v>
      </c>
      <c r="F5" s="133">
        <v>917.29955279781223</v>
      </c>
      <c r="G5" s="133">
        <v>659.48937132075628</v>
      </c>
      <c r="H5" s="133">
        <v>812.15780899259289</v>
      </c>
      <c r="I5" s="133">
        <v>794.28928332354985</v>
      </c>
      <c r="J5" s="133">
        <v>850.63770196389078</v>
      </c>
      <c r="K5" s="133">
        <v>981.85796309594411</v>
      </c>
      <c r="L5" s="133">
        <v>939.45891005239218</v>
      </c>
      <c r="M5" s="133">
        <v>835.84112854783439</v>
      </c>
      <c r="N5" s="133">
        <v>707.12238525275313</v>
      </c>
      <c r="O5" s="133">
        <v>700.70875185321995</v>
      </c>
      <c r="P5" s="133">
        <v>591.3495797515875</v>
      </c>
      <c r="Q5" s="133">
        <v>671.92458113710018</v>
      </c>
      <c r="R5" s="133">
        <v>558.43786618955005</v>
      </c>
      <c r="S5" s="133">
        <v>556.89933673825169</v>
      </c>
      <c r="T5" s="133">
        <v>529.12381919088216</v>
      </c>
      <c r="U5" s="133">
        <v>462.4784023382428</v>
      </c>
      <c r="V5" s="133">
        <v>415.94066460028438</v>
      </c>
      <c r="W5" s="133">
        <v>522.42924779660098</v>
      </c>
      <c r="DA5" s="157" t="s">
        <v>302</v>
      </c>
    </row>
    <row r="6" spans="1:105" ht="12" customHeight="1" x14ac:dyDescent="0.25">
      <c r="A6" s="132" t="s">
        <v>52</v>
      </c>
      <c r="B6" s="133">
        <v>148.45675951325416</v>
      </c>
      <c r="C6" s="133">
        <v>147.50667797797831</v>
      </c>
      <c r="D6" s="133">
        <v>139.08486116233539</v>
      </c>
      <c r="E6" s="133">
        <v>167.55400199419699</v>
      </c>
      <c r="F6" s="133">
        <v>165.35182632131813</v>
      </c>
      <c r="G6" s="133">
        <v>181.73992550168865</v>
      </c>
      <c r="H6" s="133">
        <v>173.30396024642215</v>
      </c>
      <c r="I6" s="133">
        <v>157.45765020775355</v>
      </c>
      <c r="J6" s="133">
        <v>180.85041046625247</v>
      </c>
      <c r="K6" s="133">
        <v>181.32487319427662</v>
      </c>
      <c r="L6" s="133">
        <v>185.42176810569626</v>
      </c>
      <c r="M6" s="133">
        <v>157.70928640885805</v>
      </c>
      <c r="N6" s="133">
        <v>131.26244170065002</v>
      </c>
      <c r="O6" s="133">
        <v>130.92245555501248</v>
      </c>
      <c r="P6" s="133">
        <v>105.52264868401191</v>
      </c>
      <c r="Q6" s="133">
        <v>96.379400261022909</v>
      </c>
      <c r="R6" s="133">
        <v>104.87801479650122</v>
      </c>
      <c r="S6" s="133">
        <v>110.61449094384734</v>
      </c>
      <c r="T6" s="133">
        <v>107.81574347745337</v>
      </c>
      <c r="U6" s="133">
        <v>115.41295609913814</v>
      </c>
      <c r="V6" s="133">
        <v>115.51219321288939</v>
      </c>
      <c r="W6" s="133">
        <v>148.6153305215968</v>
      </c>
      <c r="DA6" s="157" t="s">
        <v>303</v>
      </c>
    </row>
    <row r="7" spans="1:105" ht="12" customHeight="1" x14ac:dyDescent="0.25">
      <c r="A7" s="132" t="s">
        <v>169</v>
      </c>
      <c r="B7" s="133">
        <v>8533.6451368258931</v>
      </c>
      <c r="C7" s="133">
        <v>9742.8061611304202</v>
      </c>
      <c r="D7" s="133">
        <v>9124.0564076952614</v>
      </c>
      <c r="E7" s="133">
        <v>9622.2645504941738</v>
      </c>
      <c r="F7" s="133">
        <v>9197.8167996868506</v>
      </c>
      <c r="G7" s="133">
        <v>8949.7700583797687</v>
      </c>
      <c r="H7" s="133">
        <v>8852.472822440759</v>
      </c>
      <c r="I7" s="133">
        <v>6960.6632663570426</v>
      </c>
      <c r="J7" s="133">
        <v>8446.7019837928619</v>
      </c>
      <c r="K7" s="133">
        <v>7756.5004015668574</v>
      </c>
      <c r="L7" s="133">
        <v>7809.5403465874761</v>
      </c>
      <c r="M7" s="133">
        <v>7086.6249059981155</v>
      </c>
      <c r="N7" s="133">
        <v>7347.5679761756674</v>
      </c>
      <c r="O7" s="133">
        <v>7888.5433841551858</v>
      </c>
      <c r="P7" s="133">
        <v>7069.1650158587581</v>
      </c>
      <c r="Q7" s="133">
        <v>7130.9463952789811</v>
      </c>
      <c r="R7" s="133">
        <v>7069.2167425178686</v>
      </c>
      <c r="S7" s="133">
        <v>7330.0954041770392</v>
      </c>
      <c r="T7" s="133">
        <v>5273.7060208674029</v>
      </c>
      <c r="U7" s="133">
        <v>5242.7934504644063</v>
      </c>
      <c r="V7" s="133">
        <v>4835.5824881516119</v>
      </c>
      <c r="W7" s="133">
        <v>5908.3895695871697</v>
      </c>
      <c r="DA7" s="157" t="s">
        <v>304</v>
      </c>
    </row>
    <row r="8" spans="1:105" ht="12" customHeight="1" x14ac:dyDescent="0.25">
      <c r="A8" s="132" t="s">
        <v>73</v>
      </c>
      <c r="B8" s="133">
        <v>7.6130684937119364</v>
      </c>
      <c r="C8" s="133">
        <v>10.391093824441441</v>
      </c>
      <c r="D8" s="133">
        <v>12.396750705997022</v>
      </c>
      <c r="E8" s="133">
        <v>17.378278691896277</v>
      </c>
      <c r="F8" s="133">
        <v>21.163479770610394</v>
      </c>
      <c r="G8" s="133">
        <v>27.872274223665261</v>
      </c>
      <c r="H8" s="133">
        <v>33.978349393474808</v>
      </c>
      <c r="I8" s="133">
        <v>40.047361543153322</v>
      </c>
      <c r="J8" s="133">
        <v>46.592399422295287</v>
      </c>
      <c r="K8" s="133">
        <v>47.757301832535184</v>
      </c>
      <c r="L8" s="133">
        <v>53.988198937782094</v>
      </c>
      <c r="M8" s="133">
        <v>82.468008465496538</v>
      </c>
      <c r="N8" s="133">
        <v>104.63364444681409</v>
      </c>
      <c r="O8" s="133">
        <v>148.05031609376528</v>
      </c>
      <c r="P8" s="133">
        <v>188.22800520375489</v>
      </c>
      <c r="Q8" s="133">
        <v>253.54558822968232</v>
      </c>
      <c r="R8" s="133">
        <v>274.89979437339633</v>
      </c>
      <c r="S8" s="133">
        <v>292.93580352943883</v>
      </c>
      <c r="T8" s="133">
        <v>314.79445000121046</v>
      </c>
      <c r="U8" s="133">
        <v>339.53520006876795</v>
      </c>
      <c r="V8" s="133">
        <v>358.52172020141978</v>
      </c>
      <c r="W8" s="133">
        <v>413.43861669623743</v>
      </c>
      <c r="DA8" s="157" t="s">
        <v>305</v>
      </c>
    </row>
    <row r="9" spans="1:105" ht="12" customHeight="1" x14ac:dyDescent="0.25">
      <c r="A9" s="132" t="s">
        <v>78</v>
      </c>
      <c r="B9" s="133">
        <v>13085.9354953029</v>
      </c>
      <c r="C9" s="133">
        <v>14173.690758163808</v>
      </c>
      <c r="D9" s="133">
        <v>13435.80289873266</v>
      </c>
      <c r="E9" s="133">
        <v>14705.395338186294</v>
      </c>
      <c r="F9" s="133">
        <v>15599.96633841688</v>
      </c>
      <c r="G9" s="133">
        <v>16509.83653688887</v>
      </c>
      <c r="H9" s="133">
        <v>19010.054425052869</v>
      </c>
      <c r="I9" s="133">
        <v>16558.770361683026</v>
      </c>
      <c r="J9" s="133">
        <v>18117.517222091759</v>
      </c>
      <c r="K9" s="133">
        <v>18680.597543727636</v>
      </c>
      <c r="L9" s="133">
        <v>20909.330519210056</v>
      </c>
      <c r="M9" s="133">
        <v>17572.741250685507</v>
      </c>
      <c r="N9" s="133">
        <v>18963.183356687568</v>
      </c>
      <c r="O9" s="133">
        <v>20677.35767966299</v>
      </c>
      <c r="P9" s="133">
        <v>16379.346082689504</v>
      </c>
      <c r="Q9" s="133">
        <v>18162.385672231027</v>
      </c>
      <c r="R9" s="133">
        <v>18715.710588304708</v>
      </c>
      <c r="S9" s="133">
        <v>18759.83874712414</v>
      </c>
      <c r="T9" s="133">
        <v>19716.88335317756</v>
      </c>
      <c r="U9" s="133">
        <v>18731.209265528785</v>
      </c>
      <c r="V9" s="133">
        <v>18816.663197327111</v>
      </c>
      <c r="W9" s="133">
        <v>20573.000652287425</v>
      </c>
      <c r="DA9" s="157" t="s">
        <v>306</v>
      </c>
    </row>
    <row r="10" spans="1:105" ht="12" customHeight="1" x14ac:dyDescent="0.25">
      <c r="A10" s="132" t="s">
        <v>128</v>
      </c>
      <c r="B10" s="133">
        <v>445.41743186428073</v>
      </c>
      <c r="C10" s="133">
        <v>552.28384174573716</v>
      </c>
      <c r="D10" s="133">
        <v>596.54086734785426</v>
      </c>
      <c r="E10" s="133">
        <v>994.91066995718916</v>
      </c>
      <c r="F10" s="133">
        <v>1202.4951107154623</v>
      </c>
      <c r="G10" s="133">
        <v>1144.5450133394386</v>
      </c>
      <c r="H10" s="133">
        <v>1195.9918851471757</v>
      </c>
      <c r="I10" s="133">
        <v>1296.8874187877193</v>
      </c>
      <c r="J10" s="133">
        <v>1569.9752035121769</v>
      </c>
      <c r="K10" s="133">
        <v>1665.7167760999339</v>
      </c>
      <c r="L10" s="133">
        <v>1973.7628690149563</v>
      </c>
      <c r="M10" s="133">
        <v>1501.7195401351046</v>
      </c>
      <c r="N10" s="133">
        <v>1657.486105781011</v>
      </c>
      <c r="O10" s="133">
        <v>1808.0951688944899</v>
      </c>
      <c r="P10" s="133">
        <v>1561.1648147312733</v>
      </c>
      <c r="Q10" s="133">
        <v>1726.0297706685697</v>
      </c>
      <c r="R10" s="133">
        <v>1774.2441325301754</v>
      </c>
      <c r="S10" s="133">
        <v>1912.1704669750006</v>
      </c>
      <c r="T10" s="133">
        <v>2062.681980180655</v>
      </c>
      <c r="U10" s="133">
        <v>2140.1731519425575</v>
      </c>
      <c r="V10" s="133">
        <v>2156.2044092344013</v>
      </c>
      <c r="W10" s="133">
        <v>2461.1084041801873</v>
      </c>
      <c r="DA10" s="157" t="s">
        <v>307</v>
      </c>
    </row>
    <row r="11" spans="1:105" ht="12" customHeight="1" x14ac:dyDescent="0.25">
      <c r="A11" s="132" t="s">
        <v>25</v>
      </c>
      <c r="B11" s="133">
        <v>169.71698634894946</v>
      </c>
      <c r="C11" s="133">
        <v>170.44955184369152</v>
      </c>
      <c r="D11" s="133">
        <v>211.54778357883168</v>
      </c>
      <c r="E11" s="133">
        <v>243.36174426678764</v>
      </c>
      <c r="F11" s="133">
        <v>234.32511224704339</v>
      </c>
      <c r="G11" s="133">
        <v>244.877406325012</v>
      </c>
      <c r="H11" s="133">
        <v>242.14771927827306</v>
      </c>
      <c r="I11" s="133">
        <v>246.39788731871613</v>
      </c>
      <c r="J11" s="133">
        <v>259.84783249832367</v>
      </c>
      <c r="K11" s="133">
        <v>266.59578674903304</v>
      </c>
      <c r="L11" s="133">
        <v>233.39528516591631</v>
      </c>
      <c r="M11" s="133">
        <v>247.74249111546212</v>
      </c>
      <c r="N11" s="133">
        <v>250.42598831879749</v>
      </c>
      <c r="O11" s="133">
        <v>259.57561596582946</v>
      </c>
      <c r="P11" s="133">
        <v>219.078410062898</v>
      </c>
      <c r="Q11" s="133">
        <v>202.36114924111604</v>
      </c>
      <c r="R11" s="133">
        <v>208.09755168554992</v>
      </c>
      <c r="S11" s="133">
        <v>233.22110640097316</v>
      </c>
      <c r="T11" s="133">
        <v>235.46422425643925</v>
      </c>
      <c r="U11" s="133">
        <v>235.13879737067262</v>
      </c>
      <c r="V11" s="133">
        <v>210.68948726584352</v>
      </c>
      <c r="W11" s="133">
        <v>213.21866197294659</v>
      </c>
      <c r="DA11" s="157" t="s">
        <v>308</v>
      </c>
    </row>
    <row r="12" spans="1:105" ht="12" customHeight="1" x14ac:dyDescent="0.25">
      <c r="A12" s="132" t="s">
        <v>170</v>
      </c>
      <c r="B12" s="133">
        <v>4922.7359871314202</v>
      </c>
      <c r="C12" s="133">
        <v>5367.300109789714</v>
      </c>
      <c r="D12" s="133">
        <v>5498.5643699794136</v>
      </c>
      <c r="E12" s="133">
        <v>7495.2317050666297</v>
      </c>
      <c r="F12" s="133">
        <v>7916.2635417604652</v>
      </c>
      <c r="G12" s="133">
        <v>7942.916717919622</v>
      </c>
      <c r="H12" s="133">
        <v>7719.4331181942143</v>
      </c>
      <c r="I12" s="133">
        <v>6766.8716830041267</v>
      </c>
      <c r="J12" s="133">
        <v>7351.0747268863661</v>
      </c>
      <c r="K12" s="133">
        <v>7402.0689756663123</v>
      </c>
      <c r="L12" s="133">
        <v>8824.2765333495463</v>
      </c>
      <c r="M12" s="133">
        <v>7063.8197243208651</v>
      </c>
      <c r="N12" s="133">
        <v>7319.1893475803909</v>
      </c>
      <c r="O12" s="133">
        <v>6593.5915434711424</v>
      </c>
      <c r="P12" s="133">
        <v>6202.5775512985347</v>
      </c>
      <c r="Q12" s="133">
        <v>6182.6960482569102</v>
      </c>
      <c r="R12" s="133">
        <v>6504.7932087030349</v>
      </c>
      <c r="S12" s="133">
        <v>6835.2017133758554</v>
      </c>
      <c r="T12" s="133">
        <v>6874.9550395543865</v>
      </c>
      <c r="U12" s="133">
        <v>6867.4187026411873</v>
      </c>
      <c r="V12" s="133">
        <v>6439.8505118614967</v>
      </c>
      <c r="W12" s="133">
        <v>7672.7233041773507</v>
      </c>
      <c r="DA12" s="157" t="s">
        <v>309</v>
      </c>
    </row>
    <row r="13" spans="1:105" ht="12" customHeight="1" x14ac:dyDescent="0.25">
      <c r="A13" s="132" t="s">
        <v>77</v>
      </c>
      <c r="B13" s="133">
        <v>159.16203459967781</v>
      </c>
      <c r="C13" s="133">
        <v>195.96468442212966</v>
      </c>
      <c r="D13" s="133">
        <v>282.50518062685359</v>
      </c>
      <c r="E13" s="133">
        <v>388.88281492062504</v>
      </c>
      <c r="F13" s="133">
        <v>510.0346209178897</v>
      </c>
      <c r="G13" s="133">
        <v>704.12076624560461</v>
      </c>
      <c r="H13" s="133">
        <v>900.10749403333125</v>
      </c>
      <c r="I13" s="133">
        <v>1080.6422781341514</v>
      </c>
      <c r="J13" s="133">
        <v>1320.7051548528327</v>
      </c>
      <c r="K13" s="133">
        <v>1505.7070136886084</v>
      </c>
      <c r="L13" s="133">
        <v>1735.7376532958681</v>
      </c>
      <c r="M13" s="133">
        <v>2201.6293092320589</v>
      </c>
      <c r="N13" s="133">
        <v>2826.9385890641925</v>
      </c>
      <c r="O13" s="133">
        <v>3305.0425065785203</v>
      </c>
      <c r="P13" s="133">
        <v>4095.9552982151808</v>
      </c>
      <c r="Q13" s="133">
        <v>5712.0921363574707</v>
      </c>
      <c r="R13" s="133">
        <v>6085.7410601985239</v>
      </c>
      <c r="S13" s="133">
        <v>6627.9837330923847</v>
      </c>
      <c r="T13" s="133">
        <v>6723.1758756792169</v>
      </c>
      <c r="U13" s="133">
        <v>6839.9236237775895</v>
      </c>
      <c r="V13" s="133">
        <v>6900.9625444232543</v>
      </c>
      <c r="W13" s="133">
        <v>6604.2147242987321</v>
      </c>
      <c r="DA13" s="157" t="s">
        <v>310</v>
      </c>
    </row>
    <row r="14" spans="1:105" ht="12" customHeight="1" x14ac:dyDescent="0.25">
      <c r="A14" s="60" t="s">
        <v>76</v>
      </c>
      <c r="B14" s="65">
        <v>7980.5079587607916</v>
      </c>
      <c r="C14" s="65">
        <v>8275.3977424935929</v>
      </c>
      <c r="D14" s="65">
        <v>8416.0633237358434</v>
      </c>
      <c r="E14" s="65">
        <v>8869.8996781889527</v>
      </c>
      <c r="F14" s="65">
        <v>9423.3744457856974</v>
      </c>
      <c r="G14" s="65">
        <v>9144.1454460672503</v>
      </c>
      <c r="H14" s="65">
        <v>9960.3906609098594</v>
      </c>
      <c r="I14" s="65">
        <v>9634.6676267467028</v>
      </c>
      <c r="J14" s="65">
        <v>10029.724665295371</v>
      </c>
      <c r="K14" s="65">
        <v>9918.8233313783621</v>
      </c>
      <c r="L14" s="65">
        <v>10709.147029249219</v>
      </c>
      <c r="M14" s="65">
        <v>9064.783788126535</v>
      </c>
      <c r="N14" s="65">
        <v>8956.7677598467362</v>
      </c>
      <c r="O14" s="65">
        <v>8606.2551340238588</v>
      </c>
      <c r="P14" s="65">
        <v>7168.4088274884798</v>
      </c>
      <c r="Q14" s="65">
        <v>7512.5712528299764</v>
      </c>
      <c r="R14" s="65">
        <v>7892.7892181841335</v>
      </c>
      <c r="S14" s="65">
        <v>7630.6135635783648</v>
      </c>
      <c r="T14" s="65">
        <v>8008.7916715526044</v>
      </c>
      <c r="U14" s="65">
        <v>7688.4238667798591</v>
      </c>
      <c r="V14" s="65">
        <v>6526.4777289343383</v>
      </c>
      <c r="W14" s="65">
        <v>7845.7201894205573</v>
      </c>
      <c r="DA14" s="109" t="s">
        <v>311</v>
      </c>
    </row>
    <row r="15" spans="1:105" ht="12" customHeight="1" x14ac:dyDescent="0.25">
      <c r="A15" s="134" t="s">
        <v>80</v>
      </c>
      <c r="B15" s="135">
        <v>475.6708887625673</v>
      </c>
      <c r="C15" s="135">
        <v>511.64224417362504</v>
      </c>
      <c r="D15" s="135">
        <v>477.67176850763786</v>
      </c>
      <c r="E15" s="135">
        <v>515.37052164424563</v>
      </c>
      <c r="F15" s="135">
        <v>519.21287775747658</v>
      </c>
      <c r="G15" s="135">
        <v>520.51874512448921</v>
      </c>
      <c r="H15" s="135">
        <v>555.70323479242961</v>
      </c>
      <c r="I15" s="135">
        <v>466.71390266454296</v>
      </c>
      <c r="J15" s="135">
        <v>519.20080008997093</v>
      </c>
      <c r="K15" s="135">
        <v>512.66563352570017</v>
      </c>
      <c r="L15" s="135">
        <v>553.54844310585986</v>
      </c>
      <c r="M15" s="135">
        <v>466.83533040972827</v>
      </c>
      <c r="N15" s="135">
        <v>490.73144461752088</v>
      </c>
      <c r="O15" s="135">
        <v>521.96953330213864</v>
      </c>
      <c r="P15" s="135">
        <v>429.2880613761136</v>
      </c>
      <c r="Q15" s="135">
        <v>458.09048132992439</v>
      </c>
      <c r="R15" s="135">
        <v>464.16476512097915</v>
      </c>
      <c r="S15" s="135">
        <v>469.28084476270374</v>
      </c>
      <c r="T15" s="135">
        <v>451.48477810582455</v>
      </c>
      <c r="U15" s="135">
        <v>434.13706711927159</v>
      </c>
      <c r="V15" s="135">
        <v>425.95917301806497</v>
      </c>
      <c r="W15" s="135">
        <v>479.45284643247862</v>
      </c>
      <c r="DA15" s="158" t="s">
        <v>312</v>
      </c>
    </row>
    <row r="16" spans="1:105" ht="12.95" customHeight="1" x14ac:dyDescent="0.25">
      <c r="A16" s="130" t="s">
        <v>74</v>
      </c>
      <c r="B16" s="131">
        <f t="shared" ref="B16:Q16" si="4">SUM(B17:B18)</f>
        <v>2584.0437197814858</v>
      </c>
      <c r="C16" s="131">
        <f t="shared" si="4"/>
        <v>2924.2368742414974</v>
      </c>
      <c r="D16" s="131">
        <f t="shared" si="4"/>
        <v>3050.2654873214283</v>
      </c>
      <c r="E16" s="131">
        <f t="shared" si="4"/>
        <v>4745.0595287338065</v>
      </c>
      <c r="F16" s="131">
        <f t="shared" si="4"/>
        <v>3709.6543405602233</v>
      </c>
      <c r="G16" s="131">
        <f t="shared" si="4"/>
        <v>4194.8729451738782</v>
      </c>
      <c r="H16" s="131">
        <f t="shared" si="4"/>
        <v>5278.404777497658</v>
      </c>
      <c r="I16" s="131">
        <f t="shared" si="4"/>
        <v>5115.6655233777446</v>
      </c>
      <c r="J16" s="131">
        <f t="shared" si="4"/>
        <v>5682.075036698232</v>
      </c>
      <c r="K16" s="131">
        <f t="shared" si="4"/>
        <v>6608.8230263464384</v>
      </c>
      <c r="L16" s="131">
        <f t="shared" si="4"/>
        <v>7059.9059132054244</v>
      </c>
      <c r="M16" s="131">
        <f t="shared" si="4"/>
        <v>6925.0526917132875</v>
      </c>
      <c r="N16" s="131">
        <f t="shared" si="4"/>
        <v>8325.1405770690872</v>
      </c>
      <c r="O16" s="131">
        <f t="shared" si="4"/>
        <v>7539.4981138773373</v>
      </c>
      <c r="P16" s="131">
        <f t="shared" si="4"/>
        <v>7152.0612527890526</v>
      </c>
      <c r="Q16" s="131">
        <f t="shared" si="4"/>
        <v>9502.4682925133875</v>
      </c>
      <c r="R16" s="131">
        <f t="shared" ref="R16:W16" si="5">SUM(R17:R18)</f>
        <v>8868.9743575949942</v>
      </c>
      <c r="S16" s="131">
        <f t="shared" si="5"/>
        <v>9992.0452139481731</v>
      </c>
      <c r="T16" s="131">
        <f t="shared" si="5"/>
        <v>9368.0137504742961</v>
      </c>
      <c r="U16" s="131">
        <f t="shared" si="5"/>
        <v>9911.7301365893527</v>
      </c>
      <c r="V16" s="131">
        <f t="shared" si="5"/>
        <v>9722.9877317489372</v>
      </c>
      <c r="W16" s="131">
        <f t="shared" si="5"/>
        <v>9306.5973408675873</v>
      </c>
      <c r="DA16" s="156" t="s">
        <v>313</v>
      </c>
    </row>
    <row r="17" spans="1:105" ht="12.95" customHeight="1" x14ac:dyDescent="0.25">
      <c r="A17" s="132" t="s">
        <v>73</v>
      </c>
      <c r="B17" s="133">
        <v>3.7650101016516428</v>
      </c>
      <c r="C17" s="133">
        <v>4.8442914519385827</v>
      </c>
      <c r="D17" s="133">
        <v>5.1291428866542166</v>
      </c>
      <c r="E17" s="133">
        <v>11.760733997611526</v>
      </c>
      <c r="F17" s="133">
        <v>8.1116582906667229</v>
      </c>
      <c r="G17" s="133">
        <v>9.372538475706591</v>
      </c>
      <c r="H17" s="133">
        <v>14.533669154890386</v>
      </c>
      <c r="I17" s="133">
        <v>15.124951987232645</v>
      </c>
      <c r="J17" s="133">
        <v>19.301585333927139</v>
      </c>
      <c r="K17" s="133">
        <v>23.862760133651218</v>
      </c>
      <c r="L17" s="133">
        <v>26.96414822963521</v>
      </c>
      <c r="M17" s="133">
        <v>32.628774750305524</v>
      </c>
      <c r="N17" s="133">
        <v>48.527444641748524</v>
      </c>
      <c r="O17" s="133">
        <v>52.226533031570028</v>
      </c>
      <c r="P17" s="133">
        <v>56.008173095242419</v>
      </c>
      <c r="Q17" s="133">
        <v>91.034051237932289</v>
      </c>
      <c r="R17" s="133">
        <v>93.644513416914791</v>
      </c>
      <c r="S17" s="133">
        <v>119.50347775380116</v>
      </c>
      <c r="T17" s="133">
        <v>127.66962798967883</v>
      </c>
      <c r="U17" s="133">
        <v>147.1265650042329</v>
      </c>
      <c r="V17" s="133">
        <v>144.96699178472184</v>
      </c>
      <c r="W17" s="133">
        <v>137.52808692917134</v>
      </c>
      <c r="DA17" s="157" t="s">
        <v>314</v>
      </c>
    </row>
    <row r="18" spans="1:105" ht="12" customHeight="1" x14ac:dyDescent="0.25">
      <c r="A18" s="132" t="s">
        <v>72</v>
      </c>
      <c r="B18" s="133">
        <v>2580.2787096798343</v>
      </c>
      <c r="C18" s="133">
        <v>2919.3925827895587</v>
      </c>
      <c r="D18" s="133">
        <v>3045.1363444347739</v>
      </c>
      <c r="E18" s="133">
        <v>4733.2987947361953</v>
      </c>
      <c r="F18" s="133">
        <v>3701.5426822695567</v>
      </c>
      <c r="G18" s="133">
        <v>4185.5004066981719</v>
      </c>
      <c r="H18" s="133">
        <v>5263.8711083427679</v>
      </c>
      <c r="I18" s="133">
        <v>5100.540571390512</v>
      </c>
      <c r="J18" s="133">
        <v>5662.7734513643045</v>
      </c>
      <c r="K18" s="133">
        <v>6584.9602662127872</v>
      </c>
      <c r="L18" s="133">
        <v>7032.9417649757888</v>
      </c>
      <c r="M18" s="133">
        <v>6892.4239169629818</v>
      </c>
      <c r="N18" s="133">
        <v>8276.6131324273392</v>
      </c>
      <c r="O18" s="133">
        <v>7487.2715808457669</v>
      </c>
      <c r="P18" s="133">
        <v>7096.0530796938101</v>
      </c>
      <c r="Q18" s="133">
        <v>9411.4342412754559</v>
      </c>
      <c r="R18" s="133">
        <v>8775.3298441780789</v>
      </c>
      <c r="S18" s="133">
        <v>9872.5417361943728</v>
      </c>
      <c r="T18" s="133">
        <v>9240.3441224846174</v>
      </c>
      <c r="U18" s="133">
        <v>9764.6035715851194</v>
      </c>
      <c r="V18" s="133">
        <v>9578.020739964215</v>
      </c>
      <c r="W18" s="133">
        <v>9169.0692539384163</v>
      </c>
      <c r="DA18" s="157" t="s">
        <v>315</v>
      </c>
    </row>
    <row r="19" spans="1:105" ht="12.95" customHeight="1" x14ac:dyDescent="0.25">
      <c r="A19" s="130" t="s">
        <v>35</v>
      </c>
      <c r="B19" s="131">
        <f t="shared" ref="B19:Q19" si="6">SUM(B20:B27)</f>
        <v>7014.7046846925687</v>
      </c>
      <c r="C19" s="131">
        <f t="shared" si="6"/>
        <v>7142.7328868795639</v>
      </c>
      <c r="D19" s="131">
        <f t="shared" si="6"/>
        <v>7306.0811429633413</v>
      </c>
      <c r="E19" s="131">
        <f t="shared" si="6"/>
        <v>7476.1603311337258</v>
      </c>
      <c r="F19" s="131">
        <f t="shared" si="6"/>
        <v>7704.6903905595473</v>
      </c>
      <c r="G19" s="131">
        <f t="shared" si="6"/>
        <v>7817.6459168331885</v>
      </c>
      <c r="H19" s="131">
        <f t="shared" si="6"/>
        <v>8054.7717801318395</v>
      </c>
      <c r="I19" s="131">
        <f t="shared" si="6"/>
        <v>8247.2213003176857</v>
      </c>
      <c r="J19" s="131">
        <f t="shared" si="6"/>
        <v>8448.668587244445</v>
      </c>
      <c r="K19" s="131">
        <f t="shared" si="6"/>
        <v>8568.9524231678515</v>
      </c>
      <c r="L19" s="131">
        <f t="shared" si="6"/>
        <v>8653.7174122097967</v>
      </c>
      <c r="M19" s="131">
        <f t="shared" si="6"/>
        <v>8768.2283146111276</v>
      </c>
      <c r="N19" s="131">
        <f t="shared" si="6"/>
        <v>8877.4402971614782</v>
      </c>
      <c r="O19" s="131">
        <f t="shared" si="6"/>
        <v>9006.2002592629033</v>
      </c>
      <c r="P19" s="131">
        <f t="shared" si="6"/>
        <v>9175.471331203893</v>
      </c>
      <c r="Q19" s="131">
        <f t="shared" si="6"/>
        <v>9245.8680310747968</v>
      </c>
      <c r="R19" s="131">
        <f t="shared" ref="R19:W19" si="7">SUM(R20:R27)</f>
        <v>9350.1996854543049</v>
      </c>
      <c r="S19" s="131">
        <f t="shared" si="7"/>
        <v>9430.0486535088185</v>
      </c>
      <c r="T19" s="131">
        <f t="shared" si="7"/>
        <v>9546.2575145026276</v>
      </c>
      <c r="U19" s="131">
        <f t="shared" si="7"/>
        <v>9470.9925963958467</v>
      </c>
      <c r="V19" s="131">
        <f t="shared" si="7"/>
        <v>8759.3956791572291</v>
      </c>
      <c r="W19" s="131">
        <f t="shared" si="7"/>
        <v>9306.5766533686729</v>
      </c>
      <c r="DA19" s="156" t="s">
        <v>316</v>
      </c>
    </row>
    <row r="20" spans="1:105" ht="12" customHeight="1" x14ac:dyDescent="0.25">
      <c r="A20" s="132" t="s">
        <v>29</v>
      </c>
      <c r="B20" s="133">
        <v>9.2384021710461557</v>
      </c>
      <c r="C20" s="133">
        <v>15.149588459195357</v>
      </c>
      <c r="D20" s="133">
        <v>19.532557455091613</v>
      </c>
      <c r="E20" s="133">
        <v>19.589721367513096</v>
      </c>
      <c r="F20" s="133">
        <v>19.84138759779567</v>
      </c>
      <c r="G20" s="133">
        <v>18.560922252825385</v>
      </c>
      <c r="H20" s="133">
        <v>17.873937903005739</v>
      </c>
      <c r="I20" s="133">
        <v>23.947044221399196</v>
      </c>
      <c r="J20" s="133">
        <v>26.091008454040058</v>
      </c>
      <c r="K20" s="133">
        <v>27.951542600543362</v>
      </c>
      <c r="L20" s="133">
        <v>29.793564207039903</v>
      </c>
      <c r="M20" s="133">
        <v>30.654522866983804</v>
      </c>
      <c r="N20" s="133">
        <v>31.926172679043177</v>
      </c>
      <c r="O20" s="133">
        <v>33.275106495144904</v>
      </c>
      <c r="P20" s="133">
        <v>34.163619691827826</v>
      </c>
      <c r="Q20" s="133">
        <v>35.239072985267605</v>
      </c>
      <c r="R20" s="133">
        <v>34.805371924024222</v>
      </c>
      <c r="S20" s="133">
        <v>30.34363428840533</v>
      </c>
      <c r="T20" s="133">
        <v>23.234966012016404</v>
      </c>
      <c r="U20" s="133">
        <v>22.022314249501434</v>
      </c>
      <c r="V20" s="133">
        <v>19.753114793548082</v>
      </c>
      <c r="W20" s="133">
        <v>27.217590389343577</v>
      </c>
      <c r="DA20" s="157" t="s">
        <v>317</v>
      </c>
    </row>
    <row r="21" spans="1:105" s="2" customFormat="1" ht="12" customHeight="1" x14ac:dyDescent="0.25">
      <c r="A21" s="132" t="s">
        <v>52</v>
      </c>
      <c r="B21" s="133">
        <v>196.74008779543865</v>
      </c>
      <c r="C21" s="133">
        <v>210.20697776738064</v>
      </c>
      <c r="D21" s="133">
        <v>227.18686871463001</v>
      </c>
      <c r="E21" s="133">
        <v>252.19628627220598</v>
      </c>
      <c r="F21" s="133">
        <v>259.45698733027615</v>
      </c>
      <c r="G21" s="133">
        <v>256.87661554052244</v>
      </c>
      <c r="H21" s="133">
        <v>272.73342728687277</v>
      </c>
      <c r="I21" s="133">
        <v>266.57431853768759</v>
      </c>
      <c r="J21" s="133">
        <v>261.57503780174272</v>
      </c>
      <c r="K21" s="133">
        <v>251.63067333093224</v>
      </c>
      <c r="L21" s="133">
        <v>238.09486581763602</v>
      </c>
      <c r="M21" s="133">
        <v>233.27437419682914</v>
      </c>
      <c r="N21" s="133">
        <v>228.35845599149803</v>
      </c>
      <c r="O21" s="133">
        <v>201.87200320035629</v>
      </c>
      <c r="P21" s="133">
        <v>199.95965501388855</v>
      </c>
      <c r="Q21" s="133">
        <v>194.49791033418728</v>
      </c>
      <c r="R21" s="133">
        <v>199.69199121965076</v>
      </c>
      <c r="S21" s="133">
        <v>191.18192205907928</v>
      </c>
      <c r="T21" s="133">
        <v>157.09049864664169</v>
      </c>
      <c r="U21" s="133">
        <v>156.72455625710782</v>
      </c>
      <c r="V21" s="133">
        <v>118.85092509695239</v>
      </c>
      <c r="W21" s="133">
        <v>114.72326106368686</v>
      </c>
      <c r="DA21" s="157" t="s">
        <v>318</v>
      </c>
    </row>
    <row r="22" spans="1:105" ht="12" customHeight="1" x14ac:dyDescent="0.25">
      <c r="A22" s="132" t="s">
        <v>169</v>
      </c>
      <c r="B22" s="133">
        <v>1351.6560203827228</v>
      </c>
      <c r="C22" s="133">
        <v>1378.9055812722293</v>
      </c>
      <c r="D22" s="133">
        <v>1382.4176940463337</v>
      </c>
      <c r="E22" s="133">
        <v>1386.7798776198395</v>
      </c>
      <c r="F22" s="133">
        <v>1392.0713089784917</v>
      </c>
      <c r="G22" s="133">
        <v>1368.7506358839821</v>
      </c>
      <c r="H22" s="133">
        <v>1361.8667296718447</v>
      </c>
      <c r="I22" s="133">
        <v>1337.3897055570997</v>
      </c>
      <c r="J22" s="133">
        <v>1331.012497179446</v>
      </c>
      <c r="K22" s="133">
        <v>1303.4784652778458</v>
      </c>
      <c r="L22" s="133">
        <v>1273.6524847602839</v>
      </c>
      <c r="M22" s="133">
        <v>1283.1971053528391</v>
      </c>
      <c r="N22" s="133">
        <v>1325.669269105297</v>
      </c>
      <c r="O22" s="133">
        <v>1354.8958330032301</v>
      </c>
      <c r="P22" s="133">
        <v>1354.9225068882693</v>
      </c>
      <c r="Q22" s="133">
        <v>1393.8792607541188</v>
      </c>
      <c r="R22" s="133">
        <v>1357.4733318695392</v>
      </c>
      <c r="S22" s="133">
        <v>1371.0910929075692</v>
      </c>
      <c r="T22" s="133">
        <v>1010.6146047660304</v>
      </c>
      <c r="U22" s="133">
        <v>972.60625296523745</v>
      </c>
      <c r="V22" s="133">
        <v>888.59871026236181</v>
      </c>
      <c r="W22" s="133">
        <v>933.63063045220508</v>
      </c>
      <c r="DA22" s="157" t="s">
        <v>319</v>
      </c>
    </row>
    <row r="23" spans="1:105" ht="12" customHeight="1" x14ac:dyDescent="0.25">
      <c r="A23" s="132" t="s">
        <v>154</v>
      </c>
      <c r="B23" s="133">
        <v>1730.4964114502436</v>
      </c>
      <c r="C23" s="133">
        <v>1741.8013269744213</v>
      </c>
      <c r="D23" s="133">
        <v>1783.3930844101101</v>
      </c>
      <c r="E23" s="133">
        <v>1778.1086049615756</v>
      </c>
      <c r="F23" s="133">
        <v>1806.2548340271233</v>
      </c>
      <c r="G23" s="133">
        <v>1847.0679377774295</v>
      </c>
      <c r="H23" s="133">
        <v>2005.3909862406435</v>
      </c>
      <c r="I23" s="133">
        <v>2047.3179892008668</v>
      </c>
      <c r="J23" s="133">
        <v>2094.6396507861014</v>
      </c>
      <c r="K23" s="133">
        <v>2189.8235900717805</v>
      </c>
      <c r="L23" s="133">
        <v>2227.9175021796627</v>
      </c>
      <c r="M23" s="133">
        <v>2285.0012621484457</v>
      </c>
      <c r="N23" s="133">
        <v>2316.2545102784311</v>
      </c>
      <c r="O23" s="133">
        <v>2478.9681265915856</v>
      </c>
      <c r="P23" s="133">
        <v>2634.9575869703481</v>
      </c>
      <c r="Q23" s="133">
        <v>2635.682859977735</v>
      </c>
      <c r="R23" s="133">
        <v>2717.7306013797693</v>
      </c>
      <c r="S23" s="133">
        <v>2832.2130144121884</v>
      </c>
      <c r="T23" s="133">
        <v>3265.7593653861518</v>
      </c>
      <c r="U23" s="133">
        <v>3216.9249417879801</v>
      </c>
      <c r="V23" s="133">
        <v>3043.4963198263226</v>
      </c>
      <c r="W23" s="133">
        <v>3238.8131324786968</v>
      </c>
      <c r="DA23" s="157" t="s">
        <v>320</v>
      </c>
    </row>
    <row r="24" spans="1:105" ht="12" customHeight="1" x14ac:dyDescent="0.25">
      <c r="A24" s="132" t="s">
        <v>128</v>
      </c>
      <c r="B24" s="133">
        <v>32.437222183864556</v>
      </c>
      <c r="C24" s="133">
        <v>29.738509269190089</v>
      </c>
      <c r="D24" s="133">
        <v>33.380441806567319</v>
      </c>
      <c r="E24" s="133">
        <v>34.261270037406526</v>
      </c>
      <c r="F24" s="133">
        <v>34.683391371561243</v>
      </c>
      <c r="G24" s="133">
        <v>34.972999857926766</v>
      </c>
      <c r="H24" s="133">
        <v>36.510262917237775</v>
      </c>
      <c r="I24" s="133">
        <v>40.517804456225178</v>
      </c>
      <c r="J24" s="133">
        <v>42.144423330314638</v>
      </c>
      <c r="K24" s="133">
        <v>44.854372310536306</v>
      </c>
      <c r="L24" s="133">
        <v>47.655007465453991</v>
      </c>
      <c r="M24" s="133">
        <v>42.694399525780291</v>
      </c>
      <c r="N24" s="133">
        <v>48.811837371551434</v>
      </c>
      <c r="O24" s="133">
        <v>53.939989198958074</v>
      </c>
      <c r="P24" s="133">
        <v>51.788462629927977</v>
      </c>
      <c r="Q24" s="133">
        <v>51.121448648333804</v>
      </c>
      <c r="R24" s="133">
        <v>53.645591111668359</v>
      </c>
      <c r="S24" s="133">
        <v>54.222260805785794</v>
      </c>
      <c r="T24" s="133">
        <v>53.157795932765929</v>
      </c>
      <c r="U24" s="133">
        <v>52.301050326715654</v>
      </c>
      <c r="V24" s="133">
        <v>54.109090821139091</v>
      </c>
      <c r="W24" s="133">
        <v>61.697314580296513</v>
      </c>
      <c r="DA24" s="157" t="s">
        <v>321</v>
      </c>
    </row>
    <row r="25" spans="1:105" ht="12" customHeight="1" x14ac:dyDescent="0.25">
      <c r="A25" s="132" t="s">
        <v>170</v>
      </c>
      <c r="B25" s="133">
        <v>565.89894988647291</v>
      </c>
      <c r="C25" s="133">
        <v>570.98782162420207</v>
      </c>
      <c r="D25" s="133">
        <v>579.98559028096292</v>
      </c>
      <c r="E25" s="133">
        <v>882.8000534268399</v>
      </c>
      <c r="F25" s="133">
        <v>931.31105626628516</v>
      </c>
      <c r="G25" s="133">
        <v>959.07219230921373</v>
      </c>
      <c r="H25" s="133">
        <v>984.01906016175224</v>
      </c>
      <c r="I25" s="133">
        <v>952.03151653991097</v>
      </c>
      <c r="J25" s="133">
        <v>982.25324558887007</v>
      </c>
      <c r="K25" s="133">
        <v>1017.5892151219742</v>
      </c>
      <c r="L25" s="133">
        <v>1031.3935808710717</v>
      </c>
      <c r="M25" s="133">
        <v>1051.9841444922938</v>
      </c>
      <c r="N25" s="133">
        <v>1084.295214450234</v>
      </c>
      <c r="O25" s="133">
        <v>1005.465468016828</v>
      </c>
      <c r="P25" s="133">
        <v>1001.3616452704546</v>
      </c>
      <c r="Q25" s="133">
        <v>1004.734597736015</v>
      </c>
      <c r="R25" s="133">
        <v>1010.6597990047862</v>
      </c>
      <c r="S25" s="133">
        <v>1027.353210719335</v>
      </c>
      <c r="T25" s="133">
        <v>1034.5867867866966</v>
      </c>
      <c r="U25" s="133">
        <v>1015.9997044382694</v>
      </c>
      <c r="V25" s="133">
        <v>944.9274267500947</v>
      </c>
      <c r="W25" s="133">
        <v>1005.8893317994422</v>
      </c>
      <c r="DA25" s="157" t="s">
        <v>322</v>
      </c>
    </row>
    <row r="26" spans="1:105" ht="12" customHeight="1" x14ac:dyDescent="0.25">
      <c r="A26" s="132" t="s">
        <v>24</v>
      </c>
      <c r="B26" s="65">
        <v>3057.1723284145874</v>
      </c>
      <c r="C26" s="65">
        <v>3121.9289408154673</v>
      </c>
      <c r="D26" s="65">
        <v>3201.0732732872466</v>
      </c>
      <c r="E26" s="65">
        <v>3032.2074814118314</v>
      </c>
      <c r="F26" s="65">
        <v>3165.9751674521181</v>
      </c>
      <c r="G26" s="65">
        <v>3229.8897550857509</v>
      </c>
      <c r="H26" s="65">
        <v>3273.4094481774823</v>
      </c>
      <c r="I26" s="65">
        <v>3460.7192760607304</v>
      </c>
      <c r="J26" s="65">
        <v>3567.5975220403011</v>
      </c>
      <c r="K26" s="65">
        <v>3590.4990270509711</v>
      </c>
      <c r="L26" s="65">
        <v>3609.1110088003074</v>
      </c>
      <c r="M26" s="65">
        <v>3620.3721190976044</v>
      </c>
      <c r="N26" s="65">
        <v>3602.1417762364108</v>
      </c>
      <c r="O26" s="65">
        <v>3635.5430620775237</v>
      </c>
      <c r="P26" s="65">
        <v>3637.6961866394336</v>
      </c>
      <c r="Q26" s="65">
        <v>3666.9969735024242</v>
      </c>
      <c r="R26" s="65">
        <v>3710.3420961073784</v>
      </c>
      <c r="S26" s="65">
        <v>3642.7425724867062</v>
      </c>
      <c r="T26" s="65">
        <v>3700.9262226816968</v>
      </c>
      <c r="U26" s="65">
        <v>3733.2617557347498</v>
      </c>
      <c r="V26" s="65">
        <v>3380.6784922946854</v>
      </c>
      <c r="W26" s="65">
        <v>3629.0063384347518</v>
      </c>
      <c r="DA26" s="109" t="s">
        <v>323</v>
      </c>
    </row>
    <row r="27" spans="1:105" ht="12" customHeight="1" x14ac:dyDescent="0.25">
      <c r="A27" s="145" t="s">
        <v>26</v>
      </c>
      <c r="B27" s="146">
        <v>71.065262408193476</v>
      </c>
      <c r="C27" s="146">
        <v>74.014140697478084</v>
      </c>
      <c r="D27" s="146">
        <v>79.111632962398843</v>
      </c>
      <c r="E27" s="146">
        <v>90.217036036514401</v>
      </c>
      <c r="F27" s="146">
        <v>95.096257535895944</v>
      </c>
      <c r="G27" s="146">
        <v>102.45485812553741</v>
      </c>
      <c r="H27" s="146">
        <v>102.96792777300087</v>
      </c>
      <c r="I27" s="146">
        <v>118.72364574376613</v>
      </c>
      <c r="J27" s="146">
        <v>143.35520206362852</v>
      </c>
      <c r="K27" s="146">
        <v>143.1255374032674</v>
      </c>
      <c r="L27" s="146">
        <v>196.09939810834044</v>
      </c>
      <c r="M27" s="146">
        <v>221.0503869303526</v>
      </c>
      <c r="N27" s="146">
        <v>239.98306104901127</v>
      </c>
      <c r="O27" s="146">
        <v>242.24067067927777</v>
      </c>
      <c r="P27" s="146">
        <v>260.62166809974201</v>
      </c>
      <c r="Q27" s="146">
        <v>263.71590713671537</v>
      </c>
      <c r="R27" s="146">
        <v>265.85090283748917</v>
      </c>
      <c r="S27" s="146">
        <v>280.90094582975041</v>
      </c>
      <c r="T27" s="146">
        <v>300.88727429062766</v>
      </c>
      <c r="U27" s="146">
        <v>301.15202063628533</v>
      </c>
      <c r="V27" s="146">
        <v>308.98159931212388</v>
      </c>
      <c r="W27" s="146">
        <v>295.59905417024936</v>
      </c>
      <c r="DA27" s="159" t="s">
        <v>324</v>
      </c>
    </row>
    <row r="28" spans="1:105" ht="12" hidden="1" customHeight="1" x14ac:dyDescent="0.25">
      <c r="A28" s="78" t="s">
        <v>26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DA28" s="111"/>
    </row>
    <row r="29" spans="1:105" ht="12.95" customHeight="1" x14ac:dyDescent="0.25">
      <c r="A29" s="130" t="s">
        <v>34</v>
      </c>
      <c r="B29" s="131">
        <f t="shared" ref="B29:Q29" si="8">SUM(B30:B33)</f>
        <v>7142.1534771518491</v>
      </c>
      <c r="C29" s="131">
        <f t="shared" si="8"/>
        <v>7360.8669706130622</v>
      </c>
      <c r="D29" s="131">
        <f t="shared" si="8"/>
        <v>7516.0016147574552</v>
      </c>
      <c r="E29" s="131">
        <f t="shared" si="8"/>
        <v>7677.9774692756819</v>
      </c>
      <c r="F29" s="131">
        <f t="shared" si="8"/>
        <v>7929.7985661566145</v>
      </c>
      <c r="G29" s="131">
        <f t="shared" si="8"/>
        <v>8154.0939505626466</v>
      </c>
      <c r="H29" s="131">
        <f t="shared" si="8"/>
        <v>8382.8724744810643</v>
      </c>
      <c r="I29" s="131">
        <f t="shared" si="8"/>
        <v>8636.2729369126791</v>
      </c>
      <c r="J29" s="131">
        <f t="shared" si="8"/>
        <v>8883.0296351996185</v>
      </c>
      <c r="K29" s="131">
        <f t="shared" si="8"/>
        <v>9020.0773132506019</v>
      </c>
      <c r="L29" s="131">
        <f t="shared" si="8"/>
        <v>9188.1040060451069</v>
      </c>
      <c r="M29" s="131">
        <f t="shared" si="8"/>
        <v>9295.0253925845645</v>
      </c>
      <c r="N29" s="131">
        <f t="shared" si="8"/>
        <v>9378.5866733219555</v>
      </c>
      <c r="O29" s="131">
        <f t="shared" si="8"/>
        <v>9511.4519778460563</v>
      </c>
      <c r="P29" s="131">
        <f t="shared" si="8"/>
        <v>9637.1688222348239</v>
      </c>
      <c r="Q29" s="131">
        <f t="shared" si="8"/>
        <v>9689.7836476913726</v>
      </c>
      <c r="R29" s="131">
        <f t="shared" ref="R29:W29" si="9">SUM(R30:R33)</f>
        <v>9809.0459083489404</v>
      </c>
      <c r="S29" s="131">
        <f t="shared" si="9"/>
        <v>9966.90127741795</v>
      </c>
      <c r="T29" s="131">
        <f t="shared" si="9"/>
        <v>10062.860154013102</v>
      </c>
      <c r="U29" s="131">
        <f t="shared" si="9"/>
        <v>10172.142635211994</v>
      </c>
      <c r="V29" s="131">
        <f t="shared" si="9"/>
        <v>9393.9965338795573</v>
      </c>
      <c r="W29" s="131">
        <f t="shared" si="9"/>
        <v>10109.053410642617</v>
      </c>
      <c r="DA29" s="156" t="s">
        <v>325</v>
      </c>
    </row>
    <row r="30" spans="1:105" ht="12" customHeight="1" x14ac:dyDescent="0.25">
      <c r="A30" s="132" t="s">
        <v>52</v>
      </c>
      <c r="B30" s="133">
        <v>766.55834276053793</v>
      </c>
      <c r="C30" s="133">
        <v>679.79480883323947</v>
      </c>
      <c r="D30" s="133">
        <v>826.55161509285131</v>
      </c>
      <c r="E30" s="133">
        <v>979.93639188292639</v>
      </c>
      <c r="F30" s="133">
        <v>1051.4430621506958</v>
      </c>
      <c r="G30" s="133">
        <v>1068.9898121024246</v>
      </c>
      <c r="H30" s="133">
        <v>914.37354040844775</v>
      </c>
      <c r="I30" s="133">
        <v>959.39300862898438</v>
      </c>
      <c r="J30" s="133">
        <v>916.56882755276911</v>
      </c>
      <c r="K30" s="133">
        <v>887.62333411570978</v>
      </c>
      <c r="L30" s="133">
        <v>920.65102775322248</v>
      </c>
      <c r="M30" s="133">
        <v>848.74143010917339</v>
      </c>
      <c r="N30" s="133">
        <v>784.32541770252931</v>
      </c>
      <c r="O30" s="133">
        <v>797.09127310755821</v>
      </c>
      <c r="P30" s="133">
        <v>722.98107156037884</v>
      </c>
      <c r="Q30" s="133">
        <v>780.63853571598895</v>
      </c>
      <c r="R30" s="133">
        <v>843.79614427049148</v>
      </c>
      <c r="S30" s="133">
        <v>787.83426089307727</v>
      </c>
      <c r="T30" s="133">
        <v>756.37356603847059</v>
      </c>
      <c r="U30" s="133">
        <v>794.18594958715744</v>
      </c>
      <c r="V30" s="133">
        <v>668.25057199018374</v>
      </c>
      <c r="W30" s="133">
        <v>681.01539475943525</v>
      </c>
      <c r="DA30" s="157" t="s">
        <v>326</v>
      </c>
    </row>
    <row r="31" spans="1:105" ht="12" customHeight="1" x14ac:dyDescent="0.25">
      <c r="A31" s="132" t="s">
        <v>154</v>
      </c>
      <c r="B31" s="133">
        <v>2847.4237824432248</v>
      </c>
      <c r="C31" s="133">
        <v>2911.4340826082957</v>
      </c>
      <c r="D31" s="133">
        <v>2927.8640103797284</v>
      </c>
      <c r="E31" s="133">
        <v>2835.8392514295597</v>
      </c>
      <c r="F31" s="133">
        <v>2926.066002633097</v>
      </c>
      <c r="G31" s="133">
        <v>2803.8354889141929</v>
      </c>
      <c r="H31" s="133">
        <v>2881.2822924439802</v>
      </c>
      <c r="I31" s="133">
        <v>2958.0441878311844</v>
      </c>
      <c r="J31" s="133">
        <v>2991.2503989397401</v>
      </c>
      <c r="K31" s="133">
        <v>3102.6484501729128</v>
      </c>
      <c r="L31" s="133">
        <v>3072.2051367100594</v>
      </c>
      <c r="M31" s="133">
        <v>3090.9327634180199</v>
      </c>
      <c r="N31" s="133">
        <v>3126.6603966420384</v>
      </c>
      <c r="O31" s="133">
        <v>3268.1329732810245</v>
      </c>
      <c r="P31" s="133">
        <v>3996.6572145076634</v>
      </c>
      <c r="Q31" s="133">
        <v>3974.4485661639574</v>
      </c>
      <c r="R31" s="133">
        <v>3963.2962707806755</v>
      </c>
      <c r="S31" s="133">
        <v>4098.8088616720297</v>
      </c>
      <c r="T31" s="133">
        <v>4158.3172450283419</v>
      </c>
      <c r="U31" s="133">
        <v>4382.9598230039092</v>
      </c>
      <c r="V31" s="133">
        <v>3950.5031146412916</v>
      </c>
      <c r="W31" s="133">
        <v>4203.9109138870672</v>
      </c>
      <c r="DA31" s="157" t="s">
        <v>327</v>
      </c>
    </row>
    <row r="32" spans="1:105" ht="12" customHeight="1" x14ac:dyDescent="0.25">
      <c r="A32" s="132" t="s">
        <v>128</v>
      </c>
      <c r="B32" s="133">
        <v>3.3410003532998633</v>
      </c>
      <c r="C32" s="133">
        <v>3.3470099388783803</v>
      </c>
      <c r="D32" s="133">
        <v>3.9180782671436054</v>
      </c>
      <c r="E32" s="133">
        <v>7.3583055564615805</v>
      </c>
      <c r="F32" s="133">
        <v>7.6615585701984426</v>
      </c>
      <c r="G32" s="133">
        <v>8.7861924819614572</v>
      </c>
      <c r="H32" s="133">
        <v>8.6861719047495356</v>
      </c>
      <c r="I32" s="133">
        <v>9.4333788382807917</v>
      </c>
      <c r="J32" s="133">
        <v>12.743881212486624</v>
      </c>
      <c r="K32" s="133">
        <v>13.418471991313284</v>
      </c>
      <c r="L32" s="133">
        <v>14.656221436402724</v>
      </c>
      <c r="M32" s="133">
        <v>14.338133105880202</v>
      </c>
      <c r="N32" s="133">
        <v>35.331060076598867</v>
      </c>
      <c r="O32" s="133">
        <v>26.749448063973681</v>
      </c>
      <c r="P32" s="133">
        <v>26.936048164546396</v>
      </c>
      <c r="Q32" s="133">
        <v>27.682773278523531</v>
      </c>
      <c r="R32" s="133">
        <v>25.081703381289799</v>
      </c>
      <c r="S32" s="133">
        <v>28.356688909713558</v>
      </c>
      <c r="T32" s="133">
        <v>32.354584317421867</v>
      </c>
      <c r="U32" s="133">
        <v>34.439375655838525</v>
      </c>
      <c r="V32" s="133">
        <v>28.044387383110795</v>
      </c>
      <c r="W32" s="133">
        <v>29.94905084919764</v>
      </c>
      <c r="DA32" s="157" t="s">
        <v>328</v>
      </c>
    </row>
    <row r="33" spans="1:105" ht="12" customHeight="1" x14ac:dyDescent="0.25">
      <c r="A33" s="62" t="s">
        <v>24</v>
      </c>
      <c r="B33" s="68">
        <v>3524.8303515947864</v>
      </c>
      <c r="C33" s="68">
        <v>3766.2910692326486</v>
      </c>
      <c r="D33" s="68">
        <v>3757.667911017732</v>
      </c>
      <c r="E33" s="68">
        <v>3854.8435204067337</v>
      </c>
      <c r="F33" s="68">
        <v>3944.6279428026228</v>
      </c>
      <c r="G33" s="68">
        <v>4272.4824570640685</v>
      </c>
      <c r="H33" s="68">
        <v>4578.5304697238871</v>
      </c>
      <c r="I33" s="68">
        <v>4709.4023616142294</v>
      </c>
      <c r="J33" s="68">
        <v>4962.4665274946219</v>
      </c>
      <c r="K33" s="68">
        <v>5016.387056970666</v>
      </c>
      <c r="L33" s="68">
        <v>5180.5916201454229</v>
      </c>
      <c r="M33" s="68">
        <v>5341.0130659514907</v>
      </c>
      <c r="N33" s="68">
        <v>5432.2697989007893</v>
      </c>
      <c r="O33" s="68">
        <v>5419.4782833934996</v>
      </c>
      <c r="P33" s="68">
        <v>4890.5944880022344</v>
      </c>
      <c r="Q33" s="68">
        <v>4907.0137725329041</v>
      </c>
      <c r="R33" s="68">
        <v>4976.871789916484</v>
      </c>
      <c r="S33" s="68">
        <v>5051.9014659431305</v>
      </c>
      <c r="T33" s="68">
        <v>5115.8147586288687</v>
      </c>
      <c r="U33" s="68">
        <v>4960.5574869650891</v>
      </c>
      <c r="V33" s="68">
        <v>4747.1984598649715</v>
      </c>
      <c r="W33" s="68">
        <v>5194.1780511469178</v>
      </c>
      <c r="DA33" s="111" t="s">
        <v>329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330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83</v>
      </c>
      <c r="B3" s="127">
        <f>IF(SER_hh_tes!B3=0,"",SER_hh_tes!B3/SER_hh_fec!B3)</f>
        <v>0.61152959340638757</v>
      </c>
      <c r="C3" s="127">
        <f>IF(SER_hh_tes!C3=0,"",SER_hh_tes!C3/SER_hh_fec!C3)</f>
        <v>0.61717190131372579</v>
      </c>
      <c r="D3" s="127">
        <f>IF(SER_hh_tes!D3=0,"",SER_hh_tes!D3/SER_hh_fec!D3)</f>
        <v>0.62896756678538757</v>
      </c>
      <c r="E3" s="127">
        <f>IF(SER_hh_tes!E3=0,"",SER_hh_tes!E3/SER_hh_fec!E3)</f>
        <v>0.650405556959049</v>
      </c>
      <c r="F3" s="127">
        <f>IF(SER_hh_tes!F3=0,"",SER_hh_tes!F3/SER_hh_fec!F3)</f>
        <v>0.64979248761964103</v>
      </c>
      <c r="G3" s="127">
        <f>IF(SER_hh_tes!G3=0,"",SER_hh_tes!G3/SER_hh_fec!G3)</f>
        <v>0.65957721151890614</v>
      </c>
      <c r="H3" s="127">
        <f>IF(SER_hh_tes!H3=0,"",SER_hh_tes!H3/SER_hh_fec!H3)</f>
        <v>0.67373467867962389</v>
      </c>
      <c r="I3" s="127">
        <f>IF(SER_hh_tes!I3=0,"",SER_hh_tes!I3/SER_hh_fec!I3)</f>
        <v>0.68926160604175779</v>
      </c>
      <c r="J3" s="127">
        <f>IF(SER_hh_tes!J3=0,"",SER_hh_tes!J3/SER_hh_fec!J3)</f>
        <v>0.69856883804991809</v>
      </c>
      <c r="K3" s="127">
        <f>IF(SER_hh_tes!K3=0,"",SER_hh_tes!K3/SER_hh_fec!K3)</f>
        <v>0.71527152006243178</v>
      </c>
      <c r="L3" s="127">
        <f>IF(SER_hh_tes!L3=0,"",SER_hh_tes!L3/SER_hh_fec!L3)</f>
        <v>0.72839975366351706</v>
      </c>
      <c r="M3" s="127">
        <f>IF(SER_hh_tes!M3=0,"",SER_hh_tes!M3/SER_hh_fec!M3)</f>
        <v>0.74681608172331926</v>
      </c>
      <c r="N3" s="127">
        <f>IF(SER_hh_tes!N3=0,"",SER_hh_tes!N3/SER_hh_fec!N3)</f>
        <v>0.77346347093330481</v>
      </c>
      <c r="O3" s="127">
        <f>IF(SER_hh_tes!O3=0,"",SER_hh_tes!O3/SER_hh_fec!O3)</f>
        <v>0.77999291073947541</v>
      </c>
      <c r="P3" s="127">
        <f>IF(SER_hh_tes!P3=0,"",SER_hh_tes!P3/SER_hh_fec!P3)</f>
        <v>0.79646879272980653</v>
      </c>
      <c r="Q3" s="127">
        <f>IF(SER_hh_tes!Q3=0,"",SER_hh_tes!Q3/SER_hh_fec!Q3)</f>
        <v>0.83166121021640294</v>
      </c>
      <c r="R3" s="127">
        <f>IF(SER_hh_tes!R3=0,"",SER_hh_tes!R3/SER_hh_fec!R3)</f>
        <v>0.83546035475258806</v>
      </c>
      <c r="S3" s="127">
        <f>IF(SER_hh_tes!S3=0,"",SER_hh_tes!S3/SER_hh_fec!S3)</f>
        <v>0.85782802845325845</v>
      </c>
      <c r="T3" s="127">
        <f>IF(SER_hh_tes!T3=0,"",SER_hh_tes!T3/SER_hh_fec!T3)</f>
        <v>0.87016749409230842</v>
      </c>
      <c r="U3" s="127">
        <f>IF(SER_hh_tes!U3=0,"",SER_hh_tes!U3/SER_hh_fec!U3)</f>
        <v>0.88833516964295223</v>
      </c>
      <c r="V3" s="127">
        <f>IF(SER_hh_tes!V3=0,"",SER_hh_tes!V3/SER_hh_fec!V3)</f>
        <v>0.90960327962264631</v>
      </c>
      <c r="W3" s="127">
        <f>IF(SER_hh_tes!W3=0,"",SER_hh_tes!W3/SER_hh_fec!W3)</f>
        <v>0.89967125825143457</v>
      </c>
      <c r="DA3" s="162" t="s">
        <v>238</v>
      </c>
    </row>
    <row r="4" spans="1:105" ht="12.95" customHeight="1" x14ac:dyDescent="0.25">
      <c r="A4" s="130" t="s">
        <v>32</v>
      </c>
      <c r="B4" s="136">
        <f>IF(SER_hh_tes!B4=0,"",SER_hh_tes!B4/SER_hh_fec!B4)</f>
        <v>0.57586884544265793</v>
      </c>
      <c r="C4" s="136">
        <f>IF(SER_hh_tes!C4=0,"",SER_hh_tes!C4/SER_hh_fec!C4)</f>
        <v>0.58078914707633822</v>
      </c>
      <c r="D4" s="136">
        <f>IF(SER_hh_tes!D4=0,"",SER_hh_tes!D4/SER_hh_fec!D4)</f>
        <v>0.59290824208093795</v>
      </c>
      <c r="E4" s="136">
        <f>IF(SER_hh_tes!E4=0,"",SER_hh_tes!E4/SER_hh_fec!E4)</f>
        <v>0.60679706405321554</v>
      </c>
      <c r="F4" s="136">
        <f>IF(SER_hh_tes!F4=0,"",SER_hh_tes!F4/SER_hh_fec!F4)</f>
        <v>0.61527031923353359</v>
      </c>
      <c r="G4" s="136">
        <f>IF(SER_hh_tes!G4=0,"",SER_hh_tes!G4/SER_hh_fec!G4)</f>
        <v>0.62134046243203889</v>
      </c>
      <c r="H4" s="136">
        <f>IF(SER_hh_tes!H4=0,"",SER_hh_tes!H4/SER_hh_fec!H4)</f>
        <v>0.63041600557524813</v>
      </c>
      <c r="I4" s="136">
        <f>IF(SER_hh_tes!I4=0,"",SER_hh_tes!I4/SER_hh_fec!I4)</f>
        <v>0.64518557099393459</v>
      </c>
      <c r="J4" s="136">
        <f>IF(SER_hh_tes!J4=0,"",SER_hh_tes!J4/SER_hh_fec!J4)</f>
        <v>0.65365367146653375</v>
      </c>
      <c r="K4" s="136">
        <f>IF(SER_hh_tes!K4=0,"",SER_hh_tes!K4/SER_hh_fec!K4)</f>
        <v>0.66557144006907742</v>
      </c>
      <c r="L4" s="136">
        <f>IF(SER_hh_tes!L4=0,"",SER_hh_tes!L4/SER_hh_fec!L4)</f>
        <v>0.68079546196317164</v>
      </c>
      <c r="M4" s="136">
        <f>IF(SER_hh_tes!M4=0,"",SER_hh_tes!M4/SER_hh_fec!M4)</f>
        <v>0.69699286498968982</v>
      </c>
      <c r="N4" s="136">
        <f>IF(SER_hh_tes!N4=0,"",SER_hh_tes!N4/SER_hh_fec!N4)</f>
        <v>0.7184131615569993</v>
      </c>
      <c r="O4" s="136">
        <f>IF(SER_hh_tes!O4=0,"",SER_hh_tes!O4/SER_hh_fec!O4)</f>
        <v>0.73493241364732831</v>
      </c>
      <c r="P4" s="136">
        <f>IF(SER_hh_tes!P4=0,"",SER_hh_tes!P4/SER_hh_fec!P4)</f>
        <v>0.75756519209603335</v>
      </c>
      <c r="Q4" s="136">
        <f>IF(SER_hh_tes!Q4=0,"",SER_hh_tes!Q4/SER_hh_fec!Q4)</f>
        <v>0.78138234753102664</v>
      </c>
      <c r="R4" s="136">
        <f>IF(SER_hh_tes!R4=0,"",SER_hh_tes!R4/SER_hh_fec!R4)</f>
        <v>0.7918944580107683</v>
      </c>
      <c r="S4" s="136">
        <f>IF(SER_hh_tes!S4=0,"",SER_hh_tes!S4/SER_hh_fec!S4)</f>
        <v>0.80790020126879825</v>
      </c>
      <c r="T4" s="136">
        <f>IF(SER_hh_tes!T4=0,"",SER_hh_tes!T4/SER_hh_fec!T4)</f>
        <v>0.82577389152101299</v>
      </c>
      <c r="U4" s="136">
        <f>IF(SER_hh_tes!U4=0,"",SER_hh_tes!U4/SER_hh_fec!U4)</f>
        <v>0.84032653687256587</v>
      </c>
      <c r="V4" s="136">
        <f>IF(SER_hh_tes!V4=0,"",SER_hh_tes!V4/SER_hh_fec!V4)</f>
        <v>0.85843572453451478</v>
      </c>
      <c r="W4" s="136">
        <f>IF(SER_hh_tes!W4=0,"",SER_hh_tes!W4/SER_hh_fec!W4)</f>
        <v>0.85405599726278369</v>
      </c>
      <c r="DA4" s="163" t="s">
        <v>239</v>
      </c>
    </row>
    <row r="5" spans="1:105" ht="12" customHeight="1" x14ac:dyDescent="0.25">
      <c r="A5" s="132" t="s">
        <v>29</v>
      </c>
      <c r="B5" s="137">
        <f>IF(SER_hh_tes!B5=0,"",SER_hh_tes!B5/SER_hh_fec!B5)</f>
        <v>0.53337040349692399</v>
      </c>
      <c r="C5" s="137">
        <f>IF(SER_hh_tes!C5=0,"",SER_hh_tes!C5/SER_hh_fec!C5)</f>
        <v>0.54308679322191755</v>
      </c>
      <c r="D5" s="137">
        <f>IF(SER_hh_tes!D5=0,"",SER_hh_tes!D5/SER_hh_fec!D5)</f>
        <v>0.54304827763723196</v>
      </c>
      <c r="E5" s="137">
        <f>IF(SER_hh_tes!E5=0,"",SER_hh_tes!E5/SER_hh_fec!E5)</f>
        <v>0.54277437985492771</v>
      </c>
      <c r="F5" s="137">
        <f>IF(SER_hh_tes!F5=0,"",SER_hh_tes!F5/SER_hh_fec!F5)</f>
        <v>0.54556113067255985</v>
      </c>
      <c r="G5" s="137">
        <f>IF(SER_hh_tes!G5=0,"",SER_hh_tes!G5/SER_hh_fec!G5)</f>
        <v>0.56155206101815924</v>
      </c>
      <c r="H5" s="137">
        <f>IF(SER_hh_tes!H5=0,"",SER_hh_tes!H5/SER_hh_fec!H5)</f>
        <v>0.56579695425971077</v>
      </c>
      <c r="I5" s="137">
        <f>IF(SER_hh_tes!I5=0,"",SER_hh_tes!I5/SER_hh_fec!I5)</f>
        <v>0.58549147268109358</v>
      </c>
      <c r="J5" s="137">
        <f>IF(SER_hh_tes!J5=0,"",SER_hh_tes!J5/SER_hh_fec!J5)</f>
        <v>0.59204678240861086</v>
      </c>
      <c r="K5" s="137">
        <f>IF(SER_hh_tes!K5=0,"",SER_hh_tes!K5/SER_hh_fec!K5)</f>
        <v>0.60402893276215741</v>
      </c>
      <c r="L5" s="137">
        <f>IF(SER_hh_tes!L5=0,"",SER_hh_tes!L5/SER_hh_fec!L5)</f>
        <v>0.61062141756147037</v>
      </c>
      <c r="M5" s="137">
        <f>IF(SER_hh_tes!M5=0,"",SER_hh_tes!M5/SER_hh_fec!M5)</f>
        <v>0.62029754891508426</v>
      </c>
      <c r="N5" s="137">
        <f>IF(SER_hh_tes!N5=0,"",SER_hh_tes!N5/SER_hh_fec!N5)</f>
        <v>0.63588438324654672</v>
      </c>
      <c r="O5" s="137">
        <f>IF(SER_hh_tes!O5=0,"",SER_hh_tes!O5/SER_hh_fec!O5)</f>
        <v>0.64561271081185945</v>
      </c>
      <c r="P5" s="137">
        <f>IF(SER_hh_tes!P5=0,"",SER_hh_tes!P5/SER_hh_fec!P5)</f>
        <v>0.6490829686252203</v>
      </c>
      <c r="Q5" s="137">
        <f>IF(SER_hh_tes!Q5=0,"",SER_hh_tes!Q5/SER_hh_fec!Q5)</f>
        <v>0.6640595244111851</v>
      </c>
      <c r="R5" s="137">
        <f>IF(SER_hh_tes!R5=0,"",SER_hh_tes!R5/SER_hh_fec!R5)</f>
        <v>0.6539327380274863</v>
      </c>
      <c r="S5" s="137">
        <f>IF(SER_hh_tes!S5=0,"",SER_hh_tes!S5/SER_hh_fec!S5)</f>
        <v>0.65828724090238211</v>
      </c>
      <c r="T5" s="137">
        <f>IF(SER_hh_tes!T5=0,"",SER_hh_tes!T5/SER_hh_fec!T5)</f>
        <v>0.66354705762673127</v>
      </c>
      <c r="U5" s="137">
        <f>IF(SER_hh_tes!U5=0,"",SER_hh_tes!U5/SER_hh_fec!U5)</f>
        <v>0.66434936512582765</v>
      </c>
      <c r="V5" s="137">
        <f>IF(SER_hh_tes!V5=0,"",SER_hh_tes!V5/SER_hh_fec!V5)</f>
        <v>0.67460865780892709</v>
      </c>
      <c r="W5" s="137">
        <f>IF(SER_hh_tes!W5=0,"",SER_hh_tes!W5/SER_hh_fec!W5)</f>
        <v>0.68211378344846263</v>
      </c>
      <c r="DA5" s="164" t="s">
        <v>331</v>
      </c>
    </row>
    <row r="6" spans="1:105" ht="12" customHeight="1" x14ac:dyDescent="0.25">
      <c r="A6" s="132" t="s">
        <v>52</v>
      </c>
      <c r="B6" s="137">
        <f>IF(SER_hh_tes!B6=0,"",SER_hh_tes!B6/SER_hh_fec!B6)</f>
        <v>0.48371092950219968</v>
      </c>
      <c r="C6" s="137">
        <f>IF(SER_hh_tes!C6=0,"",SER_hh_tes!C6/SER_hh_fec!C6)</f>
        <v>0.48682920267903523</v>
      </c>
      <c r="D6" s="137">
        <f>IF(SER_hh_tes!D6=0,"",SER_hh_tes!D6/SER_hh_fec!D6)</f>
        <v>0.49091189971086441</v>
      </c>
      <c r="E6" s="137">
        <f>IF(SER_hh_tes!E6=0,"",SER_hh_tes!E6/SER_hh_fec!E6)</f>
        <v>0.49558962229568887</v>
      </c>
      <c r="F6" s="137">
        <f>IF(SER_hh_tes!F6=0,"",SER_hh_tes!F6/SER_hh_fec!F6)</f>
        <v>0.49906573769137552</v>
      </c>
      <c r="G6" s="137">
        <f>IF(SER_hh_tes!G6=0,"",SER_hh_tes!G6/SER_hh_fec!G6)</f>
        <v>0.50218888107083026</v>
      </c>
      <c r="H6" s="137">
        <f>IF(SER_hh_tes!H6=0,"",SER_hh_tes!H6/SER_hh_fec!H6)</f>
        <v>0.50599048446022632</v>
      </c>
      <c r="I6" s="137">
        <f>IF(SER_hh_tes!I6=0,"",SER_hh_tes!I6/SER_hh_fec!I6)</f>
        <v>0.51228390323813922</v>
      </c>
      <c r="J6" s="137">
        <f>IF(SER_hh_tes!J6=0,"",SER_hh_tes!J6/SER_hh_fec!J6)</f>
        <v>0.52071799759483695</v>
      </c>
      <c r="K6" s="137">
        <f>IF(SER_hh_tes!K6=0,"",SER_hh_tes!K6/SER_hh_fec!K6)</f>
        <v>0.53167229723094256</v>
      </c>
      <c r="L6" s="137">
        <f>IF(SER_hh_tes!L6=0,"",SER_hh_tes!L6/SER_hh_fec!L6)</f>
        <v>0.54404308886613495</v>
      </c>
      <c r="M6" s="137">
        <f>IF(SER_hh_tes!M6=0,"",SER_hh_tes!M6/SER_hh_fec!M6)</f>
        <v>0.55668189888868602</v>
      </c>
      <c r="N6" s="137">
        <f>IF(SER_hh_tes!N6=0,"",SER_hh_tes!N6/SER_hh_fec!N6)</f>
        <v>0.57152041649990937</v>
      </c>
      <c r="O6" s="137">
        <f>IF(SER_hh_tes!O6=0,"",SER_hh_tes!O6/SER_hh_fec!O6)</f>
        <v>0.5882683459033099</v>
      </c>
      <c r="P6" s="137">
        <f>IF(SER_hh_tes!P6=0,"",SER_hh_tes!P6/SER_hh_fec!P6)</f>
        <v>0.58980904334179241</v>
      </c>
      <c r="Q6" s="137">
        <f>IF(SER_hh_tes!Q6=0,"",SER_hh_tes!Q6/SER_hh_fec!Q6)</f>
        <v>0.59120198571064142</v>
      </c>
      <c r="R6" s="137">
        <f>IF(SER_hh_tes!R6=0,"",SER_hh_tes!R6/SER_hh_fec!R6)</f>
        <v>0.59259869141050303</v>
      </c>
      <c r="S6" s="137">
        <f>IF(SER_hh_tes!S6=0,"",SER_hh_tes!S6/SER_hh_fec!S6)</f>
        <v>0.60291213408028999</v>
      </c>
      <c r="T6" s="137">
        <f>IF(SER_hh_tes!T6=0,"",SER_hh_tes!T6/SER_hh_fec!T6)</f>
        <v>0.61733724736081785</v>
      </c>
      <c r="U6" s="137">
        <f>IF(SER_hh_tes!U6=0,"",SER_hh_tes!U6/SER_hh_fec!U6)</f>
        <v>0.63339195426909023</v>
      </c>
      <c r="V6" s="137">
        <f>IF(SER_hh_tes!V6=0,"",SER_hh_tes!V6/SER_hh_fec!V6)</f>
        <v>0.6507123939138334</v>
      </c>
      <c r="W6" s="137">
        <f>IF(SER_hh_tes!W6=0,"",SER_hh_tes!W6/SER_hh_fec!W6)</f>
        <v>0.66793887535460716</v>
      </c>
      <c r="DA6" s="164" t="s">
        <v>332</v>
      </c>
    </row>
    <row r="7" spans="1:105" ht="12" customHeight="1" x14ac:dyDescent="0.25">
      <c r="A7" s="132" t="s">
        <v>169</v>
      </c>
      <c r="B7" s="137">
        <f>IF(SER_hh_tes!B7=0,"",SER_hh_tes!B7/SER_hh_fec!B7)</f>
        <v>0.4804344787582091</v>
      </c>
      <c r="C7" s="137">
        <f>IF(SER_hh_tes!C7=0,"",SER_hh_tes!C7/SER_hh_fec!C7)</f>
        <v>0.4849724194440449</v>
      </c>
      <c r="D7" s="137">
        <f>IF(SER_hh_tes!D7=0,"",SER_hh_tes!D7/SER_hh_fec!D7)</f>
        <v>0.49265280153136976</v>
      </c>
      <c r="E7" s="137">
        <f>IF(SER_hh_tes!E7=0,"",SER_hh_tes!E7/SER_hh_fec!E7)</f>
        <v>0.4960290201545578</v>
      </c>
      <c r="F7" s="137">
        <f>IF(SER_hh_tes!F7=0,"",SER_hh_tes!F7/SER_hh_fec!F7)</f>
        <v>0.4971158047186493</v>
      </c>
      <c r="G7" s="137">
        <f>IF(SER_hh_tes!G7=0,"",SER_hh_tes!G7/SER_hh_fec!G7)</f>
        <v>0.50009349370355527</v>
      </c>
      <c r="H7" s="137">
        <f>IF(SER_hh_tes!H7=0,"",SER_hh_tes!H7/SER_hh_fec!H7)</f>
        <v>0.50836135221587908</v>
      </c>
      <c r="I7" s="137">
        <f>IF(SER_hh_tes!I7=0,"",SER_hh_tes!I7/SER_hh_fec!I7)</f>
        <v>0.51089284969354909</v>
      </c>
      <c r="J7" s="137">
        <f>IF(SER_hh_tes!J7=0,"",SER_hh_tes!J7/SER_hh_fec!J7)</f>
        <v>0.52461404793883071</v>
      </c>
      <c r="K7" s="137">
        <f>IF(SER_hh_tes!K7=0,"",SER_hh_tes!K7/SER_hh_fec!K7)</f>
        <v>0.53322890296312908</v>
      </c>
      <c r="L7" s="137">
        <f>IF(SER_hh_tes!L7=0,"",SER_hh_tes!L7/SER_hh_fec!L7)</f>
        <v>0.54604408624602097</v>
      </c>
      <c r="M7" s="137">
        <f>IF(SER_hh_tes!M7=0,"",SER_hh_tes!M7/SER_hh_fec!M7)</f>
        <v>0.56084237304641904</v>
      </c>
      <c r="N7" s="137">
        <f>IF(SER_hh_tes!N7=0,"",SER_hh_tes!N7/SER_hh_fec!N7)</f>
        <v>0.58163521293920761</v>
      </c>
      <c r="O7" s="137">
        <f>IF(SER_hh_tes!O7=0,"",SER_hh_tes!O7/SER_hh_fec!O7)</f>
        <v>0.60185722278388665</v>
      </c>
      <c r="P7" s="137">
        <f>IF(SER_hh_tes!P7=0,"",SER_hh_tes!P7/SER_hh_fec!P7)</f>
        <v>0.60855724222146768</v>
      </c>
      <c r="Q7" s="137">
        <f>IF(SER_hh_tes!Q7=0,"",SER_hh_tes!Q7/SER_hh_fec!Q7)</f>
        <v>0.61511815034183315</v>
      </c>
      <c r="R7" s="137">
        <f>IF(SER_hh_tes!R7=0,"",SER_hh_tes!R7/SER_hh_fec!R7)</f>
        <v>0.62053078308003984</v>
      </c>
      <c r="S7" s="137">
        <f>IF(SER_hh_tes!S7=0,"",SER_hh_tes!S7/SER_hh_fec!S7)</f>
        <v>0.63040354915475283</v>
      </c>
      <c r="T7" s="137">
        <f>IF(SER_hh_tes!T7=0,"",SER_hh_tes!T7/SER_hh_fec!T7)</f>
        <v>0.63130638761866442</v>
      </c>
      <c r="U7" s="137">
        <f>IF(SER_hh_tes!U7=0,"",SER_hh_tes!U7/SER_hh_fec!U7)</f>
        <v>0.64052357326777665</v>
      </c>
      <c r="V7" s="137">
        <f>IF(SER_hh_tes!V7=0,"",SER_hh_tes!V7/SER_hh_fec!V7)</f>
        <v>0.64817889515127436</v>
      </c>
      <c r="W7" s="137">
        <f>IF(SER_hh_tes!W7=0,"",SER_hh_tes!W7/SER_hh_fec!W7)</f>
        <v>0.65873593471440817</v>
      </c>
      <c r="DA7" s="164" t="s">
        <v>333</v>
      </c>
    </row>
    <row r="8" spans="1:105" ht="12" customHeight="1" x14ac:dyDescent="0.25">
      <c r="A8" s="132" t="s">
        <v>73</v>
      </c>
      <c r="B8" s="137">
        <f>IF(SER_hh_tes!B8=0,"",SER_hh_tes!B8/SER_hh_fec!B8)</f>
        <v>1.0236267571773439</v>
      </c>
      <c r="C8" s="137">
        <f>IF(SER_hh_tes!C8=0,"",SER_hh_tes!C8/SER_hh_fec!C8)</f>
        <v>1.0769184715368652</v>
      </c>
      <c r="D8" s="137">
        <f>IF(SER_hh_tes!D8=0,"",SER_hh_tes!D8/SER_hh_fec!D8)</f>
        <v>1.1502028272725464</v>
      </c>
      <c r="E8" s="137">
        <f>IF(SER_hh_tes!E8=0,"",SER_hh_tes!E8/SER_hh_fec!E8)</f>
        <v>1.2160755162389398</v>
      </c>
      <c r="F8" s="137">
        <f>IF(SER_hh_tes!F8=0,"",SER_hh_tes!F8/SER_hh_fec!F8)</f>
        <v>1.2784065841232612</v>
      </c>
      <c r="G8" s="137">
        <f>IF(SER_hh_tes!G8=0,"",SER_hh_tes!G8/SER_hh_fec!G8)</f>
        <v>1.3475287541171925</v>
      </c>
      <c r="H8" s="137">
        <f>IF(SER_hh_tes!H8=0,"",SER_hh_tes!H8/SER_hh_fec!H8)</f>
        <v>1.4159526543273375</v>
      </c>
      <c r="I8" s="137">
        <f>IF(SER_hh_tes!I8=0,"",SER_hh_tes!I8/SER_hh_fec!I8)</f>
        <v>1.4977900360975855</v>
      </c>
      <c r="J8" s="137">
        <f>IF(SER_hh_tes!J8=0,"",SER_hh_tes!J8/SER_hh_fec!J8)</f>
        <v>1.550783736066738</v>
      </c>
      <c r="K8" s="137">
        <f>IF(SER_hh_tes!K8=0,"",SER_hh_tes!K8/SER_hh_fec!K8)</f>
        <v>1.6519985016946608</v>
      </c>
      <c r="L8" s="137">
        <f>IF(SER_hh_tes!L8=0,"",SER_hh_tes!L8/SER_hh_fec!L8)</f>
        <v>1.7641760103780069</v>
      </c>
      <c r="M8" s="137">
        <f>IF(SER_hh_tes!M8=0,"",SER_hh_tes!M8/SER_hh_fec!M8)</f>
        <v>1.8689911959647496</v>
      </c>
      <c r="N8" s="137">
        <f>IF(SER_hh_tes!N8=0,"",SER_hh_tes!N8/SER_hh_fec!N8)</f>
        <v>2.0191506772135575</v>
      </c>
      <c r="O8" s="137">
        <f>IF(SER_hh_tes!O8=0,"",SER_hh_tes!O8/SER_hh_fec!O8)</f>
        <v>2.16375046925672</v>
      </c>
      <c r="P8" s="137">
        <f>IF(SER_hh_tes!P8=0,"",SER_hh_tes!P8/SER_hh_fec!P8)</f>
        <v>2.3304797511853863</v>
      </c>
      <c r="Q8" s="137">
        <f>IF(SER_hh_tes!Q8=0,"",SER_hh_tes!Q8/SER_hh_fec!Q8)</f>
        <v>2.4466722543727712</v>
      </c>
      <c r="R8" s="137">
        <f>IF(SER_hh_tes!R8=0,"",SER_hh_tes!R8/SER_hh_fec!R8)</f>
        <v>2.4899952993845296</v>
      </c>
      <c r="S8" s="137">
        <f>IF(SER_hh_tes!S8=0,"",SER_hh_tes!S8/SER_hh_fec!S8)</f>
        <v>2.5402586270339431</v>
      </c>
      <c r="T8" s="137">
        <f>IF(SER_hh_tes!T8=0,"",SER_hh_tes!T8/SER_hh_fec!T8)</f>
        <v>2.5994506114012768</v>
      </c>
      <c r="U8" s="137">
        <f>IF(SER_hh_tes!U8=0,"",SER_hh_tes!U8/SER_hh_fec!U8)</f>
        <v>2.6691410029406528</v>
      </c>
      <c r="V8" s="137">
        <f>IF(SER_hh_tes!V8=0,"",SER_hh_tes!V8/SER_hh_fec!V8)</f>
        <v>2.7862842237484604</v>
      </c>
      <c r="W8" s="137">
        <f>IF(SER_hh_tes!W8=0,"",SER_hh_tes!W8/SER_hh_fec!W8)</f>
        <v>2.8343196992672803</v>
      </c>
      <c r="DA8" s="164" t="s">
        <v>334</v>
      </c>
    </row>
    <row r="9" spans="1:105" ht="12" customHeight="1" x14ac:dyDescent="0.25">
      <c r="A9" s="132" t="s">
        <v>78</v>
      </c>
      <c r="B9" s="137">
        <f>IF(SER_hh_tes!B9=0,"",SER_hh_tes!B9/SER_hh_fec!B9)</f>
        <v>0.52861128895535103</v>
      </c>
      <c r="C9" s="137">
        <f>IF(SER_hh_tes!C9=0,"",SER_hh_tes!C9/SER_hh_fec!C9)</f>
        <v>0.53884251834347852</v>
      </c>
      <c r="D9" s="137">
        <f>IF(SER_hh_tes!D9=0,"",SER_hh_tes!D9/SER_hh_fec!D9)</f>
        <v>0.54743685846434464</v>
      </c>
      <c r="E9" s="137">
        <f>IF(SER_hh_tes!E9=0,"",SER_hh_tes!E9/SER_hh_fec!E9)</f>
        <v>0.55424330653516596</v>
      </c>
      <c r="F9" s="137">
        <f>IF(SER_hh_tes!F9=0,"",SER_hh_tes!F9/SER_hh_fec!F9)</f>
        <v>0.56124270684179767</v>
      </c>
      <c r="G9" s="137">
        <f>IF(SER_hh_tes!G9=0,"",SER_hh_tes!G9/SER_hh_fec!G9)</f>
        <v>0.56782044838465684</v>
      </c>
      <c r="H9" s="137">
        <f>IF(SER_hh_tes!H9=0,"",SER_hh_tes!H9/SER_hh_fec!H9)</f>
        <v>0.58124318597419045</v>
      </c>
      <c r="I9" s="137">
        <f>IF(SER_hh_tes!I9=0,"",SER_hh_tes!I9/SER_hh_fec!I9)</f>
        <v>0.59374128827502037</v>
      </c>
      <c r="J9" s="137">
        <f>IF(SER_hh_tes!J9=0,"",SER_hh_tes!J9/SER_hh_fec!J9)</f>
        <v>0.60599138289837795</v>
      </c>
      <c r="K9" s="137">
        <f>IF(SER_hh_tes!K9=0,"",SER_hh_tes!K9/SER_hh_fec!K9)</f>
        <v>0.61676708325764862</v>
      </c>
      <c r="L9" s="137">
        <f>IF(SER_hh_tes!L9=0,"",SER_hh_tes!L9/SER_hh_fec!L9)</f>
        <v>0.62910057356433391</v>
      </c>
      <c r="M9" s="137">
        <f>IF(SER_hh_tes!M9=0,"",SER_hh_tes!M9/SER_hh_fec!M9)</f>
        <v>0.64275576730053219</v>
      </c>
      <c r="N9" s="137">
        <f>IF(SER_hh_tes!N9=0,"",SER_hh_tes!N9/SER_hh_fec!N9)</f>
        <v>0.66225144259874369</v>
      </c>
      <c r="O9" s="137">
        <f>IF(SER_hh_tes!O9=0,"",SER_hh_tes!O9/SER_hh_fec!O9)</f>
        <v>0.68198186197813049</v>
      </c>
      <c r="P9" s="137">
        <f>IF(SER_hh_tes!P9=0,"",SER_hh_tes!P9/SER_hh_fec!P9)</f>
        <v>0.6876858603356425</v>
      </c>
      <c r="Q9" s="137">
        <f>IF(SER_hh_tes!Q9=0,"",SER_hh_tes!Q9/SER_hh_fec!Q9)</f>
        <v>0.69418683301534601</v>
      </c>
      <c r="R9" s="137">
        <f>IF(SER_hh_tes!R9=0,"",SER_hh_tes!R9/SER_hh_fec!R9)</f>
        <v>0.70256969826726667</v>
      </c>
      <c r="S9" s="137">
        <f>IF(SER_hh_tes!S9=0,"",SER_hh_tes!S9/SER_hh_fec!S9)</f>
        <v>0.7143767833155269</v>
      </c>
      <c r="T9" s="137">
        <f>IF(SER_hh_tes!T9=0,"",SER_hh_tes!T9/SER_hh_fec!T9)</f>
        <v>0.72533821084351469</v>
      </c>
      <c r="U9" s="137">
        <f>IF(SER_hh_tes!U9=0,"",SER_hh_tes!U9/SER_hh_fec!U9)</f>
        <v>0.73385171700922647</v>
      </c>
      <c r="V9" s="137">
        <f>IF(SER_hh_tes!V9=0,"",SER_hh_tes!V9/SER_hh_fec!V9)</f>
        <v>0.74934995232216672</v>
      </c>
      <c r="W9" s="137">
        <f>IF(SER_hh_tes!W9=0,"",SER_hh_tes!W9/SER_hh_fec!W9)</f>
        <v>0.76095086703145243</v>
      </c>
      <c r="DA9" s="164" t="s">
        <v>335</v>
      </c>
    </row>
    <row r="10" spans="1:105" ht="12" customHeight="1" x14ac:dyDescent="0.25">
      <c r="A10" s="132" t="s">
        <v>128</v>
      </c>
      <c r="B10" s="137">
        <f>IF(SER_hh_tes!B10=0,"",SER_hh_tes!B10/SER_hh_fec!B10)</f>
        <v>0.45514657797159952</v>
      </c>
      <c r="C10" s="137">
        <f>IF(SER_hh_tes!C10=0,"",SER_hh_tes!C10/SER_hh_fec!C10)</f>
        <v>0.47410593084707253</v>
      </c>
      <c r="D10" s="137">
        <f>IF(SER_hh_tes!D10=0,"",SER_hh_tes!D10/SER_hh_fec!D10)</f>
        <v>0.48479965074108439</v>
      </c>
      <c r="E10" s="137">
        <f>IF(SER_hh_tes!E10=0,"",SER_hh_tes!E10/SER_hh_fec!E10)</f>
        <v>0.54717646511718054</v>
      </c>
      <c r="F10" s="137">
        <f>IF(SER_hh_tes!F10=0,"",SER_hh_tes!F10/SER_hh_fec!F10)</f>
        <v>0.56582299827655258</v>
      </c>
      <c r="G10" s="137">
        <f>IF(SER_hh_tes!G10=0,"",SER_hh_tes!G10/SER_hh_fec!G10)</f>
        <v>0.57941368002114824</v>
      </c>
      <c r="H10" s="137">
        <f>IF(SER_hh_tes!H10=0,"",SER_hh_tes!H10/SER_hh_fec!H10)</f>
        <v>0.59447196367904787</v>
      </c>
      <c r="I10" s="137">
        <f>IF(SER_hh_tes!I10=0,"",SER_hh_tes!I10/SER_hh_fec!I10)</f>
        <v>0.59618964266532293</v>
      </c>
      <c r="J10" s="137">
        <f>IF(SER_hh_tes!J10=0,"",SER_hh_tes!J10/SER_hh_fec!J10)</f>
        <v>0.62172512120807277</v>
      </c>
      <c r="K10" s="137">
        <f>IF(SER_hh_tes!K10=0,"",SER_hh_tes!K10/SER_hh_fec!K10)</f>
        <v>0.62564231235260148</v>
      </c>
      <c r="L10" s="137">
        <f>IF(SER_hh_tes!L10=0,"",SER_hh_tes!L10/SER_hh_fec!L10)</f>
        <v>0.64329812319477264</v>
      </c>
      <c r="M10" s="137">
        <f>IF(SER_hh_tes!M10=0,"",SER_hh_tes!M10/SER_hh_fec!M10)</f>
        <v>0.63914940124288466</v>
      </c>
      <c r="N10" s="137">
        <f>IF(SER_hh_tes!N10=0,"",SER_hh_tes!N10/SER_hh_fec!N10)</f>
        <v>0.64114075252033353</v>
      </c>
      <c r="O10" s="137">
        <f>IF(SER_hh_tes!O10=0,"",SER_hh_tes!O10/SER_hh_fec!O10)</f>
        <v>0.64520831567535131</v>
      </c>
      <c r="P10" s="137">
        <f>IF(SER_hh_tes!P10=0,"",SER_hh_tes!P10/SER_hh_fec!P10)</f>
        <v>0.63945014233078379</v>
      </c>
      <c r="Q10" s="137">
        <f>IF(SER_hh_tes!Q10=0,"",SER_hh_tes!Q10/SER_hh_fec!Q10)</f>
        <v>0.64649735766271021</v>
      </c>
      <c r="R10" s="137">
        <f>IF(SER_hh_tes!R10=0,"",SER_hh_tes!R10/SER_hh_fec!R10)</f>
        <v>0.64716090954279448</v>
      </c>
      <c r="S10" s="137">
        <f>IF(SER_hh_tes!S10=0,"",SER_hh_tes!S10/SER_hh_fec!S10)</f>
        <v>0.65358301104316152</v>
      </c>
      <c r="T10" s="137">
        <f>IF(SER_hh_tes!T10=0,"",SER_hh_tes!T10/SER_hh_fec!T10)</f>
        <v>0.6712437207741071</v>
      </c>
      <c r="U10" s="137">
        <f>IF(SER_hh_tes!U10=0,"",SER_hh_tes!U10/SER_hh_fec!U10)</f>
        <v>0.68412027443943446</v>
      </c>
      <c r="V10" s="137">
        <f>IF(SER_hh_tes!V10=0,"",SER_hh_tes!V10/SER_hh_fec!V10)</f>
        <v>0.69421220201729517</v>
      </c>
      <c r="W10" s="137">
        <f>IF(SER_hh_tes!W10=0,"",SER_hh_tes!W10/SER_hh_fec!W10)</f>
        <v>0.69837262863215954</v>
      </c>
      <c r="DA10" s="164" t="s">
        <v>336</v>
      </c>
    </row>
    <row r="11" spans="1:105" ht="12" customHeight="1" x14ac:dyDescent="0.25">
      <c r="A11" s="132" t="s">
        <v>25</v>
      </c>
      <c r="B11" s="137">
        <f>IF(SER_hh_tes!B11=0,"",SER_hh_tes!B11/SER_hh_fec!B11)</f>
        <v>0.76055069798595665</v>
      </c>
      <c r="C11" s="137">
        <f>IF(SER_hh_tes!C11=0,"",SER_hh_tes!C11/SER_hh_fec!C11)</f>
        <v>0.76497957354324153</v>
      </c>
      <c r="D11" s="137">
        <f>IF(SER_hh_tes!D11=0,"",SER_hh_tes!D11/SER_hh_fec!D11)</f>
        <v>0.77619649726465567</v>
      </c>
      <c r="E11" s="137">
        <f>IF(SER_hh_tes!E11=0,"",SER_hh_tes!E11/SER_hh_fec!E11)</f>
        <v>0.78824943326434993</v>
      </c>
      <c r="F11" s="137">
        <f>IF(SER_hh_tes!F11=0,"",SER_hh_tes!F11/SER_hh_fec!F11)</f>
        <v>0.79174928978300829</v>
      </c>
      <c r="G11" s="137">
        <f>IF(SER_hh_tes!G11=0,"",SER_hh_tes!G11/SER_hh_fec!G11)</f>
        <v>0.79209007915823992</v>
      </c>
      <c r="H11" s="137">
        <f>IF(SER_hh_tes!H11=0,"",SER_hh_tes!H11/SER_hh_fec!H11)</f>
        <v>0.7952800107328668</v>
      </c>
      <c r="I11" s="137">
        <f>IF(SER_hh_tes!I11=0,"",SER_hh_tes!I11/SER_hh_fec!I11)</f>
        <v>0.79945682760659587</v>
      </c>
      <c r="J11" s="137">
        <f>IF(SER_hh_tes!J11=0,"",SER_hh_tes!J11/SER_hh_fec!J11)</f>
        <v>0.80080023360118369</v>
      </c>
      <c r="K11" s="137">
        <f>IF(SER_hh_tes!K11=0,"",SER_hh_tes!K11/SER_hh_fec!K11)</f>
        <v>0.80513043565759357</v>
      </c>
      <c r="L11" s="137">
        <f>IF(SER_hh_tes!L11=0,"",SER_hh_tes!L11/SER_hh_fec!L11)</f>
        <v>0.81626473712434533</v>
      </c>
      <c r="M11" s="137">
        <f>IF(SER_hh_tes!M11=0,"",SER_hh_tes!M11/SER_hh_fec!M11)</f>
        <v>0.82067233910816817</v>
      </c>
      <c r="N11" s="137">
        <f>IF(SER_hh_tes!N11=0,"",SER_hh_tes!N11/SER_hh_fec!N11)</f>
        <v>0.82548884421742408</v>
      </c>
      <c r="O11" s="137">
        <f>IF(SER_hh_tes!O11=0,"",SER_hh_tes!O11/SER_hh_fec!O11)</f>
        <v>0.8296106573297416</v>
      </c>
      <c r="P11" s="137">
        <f>IF(SER_hh_tes!P11=0,"",SER_hh_tes!P11/SER_hh_fec!P11)</f>
        <v>0.84208822077202183</v>
      </c>
      <c r="Q11" s="137">
        <f>IF(SER_hh_tes!Q11=0,"",SER_hh_tes!Q11/SER_hh_fec!Q11)</f>
        <v>0.83933951784118987</v>
      </c>
      <c r="R11" s="137">
        <f>IF(SER_hh_tes!R11=0,"",SER_hh_tes!R11/SER_hh_fec!R11)</f>
        <v>0.84299204583001441</v>
      </c>
      <c r="S11" s="137">
        <f>IF(SER_hh_tes!S11=0,"",SER_hh_tes!S11/SER_hh_fec!S11)</f>
        <v>0.84806190134506154</v>
      </c>
      <c r="T11" s="137">
        <f>IF(SER_hh_tes!T11=0,"",SER_hh_tes!T11/SER_hh_fec!T11)</f>
        <v>0.85361258579220212</v>
      </c>
      <c r="U11" s="137">
        <f>IF(SER_hh_tes!U11=0,"",SER_hh_tes!U11/SER_hh_fec!U11)</f>
        <v>0.85544041303323326</v>
      </c>
      <c r="V11" s="137">
        <f>IF(SER_hh_tes!V11=0,"",SER_hh_tes!V11/SER_hh_fec!V11)</f>
        <v>0.86083534323426047</v>
      </c>
      <c r="W11" s="137">
        <f>IF(SER_hh_tes!W11=0,"",SER_hh_tes!W11/SER_hh_fec!W11)</f>
        <v>0.86202381136379902</v>
      </c>
      <c r="DA11" s="164" t="s">
        <v>337</v>
      </c>
    </row>
    <row r="12" spans="1:105" ht="12" customHeight="1" x14ac:dyDescent="0.25">
      <c r="A12" s="132" t="s">
        <v>170</v>
      </c>
      <c r="B12" s="137">
        <f>IF(SER_hh_tes!B12=0,"",SER_hh_tes!B12/SER_hh_fec!B12)</f>
        <v>0.77738290133147525</v>
      </c>
      <c r="C12" s="137">
        <f>IF(SER_hh_tes!C12=0,"",SER_hh_tes!C12/SER_hh_fec!C12)</f>
        <v>0.78081124779315891</v>
      </c>
      <c r="D12" s="137">
        <f>IF(SER_hh_tes!D12=0,"",SER_hh_tes!D12/SER_hh_fec!D12)</f>
        <v>0.78635745401826407</v>
      </c>
      <c r="E12" s="137">
        <f>IF(SER_hh_tes!E12=0,"",SER_hh_tes!E12/SER_hh_fec!E12)</f>
        <v>0.81037465953930854</v>
      </c>
      <c r="F12" s="137">
        <f>IF(SER_hh_tes!F12=0,"",SER_hh_tes!F12/SER_hh_fec!F12)</f>
        <v>0.81290173256330545</v>
      </c>
      <c r="G12" s="137">
        <f>IF(SER_hh_tes!G12=0,"",SER_hh_tes!G12/SER_hh_fec!G12)</f>
        <v>0.81217003559201761</v>
      </c>
      <c r="H12" s="137">
        <f>IF(SER_hh_tes!H12=0,"",SER_hh_tes!H12/SER_hh_fec!H12)</f>
        <v>0.81318577181953755</v>
      </c>
      <c r="I12" s="137">
        <f>IF(SER_hh_tes!I12=0,"",SER_hh_tes!I12/SER_hh_fec!I12)</f>
        <v>0.81635935161931117</v>
      </c>
      <c r="J12" s="137">
        <f>IF(SER_hh_tes!J12=0,"",SER_hh_tes!J12/SER_hh_fec!J12)</f>
        <v>0.81962892227324391</v>
      </c>
      <c r="K12" s="137">
        <f>IF(SER_hh_tes!K12=0,"",SER_hh_tes!K12/SER_hh_fec!K12)</f>
        <v>0.82181127989693536</v>
      </c>
      <c r="L12" s="137">
        <f>IF(SER_hh_tes!L12=0,"",SER_hh_tes!L12/SER_hh_fec!L12)</f>
        <v>0.82764249584057725</v>
      </c>
      <c r="M12" s="137">
        <f>IF(SER_hh_tes!M12=0,"",SER_hh_tes!M12/SER_hh_fec!M12)</f>
        <v>0.82546003390578526</v>
      </c>
      <c r="N12" s="137">
        <f>IF(SER_hh_tes!N12=0,"",SER_hh_tes!N12/SER_hh_fec!N12)</f>
        <v>0.82993803981977987</v>
      </c>
      <c r="O12" s="137">
        <f>IF(SER_hh_tes!O12=0,"",SER_hh_tes!O12/SER_hh_fec!O12)</f>
        <v>0.82910973299006241</v>
      </c>
      <c r="P12" s="137">
        <f>IF(SER_hh_tes!P12=0,"",SER_hh_tes!P12/SER_hh_fec!P12)</f>
        <v>0.82992053379472819</v>
      </c>
      <c r="Q12" s="137">
        <f>IF(SER_hh_tes!Q12=0,"",SER_hh_tes!Q12/SER_hh_fec!Q12)</f>
        <v>0.83324756594700844</v>
      </c>
      <c r="R12" s="137">
        <f>IF(SER_hh_tes!R12=0,"",SER_hh_tes!R12/SER_hh_fec!R12)</f>
        <v>0.833653475169856</v>
      </c>
      <c r="S12" s="137">
        <f>IF(SER_hh_tes!S12=0,"",SER_hh_tes!S12/SER_hh_fec!S12)</f>
        <v>0.84171389627946525</v>
      </c>
      <c r="T12" s="137">
        <f>IF(SER_hh_tes!T12=0,"",SER_hh_tes!T12/SER_hh_fec!T12)</f>
        <v>0.84740318732787667</v>
      </c>
      <c r="U12" s="137">
        <f>IF(SER_hh_tes!U12=0,"",SER_hh_tes!U12/SER_hh_fec!U12)</f>
        <v>0.85587214691519842</v>
      </c>
      <c r="V12" s="137">
        <f>IF(SER_hh_tes!V12=0,"",SER_hh_tes!V12/SER_hh_fec!V12)</f>
        <v>0.85917598380136728</v>
      </c>
      <c r="W12" s="137">
        <f>IF(SER_hh_tes!W12=0,"",SER_hh_tes!W12/SER_hh_fec!W12)</f>
        <v>0.86716450464920036</v>
      </c>
      <c r="DA12" s="164" t="s">
        <v>338</v>
      </c>
    </row>
    <row r="13" spans="1:105" ht="12" customHeight="1" x14ac:dyDescent="0.25">
      <c r="A13" s="132" t="s">
        <v>77</v>
      </c>
      <c r="B13" s="137">
        <f>IF(SER_hh_tes!B13=0,"",SER_hh_tes!B13/SER_hh_fec!B13)</f>
        <v>1.3557750303045675</v>
      </c>
      <c r="C13" s="137">
        <f>IF(SER_hh_tes!C13=0,"",SER_hh_tes!C13/SER_hh_fec!C13)</f>
        <v>1.3848013998268691</v>
      </c>
      <c r="D13" s="137">
        <f>IF(SER_hh_tes!D13=0,"",SER_hh_tes!D13/SER_hh_fec!D13)</f>
        <v>1.4567600560224359</v>
      </c>
      <c r="E13" s="137">
        <f>IF(SER_hh_tes!E13=0,"",SER_hh_tes!E13/SER_hh_fec!E13)</f>
        <v>1.5272047285052928</v>
      </c>
      <c r="F13" s="137">
        <f>IF(SER_hh_tes!F13=0,"",SER_hh_tes!F13/SER_hh_fec!F13)</f>
        <v>1.5995627804933072</v>
      </c>
      <c r="G13" s="137">
        <f>IF(SER_hh_tes!G13=0,"",SER_hh_tes!G13/SER_hh_fec!G13)</f>
        <v>1.6884776834853854</v>
      </c>
      <c r="H13" s="137">
        <f>IF(SER_hh_tes!H13=0,"",SER_hh_tes!H13/SER_hh_fec!H13)</f>
        <v>1.7703444781925537</v>
      </c>
      <c r="I13" s="137">
        <f>IF(SER_hh_tes!I13=0,"",SER_hh_tes!I13/SER_hh_fec!I13)</f>
        <v>1.8548466990593411</v>
      </c>
      <c r="J13" s="137">
        <f>IF(SER_hh_tes!J13=0,"",SER_hh_tes!J13/SER_hh_fec!J13)</f>
        <v>1.9348462707348497</v>
      </c>
      <c r="K13" s="137">
        <f>IF(SER_hh_tes!K13=0,"",SER_hh_tes!K13/SER_hh_fec!K13)</f>
        <v>2.0204450683597952</v>
      </c>
      <c r="L13" s="137">
        <f>IF(SER_hh_tes!L13=0,"",SER_hh_tes!L13/SER_hh_fec!L13)</f>
        <v>2.1232060717703836</v>
      </c>
      <c r="M13" s="137">
        <f>IF(SER_hh_tes!M13=0,"",SER_hh_tes!M13/SER_hh_fec!M13)</f>
        <v>2.2550323183929959</v>
      </c>
      <c r="N13" s="137">
        <f>IF(SER_hh_tes!N13=0,"",SER_hh_tes!N13/SER_hh_fec!N13)</f>
        <v>2.3974263871166261</v>
      </c>
      <c r="O13" s="137">
        <f>IF(SER_hh_tes!O13=0,"",SER_hh_tes!O13/SER_hh_fec!O13)</f>
        <v>2.5287910378156648</v>
      </c>
      <c r="P13" s="137">
        <f>IF(SER_hh_tes!P13=0,"",SER_hh_tes!P13/SER_hh_fec!P13)</f>
        <v>2.6779100674120593</v>
      </c>
      <c r="Q13" s="137">
        <f>IF(SER_hh_tes!Q13=0,"",SER_hh_tes!Q13/SER_hh_fec!Q13)</f>
        <v>2.8507337036931091</v>
      </c>
      <c r="R13" s="137">
        <f>IF(SER_hh_tes!R13=0,"",SER_hh_tes!R13/SER_hh_fec!R13)</f>
        <v>2.9292296479517343</v>
      </c>
      <c r="S13" s="137">
        <f>IF(SER_hh_tes!S13=0,"",SER_hh_tes!S13/SER_hh_fec!S13)</f>
        <v>3.0100203558512404</v>
      </c>
      <c r="T13" s="137">
        <f>IF(SER_hh_tes!T13=0,"",SER_hh_tes!T13/SER_hh_fec!T13)</f>
        <v>3.0763737717860269</v>
      </c>
      <c r="U13" s="137">
        <f>IF(SER_hh_tes!U13=0,"",SER_hh_tes!U13/SER_hh_fec!U13)</f>
        <v>3.1407012367478448</v>
      </c>
      <c r="V13" s="137">
        <f>IF(SER_hh_tes!V13=0,"",SER_hh_tes!V13/SER_hh_fec!V13)</f>
        <v>3.216820375097293</v>
      </c>
      <c r="W13" s="137">
        <f>IF(SER_hh_tes!W13=0,"",SER_hh_tes!W13/SER_hh_fec!W13)</f>
        <v>3.2670867459692992</v>
      </c>
      <c r="DA13" s="164" t="s">
        <v>339</v>
      </c>
    </row>
    <row r="14" spans="1:105" ht="12" customHeight="1" x14ac:dyDescent="0.25">
      <c r="A14" s="60" t="s">
        <v>76</v>
      </c>
      <c r="B14" s="138">
        <f>IF(SER_hh_tes!B14=0,"",SER_hh_tes!B14/SER_hh_fec!B14)</f>
        <v>0.70697532715710187</v>
      </c>
      <c r="C14" s="138">
        <f>IF(SER_hh_tes!C14=0,"",SER_hh_tes!C14/SER_hh_fec!C14)</f>
        <v>0.70818173742002744</v>
      </c>
      <c r="D14" s="138">
        <f>IF(SER_hh_tes!D14=0,"",SER_hh_tes!D14/SER_hh_fec!D14)</f>
        <v>0.71613349648350832</v>
      </c>
      <c r="E14" s="138">
        <f>IF(SER_hh_tes!E14=0,"",SER_hh_tes!E14/SER_hh_fec!E14)</f>
        <v>0.72144870385788773</v>
      </c>
      <c r="F14" s="138">
        <f>IF(SER_hh_tes!F14=0,"",SER_hh_tes!F14/SER_hh_fec!F14)</f>
        <v>0.7269094975329996</v>
      </c>
      <c r="G14" s="138">
        <f>IF(SER_hh_tes!G14=0,"",SER_hh_tes!G14/SER_hh_fec!G14)</f>
        <v>0.72858185162121902</v>
      </c>
      <c r="H14" s="138">
        <f>IF(SER_hh_tes!H14=0,"",SER_hh_tes!H14/SER_hh_fec!H14)</f>
        <v>0.72945571322401348</v>
      </c>
      <c r="I14" s="138">
        <f>IF(SER_hh_tes!I14=0,"",SER_hh_tes!I14/SER_hh_fec!I14)</f>
        <v>0.73118858552891264</v>
      </c>
      <c r="J14" s="138">
        <f>IF(SER_hh_tes!J14=0,"",SER_hh_tes!J14/SER_hh_fec!J14)</f>
        <v>0.73419620126035823</v>
      </c>
      <c r="K14" s="138">
        <f>IF(SER_hh_tes!K14=0,"",SER_hh_tes!K14/SER_hh_fec!K14)</f>
        <v>0.73954641341132843</v>
      </c>
      <c r="L14" s="138">
        <f>IF(SER_hh_tes!L14=0,"",SER_hh_tes!L14/SER_hh_fec!L14)</f>
        <v>0.74489764469760189</v>
      </c>
      <c r="M14" s="138">
        <f>IF(SER_hh_tes!M14=0,"",SER_hh_tes!M14/SER_hh_fec!M14)</f>
        <v>0.74915711951110431</v>
      </c>
      <c r="N14" s="138">
        <f>IF(SER_hh_tes!N14=0,"",SER_hh_tes!N14/SER_hh_fec!N14)</f>
        <v>0.75729558964215349</v>
      </c>
      <c r="O14" s="138">
        <f>IF(SER_hh_tes!O14=0,"",SER_hh_tes!O14/SER_hh_fec!O14)</f>
        <v>0.76808419218051027</v>
      </c>
      <c r="P14" s="138">
        <f>IF(SER_hh_tes!P14=0,"",SER_hh_tes!P14/SER_hh_fec!P14)</f>
        <v>0.76626870667585678</v>
      </c>
      <c r="Q14" s="138">
        <f>IF(SER_hh_tes!Q14=0,"",SER_hh_tes!Q14/SER_hh_fec!Q14)</f>
        <v>0.77118886981424106</v>
      </c>
      <c r="R14" s="138">
        <f>IF(SER_hh_tes!R14=0,"",SER_hh_tes!R14/SER_hh_fec!R14)</f>
        <v>0.77410197143894266</v>
      </c>
      <c r="S14" s="138">
        <f>IF(SER_hh_tes!S14=0,"",SER_hh_tes!S14/SER_hh_fec!S14)</f>
        <v>0.77841158994077497</v>
      </c>
      <c r="T14" s="138">
        <f>IF(SER_hh_tes!T14=0,"",SER_hh_tes!T14/SER_hh_fec!T14)</f>
        <v>0.78650740341473335</v>
      </c>
      <c r="U14" s="138">
        <f>IF(SER_hh_tes!U14=0,"",SER_hh_tes!U14/SER_hh_fec!U14)</f>
        <v>0.79496949072447642</v>
      </c>
      <c r="V14" s="138">
        <f>IF(SER_hh_tes!V14=0,"",SER_hh_tes!V14/SER_hh_fec!V14)</f>
        <v>0.80818391676024515</v>
      </c>
      <c r="W14" s="138">
        <f>IF(SER_hh_tes!W14=0,"",SER_hh_tes!W14/SER_hh_fec!W14)</f>
        <v>0.81621113204828222</v>
      </c>
      <c r="DA14" s="165" t="s">
        <v>340</v>
      </c>
    </row>
    <row r="15" spans="1:105" ht="12" customHeight="1" x14ac:dyDescent="0.25">
      <c r="A15" s="134" t="s">
        <v>80</v>
      </c>
      <c r="B15" s="139">
        <f>IF(SER_hh_tes!B15=0,"",SER_hh_tes!B15/SER_hh_fec!B15)</f>
        <v>1</v>
      </c>
      <c r="C15" s="139">
        <f>IF(SER_hh_tes!C15=0,"",SER_hh_tes!C15/SER_hh_fec!C15)</f>
        <v>1</v>
      </c>
      <c r="D15" s="139">
        <f>IF(SER_hh_tes!D15=0,"",SER_hh_tes!D15/SER_hh_fec!D15)</f>
        <v>1</v>
      </c>
      <c r="E15" s="139">
        <f>IF(SER_hh_tes!E15=0,"",SER_hh_tes!E15/SER_hh_fec!E15)</f>
        <v>1</v>
      </c>
      <c r="F15" s="139">
        <f>IF(SER_hh_tes!F15=0,"",SER_hh_tes!F15/SER_hh_fec!F15)</f>
        <v>1</v>
      </c>
      <c r="G15" s="139">
        <f>IF(SER_hh_tes!G15=0,"",SER_hh_tes!G15/SER_hh_fec!G15)</f>
        <v>1</v>
      </c>
      <c r="H15" s="139">
        <f>IF(SER_hh_tes!H15=0,"",SER_hh_tes!H15/SER_hh_fec!H15)</f>
        <v>1</v>
      </c>
      <c r="I15" s="139">
        <f>IF(SER_hh_tes!I15=0,"",SER_hh_tes!I15/SER_hh_fec!I15)</f>
        <v>1</v>
      </c>
      <c r="J15" s="139">
        <f>IF(SER_hh_tes!J15=0,"",SER_hh_tes!J15/SER_hh_fec!J15)</f>
        <v>1</v>
      </c>
      <c r="K15" s="139">
        <f>IF(SER_hh_tes!K15=0,"",SER_hh_tes!K15/SER_hh_fec!K15)</f>
        <v>1</v>
      </c>
      <c r="L15" s="139">
        <f>IF(SER_hh_tes!L15=0,"",SER_hh_tes!L15/SER_hh_fec!L15)</f>
        <v>1</v>
      </c>
      <c r="M15" s="139">
        <f>IF(SER_hh_tes!M15=0,"",SER_hh_tes!M15/SER_hh_fec!M15)</f>
        <v>1</v>
      </c>
      <c r="N15" s="139">
        <f>IF(SER_hh_tes!N15=0,"",SER_hh_tes!N15/SER_hh_fec!N15)</f>
        <v>1</v>
      </c>
      <c r="O15" s="139">
        <f>IF(SER_hh_tes!O15=0,"",SER_hh_tes!O15/SER_hh_fec!O15)</f>
        <v>1</v>
      </c>
      <c r="P15" s="139">
        <f>IF(SER_hh_tes!P15=0,"",SER_hh_tes!P15/SER_hh_fec!P15)</f>
        <v>1</v>
      </c>
      <c r="Q15" s="139">
        <f>IF(SER_hh_tes!Q15=0,"",SER_hh_tes!Q15/SER_hh_fec!Q15)</f>
        <v>1</v>
      </c>
      <c r="R15" s="139">
        <f>IF(SER_hh_tes!R15=0,"",SER_hh_tes!R15/SER_hh_fec!R15)</f>
        <v>1</v>
      </c>
      <c r="S15" s="139">
        <f>IF(SER_hh_tes!S15=0,"",SER_hh_tes!S15/SER_hh_fec!S15)</f>
        <v>1</v>
      </c>
      <c r="T15" s="139">
        <f>IF(SER_hh_tes!T15=0,"",SER_hh_tes!T15/SER_hh_fec!T15)</f>
        <v>1</v>
      </c>
      <c r="U15" s="139">
        <f>IF(SER_hh_tes!U15=0,"",SER_hh_tes!U15/SER_hh_fec!U15)</f>
        <v>1</v>
      </c>
      <c r="V15" s="139">
        <f>IF(SER_hh_tes!V15=0,"",SER_hh_tes!V15/SER_hh_fec!V15)</f>
        <v>1</v>
      </c>
      <c r="W15" s="139">
        <f>IF(SER_hh_tes!W15=0,"",SER_hh_tes!W15/SER_hh_fec!W15)</f>
        <v>1</v>
      </c>
      <c r="DA15" s="166" t="s">
        <v>341</v>
      </c>
    </row>
    <row r="16" spans="1:105" ht="12.95" customHeight="1" x14ac:dyDescent="0.25">
      <c r="A16" s="130" t="s">
        <v>74</v>
      </c>
      <c r="B16" s="136">
        <f>IF(SER_hh_tes!B16=0,"",SER_hh_tes!B16/SER_hh_fec!B16)</f>
        <v>1.8290192798780678</v>
      </c>
      <c r="C16" s="136">
        <f>IF(SER_hh_tes!C16=0,"",SER_hh_tes!C16/SER_hh_fec!C16)</f>
        <v>1.9087764151589888</v>
      </c>
      <c r="D16" s="136">
        <f>IF(SER_hh_tes!D16=0,"",SER_hh_tes!D16/SER_hh_fec!D16)</f>
        <v>2.0034127698597359</v>
      </c>
      <c r="E16" s="136">
        <f>IF(SER_hh_tes!E16=0,"",SER_hh_tes!E16/SER_hh_fec!E16)</f>
        <v>2.0747739015396758</v>
      </c>
      <c r="F16" s="136">
        <f>IF(SER_hh_tes!F16=0,"",SER_hh_tes!F16/SER_hh_fec!F16)</f>
        <v>2.1830220259466442</v>
      </c>
      <c r="G16" s="136">
        <f>IF(SER_hh_tes!G16=0,"",SER_hh_tes!G16/SER_hh_fec!G16)</f>
        <v>2.2831807308172518</v>
      </c>
      <c r="H16" s="136">
        <f>IF(SER_hh_tes!H16=0,"",SER_hh_tes!H16/SER_hh_fec!H16)</f>
        <v>2.3947511744370562</v>
      </c>
      <c r="I16" s="136">
        <f>IF(SER_hh_tes!I16=0,"",SER_hh_tes!I16/SER_hh_fec!I16)</f>
        <v>2.5205196469577471</v>
      </c>
      <c r="J16" s="136">
        <f>IF(SER_hh_tes!J16=0,"",SER_hh_tes!J16/SER_hh_fec!J16)</f>
        <v>2.6408825161384257</v>
      </c>
      <c r="K16" s="136">
        <f>IF(SER_hh_tes!K16=0,"",SER_hh_tes!K16/SER_hh_fec!K16)</f>
        <v>2.6744643410103786</v>
      </c>
      <c r="L16" s="136">
        <f>IF(SER_hh_tes!L16=0,"",SER_hh_tes!L16/SER_hh_fec!L16)</f>
        <v>2.7350842459060738</v>
      </c>
      <c r="M16" s="136">
        <f>IF(SER_hh_tes!M16=0,"",SER_hh_tes!M16/SER_hh_fec!M16)</f>
        <v>2.8145797875975811</v>
      </c>
      <c r="N16" s="136">
        <f>IF(SER_hh_tes!N16=0,"",SER_hh_tes!N16/SER_hh_fec!N16)</f>
        <v>2.8758253138174985</v>
      </c>
      <c r="O16" s="136">
        <f>IF(SER_hh_tes!O16=0,"",SER_hh_tes!O16/SER_hh_fec!O16)</f>
        <v>2.9736157062805284</v>
      </c>
      <c r="P16" s="136">
        <f>IF(SER_hh_tes!P16=0,"",SER_hh_tes!P16/SER_hh_fec!P16)</f>
        <v>3.0777155667461296</v>
      </c>
      <c r="Q16" s="136">
        <f>IF(SER_hh_tes!Q16=0,"",SER_hh_tes!Q16/SER_hh_fec!Q16)</f>
        <v>3.1560974616928861</v>
      </c>
      <c r="R16" s="136">
        <f>IF(SER_hh_tes!R16=0,"",SER_hh_tes!R16/SER_hh_fec!R16)</f>
        <v>3.2626128730901818</v>
      </c>
      <c r="S16" s="136">
        <f>IF(SER_hh_tes!S16=0,"",SER_hh_tes!S16/SER_hh_fec!S16)</f>
        <v>3.3570204416208718</v>
      </c>
      <c r="T16" s="136">
        <f>IF(SER_hh_tes!T16=0,"",SER_hh_tes!T16/SER_hh_fec!T16)</f>
        <v>3.4956845783384263</v>
      </c>
      <c r="U16" s="136">
        <f>IF(SER_hh_tes!U16=0,"",SER_hh_tes!U16/SER_hh_fec!U16)</f>
        <v>3.5773113486552921</v>
      </c>
      <c r="V16" s="136">
        <f>IF(SER_hh_tes!V16=0,"",SER_hh_tes!V16/SER_hh_fec!V16)</f>
        <v>3.6432559765698298</v>
      </c>
      <c r="W16" s="136">
        <f>IF(SER_hh_tes!W16=0,"",SER_hh_tes!W16/SER_hh_fec!W16)</f>
        <v>3.7405181977964488</v>
      </c>
      <c r="DA16" s="163" t="s">
        <v>240</v>
      </c>
    </row>
    <row r="17" spans="1:105" ht="12.95" customHeight="1" x14ac:dyDescent="0.25">
      <c r="A17" s="132" t="s">
        <v>73</v>
      </c>
      <c r="B17" s="137">
        <f>IF(SER_hh_tes!B17=0,"",SER_hh_tes!B17/SER_hh_fec!B17)</f>
        <v>1.2542241085270207</v>
      </c>
      <c r="C17" s="137">
        <f>IF(SER_hh_tes!C17=0,"",SER_hh_tes!C17/SER_hh_fec!C17)</f>
        <v>1.2625980448304577</v>
      </c>
      <c r="D17" s="137">
        <f>IF(SER_hh_tes!D17=0,"",SER_hh_tes!D17/SER_hh_fec!D17)</f>
        <v>1.2697821461318315</v>
      </c>
      <c r="E17" s="137">
        <f>IF(SER_hh_tes!E17=0,"",SER_hh_tes!E17/SER_hh_fec!E17)</f>
        <v>1.2743100894500452</v>
      </c>
      <c r="F17" s="137">
        <f>IF(SER_hh_tes!F17=0,"",SER_hh_tes!F17/SER_hh_fec!F17)</f>
        <v>1.2811152566138537</v>
      </c>
      <c r="G17" s="137">
        <f>IF(SER_hh_tes!G17=0,"",SER_hh_tes!G17/SER_hh_fec!G17)</f>
        <v>1.2846000203525361</v>
      </c>
      <c r="H17" s="137">
        <f>IF(SER_hh_tes!H17=0,"",SER_hh_tes!H17/SER_hh_fec!H17)</f>
        <v>1.2890639675623863</v>
      </c>
      <c r="I17" s="137">
        <f>IF(SER_hh_tes!I17=0,"",SER_hh_tes!I17/SER_hh_fec!I17)</f>
        <v>1.2944440032380427</v>
      </c>
      <c r="J17" s="137">
        <f>IF(SER_hh_tes!J17=0,"",SER_hh_tes!J17/SER_hh_fec!J17)</f>
        <v>1.2969342720278634</v>
      </c>
      <c r="K17" s="137">
        <f>IF(SER_hh_tes!K17=0,"",SER_hh_tes!K17/SER_hh_fec!K17)</f>
        <v>1.2966342104091615</v>
      </c>
      <c r="L17" s="137">
        <f>IF(SER_hh_tes!L17=0,"",SER_hh_tes!L17/SER_hh_fec!L17)</f>
        <v>1.2977600318712419</v>
      </c>
      <c r="M17" s="137">
        <f>IF(SER_hh_tes!M17=0,"",SER_hh_tes!M17/SER_hh_fec!M17)</f>
        <v>1.3008556220066805</v>
      </c>
      <c r="N17" s="137">
        <f>IF(SER_hh_tes!N17=0,"",SER_hh_tes!N17/SER_hh_fec!N17)</f>
        <v>1.3047251533761914</v>
      </c>
      <c r="O17" s="137">
        <f>IF(SER_hh_tes!O17=0,"",SER_hh_tes!O17/SER_hh_fec!O17)</f>
        <v>1.3152259082494036</v>
      </c>
      <c r="P17" s="137">
        <f>IF(SER_hh_tes!P17=0,"",SER_hh_tes!P17/SER_hh_fec!P17)</f>
        <v>1.3296755666785753</v>
      </c>
      <c r="Q17" s="137">
        <f>IF(SER_hh_tes!Q17=0,"",SER_hh_tes!Q17/SER_hh_fec!Q17)</f>
        <v>1.348924117231828</v>
      </c>
      <c r="R17" s="137">
        <f>IF(SER_hh_tes!R17=0,"",SER_hh_tes!R17/SER_hh_fec!R17)</f>
        <v>1.3692061063826053</v>
      </c>
      <c r="S17" s="137">
        <f>IF(SER_hh_tes!S17=0,"",SER_hh_tes!S17/SER_hh_fec!S17)</f>
        <v>1.3880811915576354</v>
      </c>
      <c r="T17" s="137">
        <f>IF(SER_hh_tes!T17=0,"",SER_hh_tes!T17/SER_hh_fec!T17)</f>
        <v>1.4155455849824046</v>
      </c>
      <c r="U17" s="137">
        <f>IF(SER_hh_tes!U17=0,"",SER_hh_tes!U17/SER_hh_fec!U17)</f>
        <v>1.4375466691044216</v>
      </c>
      <c r="V17" s="137">
        <f>IF(SER_hh_tes!V17=0,"",SER_hh_tes!V17/SER_hh_fec!V17)</f>
        <v>1.4607644117363419</v>
      </c>
      <c r="W17" s="137">
        <f>IF(SER_hh_tes!W17=0,"",SER_hh_tes!W17/SER_hh_fec!W17)</f>
        <v>1.4850772563255346</v>
      </c>
      <c r="DA17" s="164" t="s">
        <v>342</v>
      </c>
    </row>
    <row r="18" spans="1:105" ht="12" customHeight="1" x14ac:dyDescent="0.25">
      <c r="A18" s="132" t="s">
        <v>72</v>
      </c>
      <c r="B18" s="137">
        <f>IF(SER_hh_tes!B18=0,"",SER_hh_tes!B18/SER_hh_fec!B18)</f>
        <v>1.8302431808816264</v>
      </c>
      <c r="C18" s="137">
        <f>IF(SER_hh_tes!C18=0,"",SER_hh_tes!C18/SER_hh_fec!C18)</f>
        <v>1.9103987821468733</v>
      </c>
      <c r="D18" s="137">
        <f>IF(SER_hh_tes!D18=0,"",SER_hh_tes!D18/SER_hh_fec!D18)</f>
        <v>2.0053643193703827</v>
      </c>
      <c r="E18" s="137">
        <f>IF(SER_hh_tes!E18=0,"",SER_hh_tes!E18/SER_hh_fec!E18)</f>
        <v>2.0780171948376518</v>
      </c>
      <c r="F18" s="137">
        <f>IF(SER_hh_tes!F18=0,"",SER_hh_tes!F18/SER_hh_fec!F18)</f>
        <v>2.1863951241042665</v>
      </c>
      <c r="G18" s="137">
        <f>IF(SER_hh_tes!G18=0,"",SER_hh_tes!G18/SER_hh_fec!G18)</f>
        <v>2.2871620043719809</v>
      </c>
      <c r="H18" s="137">
        <f>IF(SER_hh_tes!H18=0,"",SER_hh_tes!H18/SER_hh_fec!H18)</f>
        <v>2.4004360108530154</v>
      </c>
      <c r="I18" s="137">
        <f>IF(SER_hh_tes!I18=0,"",SER_hh_tes!I18/SER_hh_fec!I18)</f>
        <v>2.5276190759511565</v>
      </c>
      <c r="J18" s="137">
        <f>IF(SER_hh_tes!J18=0,"",SER_hh_tes!J18/SER_hh_fec!J18)</f>
        <v>2.6502433410754964</v>
      </c>
      <c r="K18" s="137">
        <f>IF(SER_hh_tes!K18=0,"",SER_hh_tes!K18/SER_hh_fec!K18)</f>
        <v>2.6848028550029048</v>
      </c>
      <c r="L18" s="137">
        <f>IF(SER_hh_tes!L18=0,"",SER_hh_tes!L18/SER_hh_fec!L18)</f>
        <v>2.7467477436129797</v>
      </c>
      <c r="M18" s="137">
        <f>IF(SER_hh_tes!M18=0,"",SER_hh_tes!M18/SER_hh_fec!M18)</f>
        <v>2.8301702498638113</v>
      </c>
      <c r="N18" s="137">
        <f>IF(SER_hh_tes!N18=0,"",SER_hh_tes!N18/SER_hh_fec!N18)</f>
        <v>2.8962737079210612</v>
      </c>
      <c r="O18" s="137">
        <f>IF(SER_hh_tes!O18=0,"",SER_hh_tes!O18/SER_hh_fec!O18)</f>
        <v>3.000001817614212</v>
      </c>
      <c r="P18" s="137">
        <f>IF(SER_hh_tes!P18=0,"",SER_hh_tes!P18/SER_hh_fec!P18)</f>
        <v>3.1099855395137319</v>
      </c>
      <c r="Q18" s="137">
        <f>IF(SER_hh_tes!Q18=0,"",SER_hh_tes!Q18/SER_hh_fec!Q18)</f>
        <v>3.1975332320772538</v>
      </c>
      <c r="R18" s="137">
        <f>IF(SER_hh_tes!R18=0,"",SER_hh_tes!R18/SER_hh_fec!R18)</f>
        <v>3.3114799218690236</v>
      </c>
      <c r="S18" s="137">
        <f>IF(SER_hh_tes!S18=0,"",SER_hh_tes!S18/SER_hh_fec!S18)</f>
        <v>3.4156672755665989</v>
      </c>
      <c r="T18" s="137">
        <f>IF(SER_hh_tes!T18=0,"",SER_hh_tes!T18/SER_hh_fec!T18)</f>
        <v>3.5681296028826255</v>
      </c>
      <c r="U18" s="137">
        <f>IF(SER_hh_tes!U18=0,"",SER_hh_tes!U18/SER_hh_fec!U18)</f>
        <v>3.659382078941313</v>
      </c>
      <c r="V18" s="137">
        <f>IF(SER_hh_tes!V18=0,"",SER_hh_tes!V18/SER_hh_fec!V18)</f>
        <v>3.7275484991123511</v>
      </c>
      <c r="W18" s="137">
        <f>IF(SER_hh_tes!W18=0,"",SER_hh_tes!W18/SER_hh_fec!W18)</f>
        <v>3.82771245180512</v>
      </c>
      <c r="DA18" s="164" t="s">
        <v>343</v>
      </c>
    </row>
    <row r="19" spans="1:105" ht="12.95" customHeight="1" x14ac:dyDescent="0.25">
      <c r="A19" s="130" t="s">
        <v>35</v>
      </c>
      <c r="B19" s="136">
        <f>IF(SER_hh_tes!B19=0,"",SER_hh_tes!B19/SER_hh_fec!B19)</f>
        <v>0.61344744258820694</v>
      </c>
      <c r="C19" s="136">
        <f>IF(SER_hh_tes!C19=0,"",SER_hh_tes!C19/SER_hh_fec!C19)</f>
        <v>0.61559935774011576</v>
      </c>
      <c r="D19" s="136">
        <f>IF(SER_hh_tes!D19=0,"",SER_hh_tes!D19/SER_hh_fec!D19)</f>
        <v>0.61842808445601749</v>
      </c>
      <c r="E19" s="136">
        <f>IF(SER_hh_tes!E19=0,"",SER_hh_tes!E19/SER_hh_fec!E19)</f>
        <v>0.62595163426076195</v>
      </c>
      <c r="F19" s="136">
        <f>IF(SER_hh_tes!F19=0,"",SER_hh_tes!F19/SER_hh_fec!F19)</f>
        <v>0.62976440445622417</v>
      </c>
      <c r="G19" s="136">
        <f>IF(SER_hh_tes!G19=0,"",SER_hh_tes!G19/SER_hh_fec!G19)</f>
        <v>0.63398342065620861</v>
      </c>
      <c r="H19" s="136">
        <f>IF(SER_hh_tes!H19=0,"",SER_hh_tes!H19/SER_hh_fec!H19)</f>
        <v>0.63774298739581137</v>
      </c>
      <c r="I19" s="136">
        <f>IF(SER_hh_tes!I19=0,"",SER_hh_tes!I19/SER_hh_fec!I19)</f>
        <v>0.6430006465657967</v>
      </c>
      <c r="J19" s="136">
        <f>IF(SER_hh_tes!J19=0,"",SER_hh_tes!J19/SER_hh_fec!J19)</f>
        <v>0.64900837155921498</v>
      </c>
      <c r="K19" s="136">
        <f>IF(SER_hh_tes!K19=0,"",SER_hh_tes!K19/SER_hh_fec!K19)</f>
        <v>0.65442169988042997</v>
      </c>
      <c r="L19" s="136">
        <f>IF(SER_hh_tes!L19=0,"",SER_hh_tes!L19/SER_hh_fec!L19)</f>
        <v>0.66159834172666809</v>
      </c>
      <c r="M19" s="136">
        <f>IF(SER_hh_tes!M19=0,"",SER_hh_tes!M19/SER_hh_fec!M19)</f>
        <v>0.66848519493912795</v>
      </c>
      <c r="N19" s="136">
        <f>IF(SER_hh_tes!N19=0,"",SER_hh_tes!N19/SER_hh_fec!N19)</f>
        <v>0.67751648379964202</v>
      </c>
      <c r="O19" s="136">
        <f>IF(SER_hh_tes!O19=0,"",SER_hh_tes!O19/SER_hh_fec!O19)</f>
        <v>0.68502375436778939</v>
      </c>
      <c r="P19" s="136">
        <f>IF(SER_hh_tes!P19=0,"",SER_hh_tes!P19/SER_hh_fec!P19)</f>
        <v>0.69041414898120157</v>
      </c>
      <c r="Q19" s="136">
        <f>IF(SER_hh_tes!Q19=0,"",SER_hh_tes!Q19/SER_hh_fec!Q19)</f>
        <v>0.69739907203508977</v>
      </c>
      <c r="R19" s="136">
        <f>IF(SER_hh_tes!R19=0,"",SER_hh_tes!R19/SER_hh_fec!R19)</f>
        <v>0.7069816757649936</v>
      </c>
      <c r="S19" s="136">
        <f>IF(SER_hh_tes!S19=0,"",SER_hh_tes!S19/SER_hh_fec!S19)</f>
        <v>0.71919431707259418</v>
      </c>
      <c r="T19" s="136">
        <f>IF(SER_hh_tes!T19=0,"",SER_hh_tes!T19/SER_hh_fec!T19)</f>
        <v>0.73768334739417474</v>
      </c>
      <c r="U19" s="136">
        <f>IF(SER_hh_tes!U19=0,"",SER_hh_tes!U19/SER_hh_fec!U19)</f>
        <v>0.75149267194630331</v>
      </c>
      <c r="V19" s="136">
        <f>IF(SER_hh_tes!V19=0,"",SER_hh_tes!V19/SER_hh_fec!V19)</f>
        <v>0.76602447060675627</v>
      </c>
      <c r="W19" s="136">
        <f>IF(SER_hh_tes!W19=0,"",SER_hh_tes!W19/SER_hh_fec!W19)</f>
        <v>0.77845336778619934</v>
      </c>
      <c r="DA19" s="163" t="s">
        <v>241</v>
      </c>
    </row>
    <row r="20" spans="1:105" ht="12" customHeight="1" x14ac:dyDescent="0.25">
      <c r="A20" s="132" t="s">
        <v>29</v>
      </c>
      <c r="B20" s="137">
        <f>IF(SER_hh_tes!B20=0,"",SER_hh_tes!B20/SER_hh_fec!B20)</f>
        <v>0.54593549669700414</v>
      </c>
      <c r="C20" s="137">
        <f>IF(SER_hh_tes!C20=0,"",SER_hh_tes!C20/SER_hh_fec!C20)</f>
        <v>0.56882160279308491</v>
      </c>
      <c r="D20" s="137">
        <f>IF(SER_hh_tes!D20=0,"",SER_hh_tes!D20/SER_hh_fec!D20)</f>
        <v>0.581402922002345</v>
      </c>
      <c r="E20" s="137">
        <f>IF(SER_hh_tes!E20=0,"",SER_hh_tes!E20/SER_hh_fec!E20)</f>
        <v>0.59179135790720572</v>
      </c>
      <c r="F20" s="137">
        <f>IF(SER_hh_tes!F20=0,"",SER_hh_tes!F20/SER_hh_fec!F20)</f>
        <v>0.59580857391148823</v>
      </c>
      <c r="G20" s="137">
        <f>IF(SER_hh_tes!G20=0,"",SER_hh_tes!G20/SER_hh_fec!G20)</f>
        <v>0.60207517469983096</v>
      </c>
      <c r="H20" s="137">
        <f>IF(SER_hh_tes!H20=0,"",SER_hh_tes!H20/SER_hh_fec!H20)</f>
        <v>0.6035570823364379</v>
      </c>
      <c r="I20" s="137">
        <f>IF(SER_hh_tes!I20=0,"",SER_hh_tes!I20/SER_hh_fec!I20)</f>
        <v>0.61267255835667966</v>
      </c>
      <c r="J20" s="137">
        <f>IF(SER_hh_tes!J20=0,"",SER_hh_tes!J20/SER_hh_fec!J20)</f>
        <v>0.62325229358949219</v>
      </c>
      <c r="K20" s="137">
        <f>IF(SER_hh_tes!K20=0,"",SER_hh_tes!K20/SER_hh_fec!K20)</f>
        <v>0.63420762551595167</v>
      </c>
      <c r="L20" s="137">
        <f>IF(SER_hh_tes!L20=0,"",SER_hh_tes!L20/SER_hh_fec!L20)</f>
        <v>0.64470613658102083</v>
      </c>
      <c r="M20" s="137">
        <f>IF(SER_hh_tes!M20=0,"",SER_hh_tes!M20/SER_hh_fec!M20)</f>
        <v>0.65493766284919241</v>
      </c>
      <c r="N20" s="137">
        <f>IF(SER_hh_tes!N20=0,"",SER_hh_tes!N20/SER_hh_fec!N20)</f>
        <v>0.66551916033172831</v>
      </c>
      <c r="O20" s="137">
        <f>IF(SER_hh_tes!O20=0,"",SER_hh_tes!O20/SER_hh_fec!O20)</f>
        <v>0.67525216005952526</v>
      </c>
      <c r="P20" s="137">
        <f>IF(SER_hh_tes!P20=0,"",SER_hh_tes!P20/SER_hh_fec!P20)</f>
        <v>0.67930175755731315</v>
      </c>
      <c r="Q20" s="137">
        <f>IF(SER_hh_tes!Q20=0,"",SER_hh_tes!Q20/SER_hh_fec!Q20)</f>
        <v>0.68361877864111031</v>
      </c>
      <c r="R20" s="137">
        <f>IF(SER_hh_tes!R20=0,"",SER_hh_tes!R20/SER_hh_fec!R20)</f>
        <v>0.69181024088647469</v>
      </c>
      <c r="S20" s="137">
        <f>IF(SER_hh_tes!S20=0,"",SER_hh_tes!S20/SER_hh_fec!S20)</f>
        <v>0.69472983600625238</v>
      </c>
      <c r="T20" s="137">
        <f>IF(SER_hh_tes!T20=0,"",SER_hh_tes!T20/SER_hh_fec!T20)</f>
        <v>0.69495228252248076</v>
      </c>
      <c r="U20" s="137">
        <f>IF(SER_hh_tes!U20=0,"",SER_hh_tes!U20/SER_hh_fec!U20)</f>
        <v>0.69263293187672115</v>
      </c>
      <c r="V20" s="137">
        <f>IF(SER_hh_tes!V20=0,"",SER_hh_tes!V20/SER_hh_fec!V20)</f>
        <v>0.70249330745991045</v>
      </c>
      <c r="W20" s="137">
        <f>IF(SER_hh_tes!W20=0,"",SER_hh_tes!W20/SER_hh_fec!W20)</f>
        <v>0.70699782143455114</v>
      </c>
      <c r="DA20" s="164" t="s">
        <v>344</v>
      </c>
    </row>
    <row r="21" spans="1:105" s="2" customFormat="1" ht="12" customHeight="1" x14ac:dyDescent="0.25">
      <c r="A21" s="132" t="s">
        <v>52</v>
      </c>
      <c r="B21" s="137">
        <f>IF(SER_hh_tes!B21=0,"",SER_hh_tes!B21/SER_hh_fec!B21)</f>
        <v>0.55309754665735944</v>
      </c>
      <c r="C21" s="137">
        <f>IF(SER_hh_tes!C21=0,"",SER_hh_tes!C21/SER_hh_fec!C21)</f>
        <v>0.55656291762401733</v>
      </c>
      <c r="D21" s="137">
        <f>IF(SER_hh_tes!D21=0,"",SER_hh_tes!D21/SER_hh_fec!D21)</f>
        <v>0.56301949146835439</v>
      </c>
      <c r="E21" s="137">
        <f>IF(SER_hh_tes!E21=0,"",SER_hh_tes!E21/SER_hh_fec!E21)</f>
        <v>0.56521526635591413</v>
      </c>
      <c r="F21" s="137">
        <f>IF(SER_hh_tes!F21=0,"",SER_hh_tes!F21/SER_hh_fec!F21)</f>
        <v>0.57215877896997969</v>
      </c>
      <c r="G21" s="137">
        <f>IF(SER_hh_tes!G21=0,"",SER_hh_tes!G21/SER_hh_fec!G21)</f>
        <v>0.57606447402476657</v>
      </c>
      <c r="H21" s="137">
        <f>IF(SER_hh_tes!H21=0,"",SER_hh_tes!H21/SER_hh_fec!H21)</f>
        <v>0.57871571304350011</v>
      </c>
      <c r="I21" s="137">
        <f>IF(SER_hh_tes!I21=0,"",SER_hh_tes!I21/SER_hh_fec!I21)</f>
        <v>0.58105182867100447</v>
      </c>
      <c r="J21" s="137">
        <f>IF(SER_hh_tes!J21=0,"",SER_hh_tes!J21/SER_hh_fec!J21)</f>
        <v>0.583082288407195</v>
      </c>
      <c r="K21" s="137">
        <f>IF(SER_hh_tes!K21=0,"",SER_hh_tes!K21/SER_hh_fec!K21)</f>
        <v>0.58540942132502405</v>
      </c>
      <c r="L21" s="137">
        <f>IF(SER_hh_tes!L21=0,"",SER_hh_tes!L21/SER_hh_fec!L21)</f>
        <v>0.58765926714323224</v>
      </c>
      <c r="M21" s="137">
        <f>IF(SER_hh_tes!M21=0,"",SER_hh_tes!M21/SER_hh_fec!M21)</f>
        <v>0.59181586346979398</v>
      </c>
      <c r="N21" s="137">
        <f>IF(SER_hh_tes!N21=0,"",SER_hh_tes!N21/SER_hh_fec!N21)</f>
        <v>0.59584446607752029</v>
      </c>
      <c r="O21" s="137">
        <f>IF(SER_hh_tes!O21=0,"",SER_hh_tes!O21/SER_hh_fec!O21)</f>
        <v>0.60232713413151218</v>
      </c>
      <c r="P21" s="137">
        <f>IF(SER_hh_tes!P21=0,"",SER_hh_tes!P21/SER_hh_fec!P21)</f>
        <v>0.60573787941575907</v>
      </c>
      <c r="Q21" s="137">
        <f>IF(SER_hh_tes!Q21=0,"",SER_hh_tes!Q21/SER_hh_fec!Q21)</f>
        <v>0.61204748941018927</v>
      </c>
      <c r="R21" s="137">
        <f>IF(SER_hh_tes!R21=0,"",SER_hh_tes!R21/SER_hh_fec!R21)</f>
        <v>0.62161326296630748</v>
      </c>
      <c r="S21" s="137">
        <f>IF(SER_hh_tes!S21=0,"",SER_hh_tes!S21/SER_hh_fec!S21)</f>
        <v>0.63102784667120737</v>
      </c>
      <c r="T21" s="137">
        <f>IF(SER_hh_tes!T21=0,"",SER_hh_tes!T21/SER_hh_fec!T21)</f>
        <v>0.6367559802770425</v>
      </c>
      <c r="U21" s="137">
        <f>IF(SER_hh_tes!U21=0,"",SER_hh_tes!U21/SER_hh_fec!U21)</f>
        <v>0.65060643994124334</v>
      </c>
      <c r="V21" s="137">
        <f>IF(SER_hh_tes!V21=0,"",SER_hh_tes!V21/SER_hh_fec!V21)</f>
        <v>0.66399766056332277</v>
      </c>
      <c r="W21" s="137">
        <f>IF(SER_hh_tes!W21=0,"",SER_hh_tes!W21/SER_hh_fec!W21)</f>
        <v>0.67120726342189085</v>
      </c>
      <c r="DA21" s="164" t="s">
        <v>345</v>
      </c>
    </row>
    <row r="22" spans="1:105" ht="12" customHeight="1" x14ac:dyDescent="0.25">
      <c r="A22" s="132" t="s">
        <v>169</v>
      </c>
      <c r="B22" s="137">
        <f>IF(SER_hh_tes!B22=0,"",SER_hh_tes!B22/SER_hh_fec!B22)</f>
        <v>0.54517321377439731</v>
      </c>
      <c r="C22" s="137">
        <f>IF(SER_hh_tes!C22=0,"",SER_hh_tes!C22/SER_hh_fec!C22)</f>
        <v>0.54693255684424202</v>
      </c>
      <c r="D22" s="137">
        <f>IF(SER_hh_tes!D22=0,"",SER_hh_tes!D22/SER_hh_fec!D22)</f>
        <v>0.54828877757619943</v>
      </c>
      <c r="E22" s="137">
        <f>IF(SER_hh_tes!E22=0,"",SER_hh_tes!E22/SER_hh_fec!E22)</f>
        <v>0.54947478941793659</v>
      </c>
      <c r="F22" s="137">
        <f>IF(SER_hh_tes!F22=0,"",SER_hh_tes!F22/SER_hh_fec!F22)</f>
        <v>0.55151742301169571</v>
      </c>
      <c r="G22" s="137">
        <f>IF(SER_hh_tes!G22=0,"",SER_hh_tes!G22/SER_hh_fec!G22)</f>
        <v>0.55377574498600757</v>
      </c>
      <c r="H22" s="137">
        <f>IF(SER_hh_tes!H22=0,"",SER_hh_tes!H22/SER_hh_fec!H22)</f>
        <v>0.55712867885579775</v>
      </c>
      <c r="I22" s="137">
        <f>IF(SER_hh_tes!I22=0,"",SER_hh_tes!I22/SER_hh_fec!I22)</f>
        <v>0.56084245254246956</v>
      </c>
      <c r="J22" s="137">
        <f>IF(SER_hh_tes!J22=0,"",SER_hh_tes!J22/SER_hh_fec!J22)</f>
        <v>0.56406782459025173</v>
      </c>
      <c r="K22" s="137">
        <f>IF(SER_hh_tes!K22=0,"",SER_hh_tes!K22/SER_hh_fec!K22)</f>
        <v>0.56756914057876096</v>
      </c>
      <c r="L22" s="137">
        <f>IF(SER_hh_tes!L22=0,"",SER_hh_tes!L22/SER_hh_fec!L22)</f>
        <v>0.57164335740065231</v>
      </c>
      <c r="M22" s="137">
        <f>IF(SER_hh_tes!M22=0,"",SER_hh_tes!M22/SER_hh_fec!M22)</f>
        <v>0.57766459526487746</v>
      </c>
      <c r="N22" s="137">
        <f>IF(SER_hh_tes!N22=0,"",SER_hh_tes!N22/SER_hh_fec!N22)</f>
        <v>0.58555815590659288</v>
      </c>
      <c r="O22" s="137">
        <f>IF(SER_hh_tes!O22=0,"",SER_hh_tes!O22/SER_hh_fec!O22)</f>
        <v>0.59619024839356904</v>
      </c>
      <c r="P22" s="137">
        <f>IF(SER_hh_tes!P22=0,"",SER_hh_tes!P22/SER_hh_fec!P22)</f>
        <v>0.60129233451979047</v>
      </c>
      <c r="Q22" s="137">
        <f>IF(SER_hh_tes!Q22=0,"",SER_hh_tes!Q22/SER_hh_fec!Q22)</f>
        <v>0.60837265176909572</v>
      </c>
      <c r="R22" s="137">
        <f>IF(SER_hh_tes!R22=0,"",SER_hh_tes!R22/SER_hh_fec!R22)</f>
        <v>0.61520231328414632</v>
      </c>
      <c r="S22" s="137">
        <f>IF(SER_hh_tes!S22=0,"",SER_hh_tes!S22/SER_hh_fec!S22)</f>
        <v>0.62378914000450914</v>
      </c>
      <c r="T22" s="137">
        <f>IF(SER_hh_tes!T22=0,"",SER_hh_tes!T22/SER_hh_fec!T22)</f>
        <v>0.62490023771375636</v>
      </c>
      <c r="U22" s="137">
        <f>IF(SER_hh_tes!U22=0,"",SER_hh_tes!U22/SER_hh_fec!U22)</f>
        <v>0.63444381482236467</v>
      </c>
      <c r="V22" s="137">
        <f>IF(SER_hh_tes!V22=0,"",SER_hh_tes!V22/SER_hh_fec!V22)</f>
        <v>0.64464292419852165</v>
      </c>
      <c r="W22" s="137">
        <f>IF(SER_hh_tes!W22=0,"",SER_hh_tes!W22/SER_hh_fec!W22)</f>
        <v>0.65922317090901195</v>
      </c>
      <c r="DA22" s="164" t="s">
        <v>346</v>
      </c>
    </row>
    <row r="23" spans="1:105" ht="12" customHeight="1" x14ac:dyDescent="0.25">
      <c r="A23" s="132" t="s">
        <v>154</v>
      </c>
      <c r="B23" s="137">
        <f>IF(SER_hh_tes!B23=0,"",SER_hh_tes!B23/SER_hh_fec!B23)</f>
        <v>0.55909867313262729</v>
      </c>
      <c r="C23" s="137">
        <f>IF(SER_hh_tes!C23=0,"",SER_hh_tes!C23/SER_hh_fec!C23)</f>
        <v>0.56326807238817789</v>
      </c>
      <c r="D23" s="137">
        <f>IF(SER_hh_tes!D23=0,"",SER_hh_tes!D23/SER_hh_fec!D23)</f>
        <v>0.56877532525469954</v>
      </c>
      <c r="E23" s="137">
        <f>IF(SER_hh_tes!E23=0,"",SER_hh_tes!E23/SER_hh_fec!E23)</f>
        <v>0.57439977684048782</v>
      </c>
      <c r="F23" s="137">
        <f>IF(SER_hh_tes!F23=0,"",SER_hh_tes!F23/SER_hh_fec!F23)</f>
        <v>0.57782579285710867</v>
      </c>
      <c r="G23" s="137">
        <f>IF(SER_hh_tes!G23=0,"",SER_hh_tes!G23/SER_hh_fec!G23)</f>
        <v>0.58382610577333094</v>
      </c>
      <c r="H23" s="137">
        <f>IF(SER_hh_tes!H23=0,"",SER_hh_tes!H23/SER_hh_fec!H23)</f>
        <v>0.58908665673251481</v>
      </c>
      <c r="I23" s="137">
        <f>IF(SER_hh_tes!I23=0,"",SER_hh_tes!I23/SER_hh_fec!I23)</f>
        <v>0.59640568803629179</v>
      </c>
      <c r="J23" s="137">
        <f>IF(SER_hh_tes!J23=0,"",SER_hh_tes!J23/SER_hh_fec!J23)</f>
        <v>0.60442816022729928</v>
      </c>
      <c r="K23" s="137">
        <f>IF(SER_hh_tes!K23=0,"",SER_hh_tes!K23/SER_hh_fec!K23)</f>
        <v>0.61159102808329568</v>
      </c>
      <c r="L23" s="137">
        <f>IF(SER_hh_tes!L23=0,"",SER_hh_tes!L23/SER_hh_fec!L23)</f>
        <v>0.62069676884661507</v>
      </c>
      <c r="M23" s="137">
        <f>IF(SER_hh_tes!M23=0,"",SER_hh_tes!M23/SER_hh_fec!M23)</f>
        <v>0.63104160989649749</v>
      </c>
      <c r="N23" s="137">
        <f>IF(SER_hh_tes!N23=0,"",SER_hh_tes!N23/SER_hh_fec!N23)</f>
        <v>0.64384117601953872</v>
      </c>
      <c r="O23" s="137">
        <f>IF(SER_hh_tes!O23=0,"",SER_hh_tes!O23/SER_hh_fec!O23)</f>
        <v>0.65758517223322432</v>
      </c>
      <c r="P23" s="137">
        <f>IF(SER_hh_tes!P23=0,"",SER_hh_tes!P23/SER_hh_fec!P23)</f>
        <v>0.66467365569022774</v>
      </c>
      <c r="Q23" s="137">
        <f>IF(SER_hh_tes!Q23=0,"",SER_hh_tes!Q23/SER_hh_fec!Q23)</f>
        <v>0.67461485972145974</v>
      </c>
      <c r="R23" s="137">
        <f>IF(SER_hh_tes!R23=0,"",SER_hh_tes!R23/SER_hh_fec!R23)</f>
        <v>0.68679117438065096</v>
      </c>
      <c r="S23" s="137">
        <f>IF(SER_hh_tes!S23=0,"",SER_hh_tes!S23/SER_hh_fec!S23)</f>
        <v>0.70394945605090109</v>
      </c>
      <c r="T23" s="137">
        <f>IF(SER_hh_tes!T23=0,"",SER_hh_tes!T23/SER_hh_fec!T23)</f>
        <v>0.72809104894529975</v>
      </c>
      <c r="U23" s="137">
        <f>IF(SER_hh_tes!U23=0,"",SER_hh_tes!U23/SER_hh_fec!U23)</f>
        <v>0.743703421089978</v>
      </c>
      <c r="V23" s="137">
        <f>IF(SER_hh_tes!V23=0,"",SER_hh_tes!V23/SER_hh_fec!V23)</f>
        <v>0.75918958709222373</v>
      </c>
      <c r="W23" s="137">
        <f>IF(SER_hh_tes!W23=0,"",SER_hh_tes!W23/SER_hh_fec!W23)</f>
        <v>0.76863085949641985</v>
      </c>
      <c r="DA23" s="164" t="s">
        <v>347</v>
      </c>
    </row>
    <row r="24" spans="1:105" ht="12" customHeight="1" x14ac:dyDescent="0.25">
      <c r="A24" s="132" t="s">
        <v>128</v>
      </c>
      <c r="B24" s="137">
        <f>IF(SER_hh_tes!B24=0,"",SER_hh_tes!B24/SER_hh_fec!B24)</f>
        <v>0.46376832151507402</v>
      </c>
      <c r="C24" s="137">
        <f>IF(SER_hh_tes!C24=0,"",SER_hh_tes!C24/SER_hh_fec!C24)</f>
        <v>0.47460176730703885</v>
      </c>
      <c r="D24" s="137">
        <f>IF(SER_hh_tes!D24=0,"",SER_hh_tes!D24/SER_hh_fec!D24)</f>
        <v>0.48190822961852342</v>
      </c>
      <c r="E24" s="137">
        <f>IF(SER_hh_tes!E24=0,"",SER_hh_tes!E24/SER_hh_fec!E24)</f>
        <v>0.49213493364438016</v>
      </c>
      <c r="F24" s="137">
        <f>IF(SER_hh_tes!F24=0,"",SER_hh_tes!F24/SER_hh_fec!F24)</f>
        <v>0.50520672690694002</v>
      </c>
      <c r="G24" s="137">
        <f>IF(SER_hh_tes!G24=0,"",SER_hh_tes!G24/SER_hh_fec!G24)</f>
        <v>0.51983332971385221</v>
      </c>
      <c r="H24" s="137">
        <f>IF(SER_hh_tes!H24=0,"",SER_hh_tes!H24/SER_hh_fec!H24)</f>
        <v>0.53512589730584947</v>
      </c>
      <c r="I24" s="137">
        <f>IF(SER_hh_tes!I24=0,"",SER_hh_tes!I24/SER_hh_fec!I24)</f>
        <v>0.55290554319520002</v>
      </c>
      <c r="J24" s="137">
        <f>IF(SER_hh_tes!J24=0,"",SER_hh_tes!J24/SER_hh_fec!J24)</f>
        <v>0.56787681493005959</v>
      </c>
      <c r="K24" s="137">
        <f>IF(SER_hh_tes!K24=0,"",SER_hh_tes!K24/SER_hh_fec!K24)</f>
        <v>0.58719123814151686</v>
      </c>
      <c r="L24" s="137">
        <f>IF(SER_hh_tes!L24=0,"",SER_hh_tes!L24/SER_hh_fec!L24)</f>
        <v>0.60575339929320082</v>
      </c>
      <c r="M24" s="137">
        <f>IF(SER_hh_tes!M24=0,"",SER_hh_tes!M24/SER_hh_fec!M24)</f>
        <v>0.62322707352782269</v>
      </c>
      <c r="N24" s="137">
        <f>IF(SER_hh_tes!N24=0,"",SER_hh_tes!N24/SER_hh_fec!N24)</f>
        <v>0.65128018656005293</v>
      </c>
      <c r="O24" s="137">
        <f>IF(SER_hh_tes!O24=0,"",SER_hh_tes!O24/SER_hh_fec!O24)</f>
        <v>0.67210708988050183</v>
      </c>
      <c r="P24" s="137">
        <f>IF(SER_hh_tes!P24=0,"",SER_hh_tes!P24/SER_hh_fec!P24)</f>
        <v>0.67631526649073592</v>
      </c>
      <c r="Q24" s="137">
        <f>IF(SER_hh_tes!Q24=0,"",SER_hh_tes!Q24/SER_hh_fec!Q24)</f>
        <v>0.68218860967036365</v>
      </c>
      <c r="R24" s="137">
        <f>IF(SER_hh_tes!R24=0,"",SER_hh_tes!R24/SER_hh_fec!R24)</f>
        <v>0.69004562566400163</v>
      </c>
      <c r="S24" s="137">
        <f>IF(SER_hh_tes!S24=0,"",SER_hh_tes!S24/SER_hh_fec!S24)</f>
        <v>0.70077194322177172</v>
      </c>
      <c r="T24" s="137">
        <f>IF(SER_hh_tes!T24=0,"",SER_hh_tes!T24/SER_hh_fec!T24)</f>
        <v>0.71244076484090524</v>
      </c>
      <c r="U24" s="137">
        <f>IF(SER_hh_tes!U24=0,"",SER_hh_tes!U24/SER_hh_fec!U24)</f>
        <v>0.72720487799326305</v>
      </c>
      <c r="V24" s="137">
        <f>IF(SER_hh_tes!V24=0,"",SER_hh_tes!V24/SER_hh_fec!V24)</f>
        <v>0.74219120045328435</v>
      </c>
      <c r="W24" s="137">
        <f>IF(SER_hh_tes!W24=0,"",SER_hh_tes!W24/SER_hh_fec!W24)</f>
        <v>0.75728063986543925</v>
      </c>
      <c r="DA24" s="164" t="s">
        <v>348</v>
      </c>
    </row>
    <row r="25" spans="1:105" ht="12" customHeight="1" x14ac:dyDescent="0.25">
      <c r="A25" s="132" t="s">
        <v>170</v>
      </c>
      <c r="B25" s="137">
        <f>IF(SER_hh_tes!B25=0,"",SER_hh_tes!B25/SER_hh_fec!B25)</f>
        <v>0.78501624256422464</v>
      </c>
      <c r="C25" s="137">
        <f>IF(SER_hh_tes!C25=0,"",SER_hh_tes!C25/SER_hh_fec!C25)</f>
        <v>0.78830586459177177</v>
      </c>
      <c r="D25" s="137">
        <f>IF(SER_hh_tes!D25=0,"",SER_hh_tes!D25/SER_hh_fec!D25)</f>
        <v>0.79131523740828069</v>
      </c>
      <c r="E25" s="137">
        <f>IF(SER_hh_tes!E25=0,"",SER_hh_tes!E25/SER_hh_fec!E25)</f>
        <v>0.82339437946400162</v>
      </c>
      <c r="F25" s="137">
        <f>IF(SER_hh_tes!F25=0,"",SER_hh_tes!F25/SER_hh_fec!F25)</f>
        <v>0.82465819847075605</v>
      </c>
      <c r="G25" s="137">
        <f>IF(SER_hh_tes!G25=0,"",SER_hh_tes!G25/SER_hh_fec!G25)</f>
        <v>0.82617150295186215</v>
      </c>
      <c r="H25" s="137">
        <f>IF(SER_hh_tes!H25=0,"",SER_hh_tes!H25/SER_hh_fec!H25)</f>
        <v>0.82796960287976173</v>
      </c>
      <c r="I25" s="137">
        <f>IF(SER_hh_tes!I25=0,"",SER_hh_tes!I25/SER_hh_fec!I25)</f>
        <v>0.83013383821150233</v>
      </c>
      <c r="J25" s="137">
        <f>IF(SER_hh_tes!J25=0,"",SER_hh_tes!J25/SER_hh_fec!J25)</f>
        <v>0.8314846577293743</v>
      </c>
      <c r="K25" s="137">
        <f>IF(SER_hh_tes!K25=0,"",SER_hh_tes!K25/SER_hh_fec!K25)</f>
        <v>0.83406325165967998</v>
      </c>
      <c r="L25" s="137">
        <f>IF(SER_hh_tes!L25=0,"",SER_hh_tes!L25/SER_hh_fec!L25)</f>
        <v>0.83678034049433014</v>
      </c>
      <c r="M25" s="137">
        <f>IF(SER_hh_tes!M25=0,"",SER_hh_tes!M25/SER_hh_fec!M25)</f>
        <v>0.83942435334194299</v>
      </c>
      <c r="N25" s="137">
        <f>IF(SER_hh_tes!N25=0,"",SER_hh_tes!N25/SER_hh_fec!N25)</f>
        <v>0.84220385380127183</v>
      </c>
      <c r="O25" s="137">
        <f>IF(SER_hh_tes!O25=0,"",SER_hh_tes!O25/SER_hh_fec!O25)</f>
        <v>0.84040761328209346</v>
      </c>
      <c r="P25" s="137">
        <f>IF(SER_hh_tes!P25=0,"",SER_hh_tes!P25/SER_hh_fec!P25)</f>
        <v>0.84171412620057917</v>
      </c>
      <c r="Q25" s="137">
        <f>IF(SER_hh_tes!Q25=0,"",SER_hh_tes!Q25/SER_hh_fec!Q25)</f>
        <v>0.84381023239003228</v>
      </c>
      <c r="R25" s="137">
        <f>IF(SER_hh_tes!R25=0,"",SER_hh_tes!R25/SER_hh_fec!R25)</f>
        <v>0.84444961331793289</v>
      </c>
      <c r="S25" s="137">
        <f>IF(SER_hh_tes!S25=0,"",SER_hh_tes!S25/SER_hh_fec!S25)</f>
        <v>0.84946162313516871</v>
      </c>
      <c r="T25" s="137">
        <f>IF(SER_hh_tes!T25=0,"",SER_hh_tes!T25/SER_hh_fec!T25)</f>
        <v>0.85572436710186894</v>
      </c>
      <c r="U25" s="137">
        <f>IF(SER_hh_tes!U25=0,"",SER_hh_tes!U25/SER_hh_fec!U25)</f>
        <v>0.86229815389133813</v>
      </c>
      <c r="V25" s="137">
        <f>IF(SER_hh_tes!V25=0,"",SER_hh_tes!V25/SER_hh_fec!V25)</f>
        <v>0.86728996730186014</v>
      </c>
      <c r="W25" s="137">
        <f>IF(SER_hh_tes!W25=0,"",SER_hh_tes!W25/SER_hh_fec!W25)</f>
        <v>0.87151746999623991</v>
      </c>
      <c r="DA25" s="164" t="s">
        <v>349</v>
      </c>
    </row>
    <row r="26" spans="1:105" ht="12" customHeight="1" x14ac:dyDescent="0.25">
      <c r="A26" s="132" t="s">
        <v>24</v>
      </c>
      <c r="B26" s="138">
        <f>IF(SER_hh_tes!B26=0,"",SER_hh_tes!B26/SER_hh_fec!B26)</f>
        <v>0.66088007780662883</v>
      </c>
      <c r="C26" s="138">
        <f>IF(SER_hh_tes!C26=0,"",SER_hh_tes!C26/SER_hh_fec!C26)</f>
        <v>0.66085171439853363</v>
      </c>
      <c r="D26" s="138">
        <f>IF(SER_hh_tes!D26=0,"",SER_hh_tes!D26/SER_hh_fec!D26)</f>
        <v>0.66155672202651639</v>
      </c>
      <c r="E26" s="138">
        <f>IF(SER_hh_tes!E26=0,"",SER_hh_tes!E26/SER_hh_fec!E26)</f>
        <v>0.6573222869064036</v>
      </c>
      <c r="F26" s="138">
        <f>IF(SER_hh_tes!F26=0,"",SER_hh_tes!F26/SER_hh_fec!F26)</f>
        <v>0.65897860193766045</v>
      </c>
      <c r="G26" s="138">
        <f>IF(SER_hh_tes!G26=0,"",SER_hh_tes!G26/SER_hh_fec!G26)</f>
        <v>0.660744950033884</v>
      </c>
      <c r="H26" s="138">
        <f>IF(SER_hh_tes!H26=0,"",SER_hh_tes!H26/SER_hh_fec!H26)</f>
        <v>0.665206750712244</v>
      </c>
      <c r="I26" s="138">
        <f>IF(SER_hh_tes!I26=0,"",SER_hh_tes!I26/SER_hh_fec!I26)</f>
        <v>0.66911723035424342</v>
      </c>
      <c r="J26" s="138">
        <f>IF(SER_hh_tes!J26=0,"",SER_hh_tes!J26/SER_hh_fec!J26)</f>
        <v>0.67271398889112022</v>
      </c>
      <c r="K26" s="138">
        <f>IF(SER_hh_tes!K26=0,"",SER_hh_tes!K26/SER_hh_fec!K26)</f>
        <v>0.67702673918615675</v>
      </c>
      <c r="L26" s="138">
        <f>IF(SER_hh_tes!L26=0,"",SER_hh_tes!L26/SER_hh_fec!L26)</f>
        <v>0.68046794055401194</v>
      </c>
      <c r="M26" s="138">
        <f>IF(SER_hh_tes!M26=0,"",SER_hh_tes!M26/SER_hh_fec!M26)</f>
        <v>0.68432065219691829</v>
      </c>
      <c r="N26" s="138">
        <f>IF(SER_hh_tes!N26=0,"",SER_hh_tes!N26/SER_hh_fec!N26)</f>
        <v>0.69168031121918183</v>
      </c>
      <c r="O26" s="138">
        <f>IF(SER_hh_tes!O26=0,"",SER_hh_tes!O26/SER_hh_fec!O26)</f>
        <v>0.69893358835742325</v>
      </c>
      <c r="P26" s="138">
        <f>IF(SER_hh_tes!P26=0,"",SER_hh_tes!P26/SER_hh_fec!P26)</f>
        <v>0.70431074665622462</v>
      </c>
      <c r="Q26" s="138">
        <f>IF(SER_hh_tes!Q26=0,"",SER_hh_tes!Q26/SER_hh_fec!Q26)</f>
        <v>0.71054221898587011</v>
      </c>
      <c r="R26" s="138">
        <f>IF(SER_hh_tes!R26=0,"",SER_hh_tes!R26/SER_hh_fec!R26)</f>
        <v>0.72047568393631878</v>
      </c>
      <c r="S26" s="138">
        <f>IF(SER_hh_tes!S26=0,"",SER_hh_tes!S26/SER_hh_fec!S26)</f>
        <v>0.73201820608400547</v>
      </c>
      <c r="T26" s="138">
        <f>IF(SER_hh_tes!T26=0,"",SER_hh_tes!T26/SER_hh_fec!T26)</f>
        <v>0.74411579300120956</v>
      </c>
      <c r="U26" s="138">
        <f>IF(SER_hh_tes!U26=0,"",SER_hh_tes!U26/SER_hh_fec!U26)</f>
        <v>0.75873920503377212</v>
      </c>
      <c r="V26" s="138">
        <f>IF(SER_hh_tes!V26=0,"",SER_hh_tes!V26/SER_hh_fec!V26)</f>
        <v>0.77377860919297314</v>
      </c>
      <c r="W26" s="138">
        <f>IF(SER_hh_tes!W26=0,"",SER_hh_tes!W26/SER_hh_fec!W26)</f>
        <v>0.79157462380353649</v>
      </c>
      <c r="DA26" s="165" t="s">
        <v>350</v>
      </c>
    </row>
    <row r="27" spans="1:105" ht="12" customHeight="1" x14ac:dyDescent="0.25">
      <c r="A27" s="145" t="s">
        <v>26</v>
      </c>
      <c r="B27" s="154">
        <f>IF(SER_hh_tes!B27=0,"",SER_hh_tes!B27/SER_hh_fec!B27)</f>
        <v>1</v>
      </c>
      <c r="C27" s="154">
        <f>IF(SER_hh_tes!C27=0,"",SER_hh_tes!C27/SER_hh_fec!C27)</f>
        <v>1</v>
      </c>
      <c r="D27" s="154">
        <f>IF(SER_hh_tes!D27=0,"",SER_hh_tes!D27/SER_hh_fec!D27)</f>
        <v>1</v>
      </c>
      <c r="E27" s="154">
        <f>IF(SER_hh_tes!E27=0,"",SER_hh_tes!E27/SER_hh_fec!E27)</f>
        <v>1</v>
      </c>
      <c r="F27" s="154">
        <f>IF(SER_hh_tes!F27=0,"",SER_hh_tes!F27/SER_hh_fec!F27)</f>
        <v>1</v>
      </c>
      <c r="G27" s="154">
        <f>IF(SER_hh_tes!G27=0,"",SER_hh_tes!G27/SER_hh_fec!G27)</f>
        <v>1</v>
      </c>
      <c r="H27" s="154">
        <f>IF(SER_hh_tes!H27=0,"",SER_hh_tes!H27/SER_hh_fec!H27)</f>
        <v>1</v>
      </c>
      <c r="I27" s="154">
        <f>IF(SER_hh_tes!I27=0,"",SER_hh_tes!I27/SER_hh_fec!I27)</f>
        <v>1</v>
      </c>
      <c r="J27" s="154">
        <f>IF(SER_hh_tes!J27=0,"",SER_hh_tes!J27/SER_hh_fec!J27)</f>
        <v>1</v>
      </c>
      <c r="K27" s="154">
        <f>IF(SER_hh_tes!K27=0,"",SER_hh_tes!K27/SER_hh_fec!K27)</f>
        <v>1</v>
      </c>
      <c r="L27" s="154">
        <f>IF(SER_hh_tes!L27=0,"",SER_hh_tes!L27/SER_hh_fec!L27)</f>
        <v>1</v>
      </c>
      <c r="M27" s="154">
        <f>IF(SER_hh_tes!M27=0,"",SER_hh_tes!M27/SER_hh_fec!M27)</f>
        <v>1</v>
      </c>
      <c r="N27" s="154">
        <f>IF(SER_hh_tes!N27=0,"",SER_hh_tes!N27/SER_hh_fec!N27)</f>
        <v>1</v>
      </c>
      <c r="O27" s="154">
        <f>IF(SER_hh_tes!O27=0,"",SER_hh_tes!O27/SER_hh_fec!O27)</f>
        <v>1</v>
      </c>
      <c r="P27" s="154">
        <f>IF(SER_hh_tes!P27=0,"",SER_hh_tes!P27/SER_hh_fec!P27)</f>
        <v>1</v>
      </c>
      <c r="Q27" s="154">
        <f>IF(SER_hh_tes!Q27=0,"",SER_hh_tes!Q27/SER_hh_fec!Q27)</f>
        <v>1</v>
      </c>
      <c r="R27" s="154">
        <f>IF(SER_hh_tes!R27=0,"",SER_hh_tes!R27/SER_hh_fec!R27)</f>
        <v>1</v>
      </c>
      <c r="S27" s="154">
        <f>IF(SER_hh_tes!S27=0,"",SER_hh_tes!S27/SER_hh_fec!S27)</f>
        <v>1</v>
      </c>
      <c r="T27" s="154">
        <f>IF(SER_hh_tes!T27=0,"",SER_hh_tes!T27/SER_hh_fec!T27)</f>
        <v>1</v>
      </c>
      <c r="U27" s="154">
        <f>IF(SER_hh_tes!U27=0,"",SER_hh_tes!U27/SER_hh_fec!U27)</f>
        <v>1</v>
      </c>
      <c r="V27" s="154">
        <f>IF(SER_hh_tes!V27=0,"",SER_hh_tes!V27/SER_hh_fec!V27)</f>
        <v>1</v>
      </c>
      <c r="W27" s="154">
        <f>IF(SER_hh_tes!W27=0,"",SER_hh_tes!W27/SER_hh_fec!W27)</f>
        <v>1</v>
      </c>
      <c r="DA27" s="177" t="s">
        <v>351</v>
      </c>
    </row>
    <row r="28" spans="1:105" ht="12" hidden="1" customHeight="1" x14ac:dyDescent="0.25">
      <c r="A28" s="78" t="s">
        <v>26</v>
      </c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DA28" s="168"/>
    </row>
    <row r="29" spans="1:105" ht="12.95" customHeight="1" x14ac:dyDescent="0.25">
      <c r="A29" s="130" t="s">
        <v>34</v>
      </c>
      <c r="B29" s="136">
        <f>IF(SER_hh_tes!B29=0,"",SER_hh_tes!B29/SER_hh_fec!B29)</f>
        <v>0.66224670354230597</v>
      </c>
      <c r="C29" s="136">
        <f>IF(SER_hh_tes!C29=0,"",SER_hh_tes!C29/SER_hh_fec!C29)</f>
        <v>0.66632471315762365</v>
      </c>
      <c r="D29" s="136">
        <f>IF(SER_hh_tes!D29=0,"",SER_hh_tes!D29/SER_hh_fec!D29)</f>
        <v>0.66530049015771631</v>
      </c>
      <c r="E29" s="136">
        <f>IF(SER_hh_tes!E29=0,"",SER_hh_tes!E29/SER_hh_fec!E29)</f>
        <v>0.66693325395471537</v>
      </c>
      <c r="F29" s="136">
        <f>IF(SER_hh_tes!F29=0,"",SER_hh_tes!F29/SER_hh_fec!F29)</f>
        <v>0.66696482368623233</v>
      </c>
      <c r="G29" s="136">
        <f>IF(SER_hh_tes!G29=0,"",SER_hh_tes!G29/SER_hh_fec!G29)</f>
        <v>0.67321611819555749</v>
      </c>
      <c r="H29" s="136">
        <f>IF(SER_hh_tes!H29=0,"",SER_hh_tes!H29/SER_hh_fec!H29)</f>
        <v>0.67855201977081447</v>
      </c>
      <c r="I29" s="136">
        <f>IF(SER_hh_tes!I29=0,"",SER_hh_tes!I29/SER_hh_fec!I29)</f>
        <v>0.68002690416854339</v>
      </c>
      <c r="J29" s="136">
        <f>IF(SER_hh_tes!J29=0,"",SER_hh_tes!J29/SER_hh_fec!J29)</f>
        <v>0.6840908835122278</v>
      </c>
      <c r="K29" s="136">
        <f>IF(SER_hh_tes!K29=0,"",SER_hh_tes!K29/SER_hh_fec!K29)</f>
        <v>0.68551058079223126</v>
      </c>
      <c r="L29" s="136">
        <f>IF(SER_hh_tes!L29=0,"",SER_hh_tes!L29/SER_hh_fec!L29)</f>
        <v>0.68831303122441478</v>
      </c>
      <c r="M29" s="136">
        <f>IF(SER_hh_tes!M29=0,"",SER_hh_tes!M29/SER_hh_fec!M29)</f>
        <v>0.69093466121670588</v>
      </c>
      <c r="N29" s="136">
        <f>IF(SER_hh_tes!N29=0,"",SER_hh_tes!N29/SER_hh_fec!N29)</f>
        <v>0.69273943512068248</v>
      </c>
      <c r="O29" s="136">
        <f>IF(SER_hh_tes!O29=0,"",SER_hh_tes!O29/SER_hh_fec!O29)</f>
        <v>0.69206796029874607</v>
      </c>
      <c r="P29" s="136">
        <f>IF(SER_hh_tes!P29=0,"",SER_hh_tes!P29/SER_hh_fec!P29)</f>
        <v>0.68114276808628271</v>
      </c>
      <c r="Q29" s="136">
        <f>IF(SER_hh_tes!Q29=0,"",SER_hh_tes!Q29/SER_hh_fec!Q29)</f>
        <v>0.68220301778980896</v>
      </c>
      <c r="R29" s="136">
        <f>IF(SER_hh_tes!R29=0,"",SER_hh_tes!R29/SER_hh_fec!R29)</f>
        <v>0.68428590011021395</v>
      </c>
      <c r="S29" s="136">
        <f>IF(SER_hh_tes!S29=0,"",SER_hh_tes!S29/SER_hh_fec!S29)</f>
        <v>0.68668157435102739</v>
      </c>
      <c r="T29" s="136">
        <f>IF(SER_hh_tes!T29=0,"",SER_hh_tes!T29/SER_hh_fec!T29)</f>
        <v>0.6905437893740547</v>
      </c>
      <c r="U29" s="136">
        <f>IF(SER_hh_tes!U29=0,"",SER_hh_tes!U29/SER_hh_fec!U29)</f>
        <v>0.69016085506522751</v>
      </c>
      <c r="V29" s="136">
        <f>IF(SER_hh_tes!V29=0,"",SER_hh_tes!V29/SER_hh_fec!V29)</f>
        <v>0.69843987491493842</v>
      </c>
      <c r="W29" s="136">
        <f>IF(SER_hh_tes!W29=0,"",SER_hh_tes!W29/SER_hh_fec!W29)</f>
        <v>0.70471260919481349</v>
      </c>
      <c r="DA29" s="163" t="s">
        <v>242</v>
      </c>
    </row>
    <row r="30" spans="1:105" ht="12" customHeight="1" x14ac:dyDescent="0.25">
      <c r="A30" s="132" t="s">
        <v>52</v>
      </c>
      <c r="B30" s="137">
        <f>IF(SER_hh_tes!B30=0,"",SER_hh_tes!B30/SER_hh_fec!B30)</f>
        <v>0.58480435423745836</v>
      </c>
      <c r="C30" s="137">
        <f>IF(SER_hh_tes!C30=0,"",SER_hh_tes!C30/SER_hh_fec!C30)</f>
        <v>0.5864065647311224</v>
      </c>
      <c r="D30" s="137">
        <f>IF(SER_hh_tes!D30=0,"",SER_hh_tes!D30/SER_hh_fec!D30)</f>
        <v>0.58647400907030245</v>
      </c>
      <c r="E30" s="137">
        <f>IF(SER_hh_tes!E30=0,"",SER_hh_tes!E30/SER_hh_fec!E30)</f>
        <v>0.58676396738740777</v>
      </c>
      <c r="F30" s="137">
        <f>IF(SER_hh_tes!F30=0,"",SER_hh_tes!F30/SER_hh_fec!F30)</f>
        <v>0.58554620689478032</v>
      </c>
      <c r="G30" s="137">
        <f>IF(SER_hh_tes!G30=0,"",SER_hh_tes!G30/SER_hh_fec!G30)</f>
        <v>0.58490690187356265</v>
      </c>
      <c r="H30" s="137">
        <f>IF(SER_hh_tes!H30=0,"",SER_hh_tes!H30/SER_hh_fec!H30)</f>
        <v>0.58582341031798091</v>
      </c>
      <c r="I30" s="137">
        <f>IF(SER_hh_tes!I30=0,"",SER_hh_tes!I30/SER_hh_fec!I30)</f>
        <v>0.5872788550691983</v>
      </c>
      <c r="J30" s="137">
        <f>IF(SER_hh_tes!J30=0,"",SER_hh_tes!J30/SER_hh_fec!J30)</f>
        <v>0.58449785563297152</v>
      </c>
      <c r="K30" s="137">
        <f>IF(SER_hh_tes!K30=0,"",SER_hh_tes!K30/SER_hh_fec!K30)</f>
        <v>0.58685138753413446</v>
      </c>
      <c r="L30" s="137">
        <f>IF(SER_hh_tes!L30=0,"",SER_hh_tes!L30/SER_hh_fec!L30)</f>
        <v>0.59169264798372267</v>
      </c>
      <c r="M30" s="137">
        <f>IF(SER_hh_tes!M30=0,"",SER_hh_tes!M30/SER_hh_fec!M30)</f>
        <v>0.59137003408783173</v>
      </c>
      <c r="N30" s="137">
        <f>IF(SER_hh_tes!N30=0,"",SER_hh_tes!N30/SER_hh_fec!N30)</f>
        <v>0.58654745578659617</v>
      </c>
      <c r="O30" s="137">
        <f>IF(SER_hh_tes!O30=0,"",SER_hh_tes!O30/SER_hh_fec!O30)</f>
        <v>0.58957297985919843</v>
      </c>
      <c r="P30" s="137">
        <f>IF(SER_hh_tes!P30=0,"",SER_hh_tes!P30/SER_hh_fec!P30)</f>
        <v>0.59225850439876604</v>
      </c>
      <c r="Q30" s="137">
        <f>IF(SER_hh_tes!Q30=0,"",SER_hh_tes!Q30/SER_hh_fec!Q30)</f>
        <v>0.59061169710771355</v>
      </c>
      <c r="R30" s="137">
        <f>IF(SER_hh_tes!R30=0,"",SER_hh_tes!R30/SER_hh_fec!R30)</f>
        <v>0.58937515956634412</v>
      </c>
      <c r="S30" s="137">
        <f>IF(SER_hh_tes!S30=0,"",SER_hh_tes!S30/SER_hh_fec!S30)</f>
        <v>0.59078384324219224</v>
      </c>
      <c r="T30" s="137">
        <f>IF(SER_hh_tes!T30=0,"",SER_hh_tes!T30/SER_hh_fec!T30)</f>
        <v>0.59000986193813687</v>
      </c>
      <c r="U30" s="137">
        <f>IF(SER_hh_tes!U30=0,"",SER_hh_tes!U30/SER_hh_fec!U30)</f>
        <v>0.59222729482648029</v>
      </c>
      <c r="V30" s="137">
        <f>IF(SER_hh_tes!V30=0,"",SER_hh_tes!V30/SER_hh_fec!V30)</f>
        <v>0.5974469196714326</v>
      </c>
      <c r="W30" s="137">
        <f>IF(SER_hh_tes!W30=0,"",SER_hh_tes!W30/SER_hh_fec!W30)</f>
        <v>0.59708135871480827</v>
      </c>
      <c r="DA30" s="164" t="s">
        <v>352</v>
      </c>
    </row>
    <row r="31" spans="1:105" ht="12" customHeight="1" x14ac:dyDescent="0.25">
      <c r="A31" s="132" t="s">
        <v>154</v>
      </c>
      <c r="B31" s="137">
        <f>IF(SER_hh_tes!B31=0,"",SER_hh_tes!B31/SER_hh_fec!B31)</f>
        <v>0.59518591089054473</v>
      </c>
      <c r="C31" s="137">
        <f>IF(SER_hh_tes!C31=0,"",SER_hh_tes!C31/SER_hh_fec!C31)</f>
        <v>0.59531354171411555</v>
      </c>
      <c r="D31" s="137">
        <f>IF(SER_hh_tes!D31=0,"",SER_hh_tes!D31/SER_hh_fec!D31)</f>
        <v>0.5954863171957101</v>
      </c>
      <c r="E31" s="137">
        <f>IF(SER_hh_tes!E31=0,"",SER_hh_tes!E31/SER_hh_fec!E31)</f>
        <v>0.59539352580279759</v>
      </c>
      <c r="F31" s="137">
        <f>IF(SER_hh_tes!F31=0,"",SER_hh_tes!F31/SER_hh_fec!F31)</f>
        <v>0.59483275348618381</v>
      </c>
      <c r="G31" s="137">
        <f>IF(SER_hh_tes!G31=0,"",SER_hh_tes!G31/SER_hh_fec!G31)</f>
        <v>0.59656891389481592</v>
      </c>
      <c r="H31" s="137">
        <f>IF(SER_hh_tes!H31=0,"",SER_hh_tes!H31/SER_hh_fec!H31)</f>
        <v>0.59687354268697901</v>
      </c>
      <c r="I31" s="137">
        <f>IF(SER_hh_tes!I31=0,"",SER_hh_tes!I31/SER_hh_fec!I31)</f>
        <v>0.59855887428531507</v>
      </c>
      <c r="J31" s="137">
        <f>IF(SER_hh_tes!J31=0,"",SER_hh_tes!J31/SER_hh_fec!J31)</f>
        <v>0.59961315889936384</v>
      </c>
      <c r="K31" s="137">
        <f>IF(SER_hh_tes!K31=0,"",SER_hh_tes!K31/SER_hh_fec!K31)</f>
        <v>0.600792676869918</v>
      </c>
      <c r="L31" s="137">
        <f>IF(SER_hh_tes!L31=0,"",SER_hh_tes!L31/SER_hh_fec!L31)</f>
        <v>0.60153574145676458</v>
      </c>
      <c r="M31" s="137">
        <f>IF(SER_hh_tes!M31=0,"",SER_hh_tes!M31/SER_hh_fec!M31)</f>
        <v>0.60183889063385121</v>
      </c>
      <c r="N31" s="137">
        <f>IF(SER_hh_tes!N31=0,"",SER_hh_tes!N31/SER_hh_fec!N31)</f>
        <v>0.60220337585100647</v>
      </c>
      <c r="O31" s="137">
        <f>IF(SER_hh_tes!O31=0,"",SER_hh_tes!O31/SER_hh_fec!O31)</f>
        <v>0.60195905529000382</v>
      </c>
      <c r="P31" s="137">
        <f>IF(SER_hh_tes!P31=0,"",SER_hh_tes!P31/SER_hh_fec!P31)</f>
        <v>0.59931397028588596</v>
      </c>
      <c r="Q31" s="137">
        <f>IF(SER_hh_tes!Q31=0,"",SER_hh_tes!Q31/SER_hh_fec!Q31)</f>
        <v>0.59909717845501742</v>
      </c>
      <c r="R31" s="137">
        <f>IF(SER_hh_tes!R31=0,"",SER_hh_tes!R31/SER_hh_fec!R31)</f>
        <v>0.59944423858036122</v>
      </c>
      <c r="S31" s="137">
        <f>IF(SER_hh_tes!S31=0,"",SER_hh_tes!S31/SER_hh_fec!S31)</f>
        <v>0.59995092953260476</v>
      </c>
      <c r="T31" s="137">
        <f>IF(SER_hh_tes!T31=0,"",SER_hh_tes!T31/SER_hh_fec!T31)</f>
        <v>0.60143409646135282</v>
      </c>
      <c r="U31" s="137">
        <f>IF(SER_hh_tes!U31=0,"",SER_hh_tes!U31/SER_hh_fec!U31)</f>
        <v>0.60298012752181973</v>
      </c>
      <c r="V31" s="137">
        <f>IF(SER_hh_tes!V31=0,"",SER_hh_tes!V31/SER_hh_fec!V31)</f>
        <v>0.60368952084230332</v>
      </c>
      <c r="W31" s="137">
        <f>IF(SER_hh_tes!W31=0,"",SER_hh_tes!W31/SER_hh_fec!W31)</f>
        <v>0.60621137435077155</v>
      </c>
      <c r="DA31" s="164" t="s">
        <v>353</v>
      </c>
    </row>
    <row r="32" spans="1:105" ht="12" customHeight="1" x14ac:dyDescent="0.25">
      <c r="A32" s="132" t="s">
        <v>128</v>
      </c>
      <c r="B32" s="137">
        <f>IF(SER_hh_tes!B32=0,"",SER_hh_tes!B32/SER_hh_fec!B32)</f>
        <v>0.56551942187073956</v>
      </c>
      <c r="C32" s="137">
        <f>IF(SER_hh_tes!C32=0,"",SER_hh_tes!C32/SER_hh_fec!C32)</f>
        <v>0.56629094686227499</v>
      </c>
      <c r="D32" s="137">
        <f>IF(SER_hh_tes!D32=0,"",SER_hh_tes!D32/SER_hh_fec!D32)</f>
        <v>0.5675249535975222</v>
      </c>
      <c r="E32" s="137">
        <f>IF(SER_hh_tes!E32=0,"",SER_hh_tes!E32/SER_hh_fec!E32)</f>
        <v>0.56685658706288855</v>
      </c>
      <c r="F32" s="137">
        <f>IF(SER_hh_tes!F32=0,"",SER_hh_tes!F32/SER_hh_fec!F32)</f>
        <v>0.56753850687952334</v>
      </c>
      <c r="G32" s="137">
        <f>IF(SER_hh_tes!G32=0,"",SER_hh_tes!G32/SER_hh_fec!G32)</f>
        <v>0.5681240725483363</v>
      </c>
      <c r="H32" s="137">
        <f>IF(SER_hh_tes!H32=0,"",SER_hh_tes!H32/SER_hh_fec!H32)</f>
        <v>0.56854564487734127</v>
      </c>
      <c r="I32" s="137">
        <f>IF(SER_hh_tes!I32=0,"",SER_hh_tes!I32/SER_hh_fec!I32)</f>
        <v>0.5695791315285349</v>
      </c>
      <c r="J32" s="137">
        <f>IF(SER_hh_tes!J32=0,"",SER_hh_tes!J32/SER_hh_fec!J32)</f>
        <v>0.56865741254180346</v>
      </c>
      <c r="K32" s="137">
        <f>IF(SER_hh_tes!K32=0,"",SER_hh_tes!K32/SER_hh_fec!K32)</f>
        <v>0.56895834213781715</v>
      </c>
      <c r="L32" s="137">
        <f>IF(SER_hh_tes!L32=0,"",SER_hh_tes!L32/SER_hh_fec!L32)</f>
        <v>0.57054136861398774</v>
      </c>
      <c r="M32" s="137">
        <f>IF(SER_hh_tes!M32=0,"",SER_hh_tes!M32/SER_hh_fec!M32)</f>
        <v>0.57095337246401479</v>
      </c>
      <c r="N32" s="137">
        <f>IF(SER_hh_tes!N32=0,"",SER_hh_tes!N32/SER_hh_fec!N32)</f>
        <v>0.57345574948779532</v>
      </c>
      <c r="O32" s="137">
        <f>IF(SER_hh_tes!O32=0,"",SER_hh_tes!O32/SER_hh_fec!O32)</f>
        <v>0.57360469951861226</v>
      </c>
      <c r="P32" s="137">
        <f>IF(SER_hh_tes!P32=0,"",SER_hh_tes!P32/SER_hh_fec!P32)</f>
        <v>0.57409268629481203</v>
      </c>
      <c r="Q32" s="137">
        <f>IF(SER_hh_tes!Q32=0,"",SER_hh_tes!Q32/SER_hh_fec!Q32)</f>
        <v>0.57442795680977332</v>
      </c>
      <c r="R32" s="137">
        <f>IF(SER_hh_tes!R32=0,"",SER_hh_tes!R32/SER_hh_fec!R32)</f>
        <v>0.57455343473309095</v>
      </c>
      <c r="S32" s="137">
        <f>IF(SER_hh_tes!S32=0,"",SER_hh_tes!S32/SER_hh_fec!S32)</f>
        <v>0.57361176797078406</v>
      </c>
      <c r="T32" s="137">
        <f>IF(SER_hh_tes!T32=0,"",SER_hh_tes!T32/SER_hh_fec!T32)</f>
        <v>0.57297689322174705</v>
      </c>
      <c r="U32" s="137">
        <f>IF(SER_hh_tes!U32=0,"",SER_hh_tes!U32/SER_hh_fec!U32)</f>
        <v>0.57344233240306453</v>
      </c>
      <c r="V32" s="137">
        <f>IF(SER_hh_tes!V32=0,"",SER_hh_tes!V32/SER_hh_fec!V32)</f>
        <v>0.57281834339618842</v>
      </c>
      <c r="W32" s="137">
        <f>IF(SER_hh_tes!W32=0,"",SER_hh_tes!W32/SER_hh_fec!W32)</f>
        <v>0.57339189276439406</v>
      </c>
      <c r="DA32" s="164" t="s">
        <v>354</v>
      </c>
    </row>
    <row r="33" spans="1:105" ht="12" customHeight="1" x14ac:dyDescent="0.25">
      <c r="A33" s="62" t="s">
        <v>24</v>
      </c>
      <c r="B33" s="150">
        <f>IF(SER_hh_tes!B33=0,"",SER_hh_tes!B33/SER_hh_fec!B33)</f>
        <v>0.75253554961750047</v>
      </c>
      <c r="C33" s="150">
        <f>IF(SER_hh_tes!C33=0,"",SER_hh_tes!C33/SER_hh_fec!C33)</f>
        <v>0.75458448924062405</v>
      </c>
      <c r="D33" s="150">
        <f>IF(SER_hh_tes!D33=0,"",SER_hh_tes!D33/SER_hh_fec!D33)</f>
        <v>0.75696393946618845</v>
      </c>
      <c r="E33" s="150">
        <f>IF(SER_hh_tes!E33=0,"",SER_hh_tes!E33/SER_hh_fec!E33)</f>
        <v>0.76087247737866903</v>
      </c>
      <c r="F33" s="150">
        <f>IF(SER_hh_tes!F33=0,"",SER_hh_tes!F33/SER_hh_fec!F33)</f>
        <v>0.76430307662704833</v>
      </c>
      <c r="G33" s="150">
        <f>IF(SER_hh_tes!G33=0,"",SER_hh_tes!G33/SER_hh_fec!G33)</f>
        <v>0.76717312263867132</v>
      </c>
      <c r="H33" s="150">
        <f>IF(SER_hh_tes!H33=0,"",SER_hh_tes!H33/SER_hh_fec!H33)</f>
        <v>0.76941602432069223</v>
      </c>
      <c r="I33" s="150">
        <f>IF(SER_hh_tes!I33=0,"",SER_hh_tes!I33/SER_hh_fec!I33)</f>
        <v>0.7710511572855302</v>
      </c>
      <c r="J33" s="150">
        <f>IF(SER_hh_tes!J33=0,"",SER_hh_tes!J33/SER_hh_fec!J33)</f>
        <v>0.77466089542357519</v>
      </c>
      <c r="K33" s="150">
        <f>IF(SER_hh_tes!K33=0,"",SER_hh_tes!K33/SER_hh_fec!K33)</f>
        <v>0.77679169721013774</v>
      </c>
      <c r="L33" s="150">
        <f>IF(SER_hh_tes!L33=0,"",SER_hh_tes!L33/SER_hh_fec!L33)</f>
        <v>0.77788886054240891</v>
      </c>
      <c r="M33" s="150">
        <f>IF(SER_hh_tes!M33=0,"",SER_hh_tes!M33/SER_hh_fec!M33)</f>
        <v>0.778949255592714</v>
      </c>
      <c r="N33" s="150">
        <f>IF(SER_hh_tes!N33=0,"",SER_hh_tes!N33/SER_hh_fec!N33)</f>
        <v>0.78189497388886364</v>
      </c>
      <c r="O33" s="150">
        <f>IF(SER_hh_tes!O33=0,"",SER_hh_tes!O33/SER_hh_fec!O33)</f>
        <v>0.78364323870780161</v>
      </c>
      <c r="P33" s="150">
        <f>IF(SER_hh_tes!P33=0,"",SER_hh_tes!P33/SER_hh_fec!P33)</f>
        <v>0.78726005170916469</v>
      </c>
      <c r="Q33" s="150">
        <f>IF(SER_hh_tes!Q33=0,"",SER_hh_tes!Q33/SER_hh_fec!Q33)</f>
        <v>0.791496623488395</v>
      </c>
      <c r="R33" s="150">
        <f>IF(SER_hh_tes!R33=0,"",SER_hh_tes!R33/SER_hh_fec!R33)</f>
        <v>0.79658404253753168</v>
      </c>
      <c r="S33" s="150">
        <f>IF(SER_hh_tes!S33=0,"",SER_hh_tes!S33/SER_hh_fec!S33)</f>
        <v>0.80192643706204803</v>
      </c>
      <c r="T33" s="150">
        <f>IF(SER_hh_tes!T33=0,"",SER_hh_tes!T33/SER_hh_fec!T33)</f>
        <v>0.80947301206713351</v>
      </c>
      <c r="U33" s="150">
        <f>IF(SER_hh_tes!U33=0,"",SER_hh_tes!U33/SER_hh_fec!U33)</f>
        <v>0.81737376000087092</v>
      </c>
      <c r="V33" s="150">
        <f>IF(SER_hh_tes!V33=0,"",SER_hh_tes!V33/SER_hh_fec!V33)</f>
        <v>0.82724403409757807</v>
      </c>
      <c r="W33" s="150">
        <f>IF(SER_hh_tes!W33=0,"",SER_hh_tes!W33/SER_hh_fec!W33)</f>
        <v>0.83542642103758658</v>
      </c>
      <c r="DA33" s="168" t="s">
        <v>355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356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84</v>
      </c>
      <c r="B3" s="126">
        <f t="shared" ref="B3:Q3" si="0">SUM(B4,B16,B19,B29)</f>
        <v>153404.49055194174</v>
      </c>
      <c r="C3" s="126">
        <f t="shared" si="0"/>
        <v>162638.8021632054</v>
      </c>
      <c r="D3" s="126">
        <f t="shared" si="0"/>
        <v>155442.82479785194</v>
      </c>
      <c r="E3" s="126">
        <f t="shared" si="0"/>
        <v>162861.61512438816</v>
      </c>
      <c r="F3" s="126">
        <f t="shared" si="0"/>
        <v>163902.52823156081</v>
      </c>
      <c r="G3" s="126">
        <f t="shared" si="0"/>
        <v>161703.24562520048</v>
      </c>
      <c r="H3" s="126">
        <f t="shared" si="0"/>
        <v>169588.9528979421</v>
      </c>
      <c r="I3" s="126">
        <f t="shared" si="0"/>
        <v>146412.96502605337</v>
      </c>
      <c r="J3" s="126">
        <f t="shared" si="0"/>
        <v>159191.96614899978</v>
      </c>
      <c r="K3" s="126">
        <f t="shared" si="0"/>
        <v>156340.49651718352</v>
      </c>
      <c r="L3" s="126">
        <f t="shared" si="0"/>
        <v>161673.07953360237</v>
      </c>
      <c r="M3" s="126">
        <f t="shared" si="0"/>
        <v>141137.25853228118</v>
      </c>
      <c r="N3" s="126">
        <f t="shared" si="0"/>
        <v>142730.74159525972</v>
      </c>
      <c r="O3" s="126">
        <f t="shared" si="0"/>
        <v>149194.15809650879</v>
      </c>
      <c r="P3" s="126">
        <f t="shared" si="0"/>
        <v>131352.54636470057</v>
      </c>
      <c r="Q3" s="126">
        <f t="shared" si="0"/>
        <v>137322.23412391063</v>
      </c>
      <c r="R3" s="126">
        <f t="shared" ref="R3:W3" si="1">SUM(R4,R16,R19,R29)</f>
        <v>137062.246482135</v>
      </c>
      <c r="S3" s="126">
        <f t="shared" si="1"/>
        <v>137154.56826126491</v>
      </c>
      <c r="T3" s="126">
        <f t="shared" si="1"/>
        <v>128287.1419642379</v>
      </c>
      <c r="U3" s="126">
        <f t="shared" si="1"/>
        <v>123900.1453639213</v>
      </c>
      <c r="V3" s="126">
        <f t="shared" si="1"/>
        <v>116815.96203840066</v>
      </c>
      <c r="W3" s="126">
        <f t="shared" si="1"/>
        <v>128607.5073714522</v>
      </c>
      <c r="DA3" s="155" t="s">
        <v>232</v>
      </c>
    </row>
    <row r="4" spans="1:105" ht="12.95" customHeight="1" x14ac:dyDescent="0.25">
      <c r="A4" s="130" t="s">
        <v>32</v>
      </c>
      <c r="B4" s="131">
        <f t="shared" ref="B4:Q4" si="2">SUM(B5:B15)</f>
        <v>122746.96193010641</v>
      </c>
      <c r="C4" s="131">
        <f t="shared" si="2"/>
        <v>131902.74605431632</v>
      </c>
      <c r="D4" s="131">
        <f t="shared" si="2"/>
        <v>123792.10592335013</v>
      </c>
      <c r="E4" s="131">
        <f t="shared" si="2"/>
        <v>130990.51583206981</v>
      </c>
      <c r="F4" s="131">
        <f t="shared" si="2"/>
        <v>131272.93997491463</v>
      </c>
      <c r="G4" s="131">
        <f t="shared" si="2"/>
        <v>129618.27775144266</v>
      </c>
      <c r="H4" s="131">
        <f t="shared" si="2"/>
        <v>137364.36322622074</v>
      </c>
      <c r="I4" s="131">
        <f t="shared" si="2"/>
        <v>113934.70911499912</v>
      </c>
      <c r="J4" s="131">
        <f t="shared" si="2"/>
        <v>126749.79168406301</v>
      </c>
      <c r="K4" s="131">
        <f t="shared" si="2"/>
        <v>123639.30880261095</v>
      </c>
      <c r="L4" s="131">
        <f t="shared" si="2"/>
        <v>129238.97820494187</v>
      </c>
      <c r="M4" s="131">
        <f t="shared" si="2"/>
        <v>109004.62584210097</v>
      </c>
      <c r="N4" s="131">
        <f t="shared" si="2"/>
        <v>110698.9841223587</v>
      </c>
      <c r="O4" s="131">
        <f t="shared" si="2"/>
        <v>116250.68374865993</v>
      </c>
      <c r="P4" s="131">
        <f t="shared" si="2"/>
        <v>95609.694486321663</v>
      </c>
      <c r="Q4" s="131">
        <f t="shared" si="2"/>
        <v>101324.55860489915</v>
      </c>
      <c r="R4" s="131">
        <f t="shared" ref="R4:W4" si="3">SUM(R5:R15)</f>
        <v>101056.87753130561</v>
      </c>
      <c r="S4" s="131">
        <f t="shared" si="3"/>
        <v>100838.14097945589</v>
      </c>
      <c r="T4" s="131">
        <f t="shared" si="3"/>
        <v>92813.876545582505</v>
      </c>
      <c r="U4" s="131">
        <f t="shared" si="3"/>
        <v>88122.224238367126</v>
      </c>
      <c r="V4" s="131">
        <f t="shared" si="3"/>
        <v>84647.816786259733</v>
      </c>
      <c r="W4" s="131">
        <f t="shared" si="3"/>
        <v>94766.957189028995</v>
      </c>
      <c r="DA4" s="156" t="s">
        <v>233</v>
      </c>
    </row>
    <row r="5" spans="1:105" ht="12" customHeight="1" x14ac:dyDescent="0.25">
      <c r="A5" s="132" t="s">
        <v>29</v>
      </c>
      <c r="B5" s="133">
        <v>8052.3213731787591</v>
      </c>
      <c r="C5" s="133">
        <v>6180.2131304050708</v>
      </c>
      <c r="D5" s="133">
        <v>7005.2940200688399</v>
      </c>
      <c r="E5" s="133">
        <v>6759.9531335938136</v>
      </c>
      <c r="F5" s="133">
        <v>6907.033085261136</v>
      </c>
      <c r="G5" s="133">
        <v>4780.7809528045864</v>
      </c>
      <c r="H5" s="133">
        <v>5832.3405578338825</v>
      </c>
      <c r="I5" s="133">
        <v>5518.9972245829376</v>
      </c>
      <c r="J5" s="133">
        <v>5820.890901058212</v>
      </c>
      <c r="K5" s="133">
        <v>6646.962721111523</v>
      </c>
      <c r="L5" s="133">
        <v>6227.1001006570286</v>
      </c>
      <c r="M5" s="133">
        <v>5494.9055586137429</v>
      </c>
      <c r="N5" s="133">
        <v>4465.8776402043377</v>
      </c>
      <c r="O5" s="133">
        <v>4369.2216308637071</v>
      </c>
      <c r="P5" s="133">
        <v>3660.6965591619255</v>
      </c>
      <c r="Q5" s="133">
        <v>4087.4961612028692</v>
      </c>
      <c r="R5" s="133">
        <v>3428.3406152038542</v>
      </c>
      <c r="S5" s="133">
        <v>3390.0906237205795</v>
      </c>
      <c r="T5" s="133">
        <v>3193.7297846544316</v>
      </c>
      <c r="U5" s="133">
        <v>2797.1280073913063</v>
      </c>
      <c r="V5" s="133">
        <v>2473.9112321620769</v>
      </c>
      <c r="W5" s="133">
        <v>3066.7241906072818</v>
      </c>
      <c r="DA5" s="157" t="s">
        <v>357</v>
      </c>
    </row>
    <row r="6" spans="1:105" ht="12" customHeight="1" x14ac:dyDescent="0.25">
      <c r="A6" s="132" t="s">
        <v>52</v>
      </c>
      <c r="B6" s="133">
        <v>810.82223720749096</v>
      </c>
      <c r="C6" s="133">
        <v>800.47290345470014</v>
      </c>
      <c r="D6" s="133">
        <v>748.49322993238491</v>
      </c>
      <c r="E6" s="133">
        <v>893.19066699000473</v>
      </c>
      <c r="F6" s="133">
        <v>875.31186513770376</v>
      </c>
      <c r="G6" s="133">
        <v>956.08130819879136</v>
      </c>
      <c r="H6" s="133">
        <v>904.85233647782718</v>
      </c>
      <c r="I6" s="133">
        <v>812.01608266638277</v>
      </c>
      <c r="J6" s="133">
        <v>917.5473495935571</v>
      </c>
      <c r="K6" s="133">
        <v>901.0002783680543</v>
      </c>
      <c r="L6" s="133">
        <v>900.40727447480424</v>
      </c>
      <c r="M6" s="133">
        <v>748.44818824567483</v>
      </c>
      <c r="N6" s="133">
        <v>606.76469615797987</v>
      </c>
      <c r="O6" s="133">
        <v>587.96332456741709</v>
      </c>
      <c r="P6" s="133">
        <v>472.65671397208314</v>
      </c>
      <c r="Q6" s="133">
        <v>430.68516247462549</v>
      </c>
      <c r="R6" s="133">
        <v>467.5578411983206</v>
      </c>
      <c r="S6" s="133">
        <v>484.69615581247956</v>
      </c>
      <c r="T6" s="133">
        <v>461.39329141579503</v>
      </c>
      <c r="U6" s="133">
        <v>481.38615687318742</v>
      </c>
      <c r="V6" s="133">
        <v>468.97568441504245</v>
      </c>
      <c r="W6" s="133">
        <v>587.81202386058612</v>
      </c>
      <c r="DA6" s="157" t="s">
        <v>358</v>
      </c>
    </row>
    <row r="7" spans="1:105" ht="12" customHeight="1" x14ac:dyDescent="0.25">
      <c r="A7" s="132" t="s">
        <v>169</v>
      </c>
      <c r="B7" s="133">
        <v>55120.096579798912</v>
      </c>
      <c r="C7" s="133">
        <v>62345.398418709141</v>
      </c>
      <c r="D7" s="133">
        <v>57476.969435296553</v>
      </c>
      <c r="E7" s="133">
        <v>60194.014307202895</v>
      </c>
      <c r="F7" s="133">
        <v>57348.320949177891</v>
      </c>
      <c r="G7" s="133">
        <v>55372.697241784714</v>
      </c>
      <c r="H7" s="133">
        <v>53747.231049045025</v>
      </c>
      <c r="I7" s="133">
        <v>41858.567141942214</v>
      </c>
      <c r="J7" s="133">
        <v>49476.378323662146</v>
      </c>
      <c r="K7" s="133">
        <v>44472.460992318622</v>
      </c>
      <c r="L7" s="133">
        <v>43735.849428702946</v>
      </c>
      <c r="M7" s="133">
        <v>38638.215990469544</v>
      </c>
      <c r="N7" s="133">
        <v>38610.025178131466</v>
      </c>
      <c r="O7" s="133">
        <v>40100.363620719392</v>
      </c>
      <c r="P7" s="133">
        <v>35459.842388017525</v>
      </c>
      <c r="Q7" s="133">
        <v>35390.208294870936</v>
      </c>
      <c r="R7" s="133">
        <v>34720.747839204851</v>
      </c>
      <c r="S7" s="133">
        <v>35380.549741665389</v>
      </c>
      <c r="T7" s="133">
        <v>25486.817885183609</v>
      </c>
      <c r="U7" s="133">
        <v>24945.4550216922</v>
      </c>
      <c r="V7" s="133">
        <v>22739.279825518712</v>
      </c>
      <c r="W7" s="133">
        <v>27394.724110367548</v>
      </c>
      <c r="DA7" s="157" t="s">
        <v>359</v>
      </c>
    </row>
    <row r="8" spans="1:105" ht="12" customHeight="1" x14ac:dyDescent="0.25">
      <c r="A8" s="132" t="s">
        <v>73</v>
      </c>
      <c r="B8" s="133">
        <v>17.391610104132056</v>
      </c>
      <c r="C8" s="133">
        <v>22.594085115210412</v>
      </c>
      <c r="D8" s="133">
        <v>25.225514523406229</v>
      </c>
      <c r="E8" s="133">
        <v>33.415728621200266</v>
      </c>
      <c r="F8" s="133">
        <v>38.689052368977805</v>
      </c>
      <c r="G8" s="133">
        <v>48.380360393187296</v>
      </c>
      <c r="H8" s="133">
        <v>56.105287141173946</v>
      </c>
      <c r="I8" s="133">
        <v>62.429349330736073</v>
      </c>
      <c r="J8" s="133">
        <v>70.168645705433107</v>
      </c>
      <c r="K8" s="133">
        <v>67.539409373220181</v>
      </c>
      <c r="L8" s="133">
        <v>71.498998520942408</v>
      </c>
      <c r="M8" s="133">
        <v>102.99586987038491</v>
      </c>
      <c r="N8" s="133">
        <v>120.69772198231739</v>
      </c>
      <c r="O8" s="133">
        <v>159.21212488553513</v>
      </c>
      <c r="P8" s="133">
        <v>187.28672064671366</v>
      </c>
      <c r="Q8" s="133">
        <v>240.46506244002603</v>
      </c>
      <c r="R8" s="133">
        <v>255.62384249182531</v>
      </c>
      <c r="S8" s="133">
        <v>266.67851708662403</v>
      </c>
      <c r="T8" s="133">
        <v>279.81416438445916</v>
      </c>
      <c r="U8" s="133">
        <v>293.35293977766145</v>
      </c>
      <c r="V8" s="133">
        <v>296.61494951071734</v>
      </c>
      <c r="W8" s="133">
        <v>336.76132879635924</v>
      </c>
      <c r="DA8" s="157" t="s">
        <v>360</v>
      </c>
    </row>
    <row r="9" spans="1:105" ht="12" customHeight="1" x14ac:dyDescent="0.25">
      <c r="A9" s="132" t="s">
        <v>78</v>
      </c>
      <c r="B9" s="133">
        <v>57863.095968732887</v>
      </c>
      <c r="C9" s="133">
        <v>61480.939683042554</v>
      </c>
      <c r="D9" s="133">
        <v>57340.412892886772</v>
      </c>
      <c r="E9" s="133">
        <v>61730.27638123068</v>
      </c>
      <c r="F9" s="133">
        <v>64628.470106299384</v>
      </c>
      <c r="G9" s="133">
        <v>67664.094373858185</v>
      </c>
      <c r="H9" s="133">
        <v>76096.399518605802</v>
      </c>
      <c r="I9" s="133">
        <v>64815.621690979897</v>
      </c>
      <c r="J9" s="133">
        <v>69543.763722795949</v>
      </c>
      <c r="K9" s="133">
        <v>70434.931784529093</v>
      </c>
      <c r="L9" s="133">
        <v>77264.807672894138</v>
      </c>
      <c r="M9" s="133">
        <v>63352.532586121815</v>
      </c>
      <c r="N9" s="133">
        <v>66214.847482166384</v>
      </c>
      <c r="O9" s="133">
        <v>70097.026514689089</v>
      </c>
      <c r="P9" s="133">
        <v>54889.760460056597</v>
      </c>
      <c r="Q9" s="133">
        <v>60320.51346021035</v>
      </c>
      <c r="R9" s="133">
        <v>61317.458490333745</v>
      </c>
      <c r="S9" s="133">
        <v>60403.562680851719</v>
      </c>
      <c r="T9" s="133">
        <v>62559.105164460838</v>
      </c>
      <c r="U9" s="133">
        <v>58711.745580491573</v>
      </c>
      <c r="V9" s="133">
        <v>57663.640309057737</v>
      </c>
      <c r="W9" s="133">
        <v>62270.176635675351</v>
      </c>
      <c r="DA9" s="157" t="s">
        <v>361</v>
      </c>
    </row>
    <row r="10" spans="1:105" ht="12" customHeight="1" x14ac:dyDescent="0.25">
      <c r="A10" s="132" t="s">
        <v>128</v>
      </c>
      <c r="B10" s="133">
        <v>883.23416108423146</v>
      </c>
      <c r="C10" s="133">
        <v>1073.1278335896457</v>
      </c>
      <c r="D10" s="133">
        <v>1195.710830642174</v>
      </c>
      <c r="E10" s="133">
        <v>1379.6656144312128</v>
      </c>
      <c r="F10" s="133">
        <v>1475.1149166695254</v>
      </c>
      <c r="G10" s="133">
        <v>796.24351440318821</v>
      </c>
      <c r="H10" s="133">
        <v>727.43447711702129</v>
      </c>
      <c r="I10" s="133">
        <v>867.0776254969544</v>
      </c>
      <c r="J10" s="133">
        <v>921.04274124771371</v>
      </c>
      <c r="K10" s="133">
        <v>1116.4136169104436</v>
      </c>
      <c r="L10" s="133">
        <v>1039.3147296920038</v>
      </c>
      <c r="M10" s="133">
        <v>667.52764877981031</v>
      </c>
      <c r="N10" s="133">
        <v>680.77140371620885</v>
      </c>
      <c r="O10" s="133">
        <v>936.89653293477909</v>
      </c>
      <c r="P10" s="133">
        <v>939.45164446682179</v>
      </c>
      <c r="Q10" s="133">
        <v>855.19046370035323</v>
      </c>
      <c r="R10" s="133">
        <v>867.14890287301762</v>
      </c>
      <c r="S10" s="133">
        <v>912.56326031909794</v>
      </c>
      <c r="T10" s="133">
        <v>833.01625548337029</v>
      </c>
      <c r="U10" s="133">
        <v>893.15653214119368</v>
      </c>
      <c r="V10" s="133">
        <v>1005.3947855954423</v>
      </c>
      <c r="W10" s="133">
        <v>1110.7588997218706</v>
      </c>
      <c r="DA10" s="157" t="s">
        <v>362</v>
      </c>
    </row>
    <row r="11" spans="1:105" ht="12" customHeight="1" x14ac:dyDescent="0.25">
      <c r="A11" s="132" t="s">
        <v>25</v>
      </c>
      <c r="B11" s="133">
        <v>0</v>
      </c>
      <c r="C11" s="133">
        <v>0</v>
      </c>
      <c r="D11" s="133">
        <v>0</v>
      </c>
      <c r="E11" s="133">
        <v>0</v>
      </c>
      <c r="F11" s="133">
        <v>0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  <c r="P11" s="133">
        <v>0</v>
      </c>
      <c r="Q11" s="133">
        <v>0</v>
      </c>
      <c r="R11" s="133">
        <v>0</v>
      </c>
      <c r="S11" s="133">
        <v>0</v>
      </c>
      <c r="T11" s="133">
        <v>0</v>
      </c>
      <c r="U11" s="133">
        <v>0</v>
      </c>
      <c r="V11" s="133">
        <v>0</v>
      </c>
      <c r="W11" s="133">
        <v>0</v>
      </c>
      <c r="DA11" s="157" t="s">
        <v>363</v>
      </c>
    </row>
    <row r="12" spans="1:105" ht="12" customHeight="1" x14ac:dyDescent="0.25">
      <c r="A12" s="132" t="s">
        <v>170</v>
      </c>
      <c r="B12" s="133">
        <v>0</v>
      </c>
      <c r="C12" s="133">
        <v>0</v>
      </c>
      <c r="D12" s="133">
        <v>0</v>
      </c>
      <c r="E12" s="133">
        <v>0</v>
      </c>
      <c r="F12" s="133">
        <v>0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  <c r="P12" s="133">
        <v>0</v>
      </c>
      <c r="Q12" s="133">
        <v>0</v>
      </c>
      <c r="R12" s="133">
        <v>0</v>
      </c>
      <c r="S12" s="133">
        <v>0</v>
      </c>
      <c r="T12" s="133">
        <v>0</v>
      </c>
      <c r="U12" s="133">
        <v>0</v>
      </c>
      <c r="V12" s="133">
        <v>0</v>
      </c>
      <c r="W12" s="133">
        <v>0</v>
      </c>
      <c r="DA12" s="157" t="s">
        <v>364</v>
      </c>
    </row>
    <row r="13" spans="1:105" ht="12" customHeight="1" x14ac:dyDescent="0.25">
      <c r="A13" s="132" t="s">
        <v>77</v>
      </c>
      <c r="B13" s="133">
        <v>0</v>
      </c>
      <c r="C13" s="133">
        <v>0</v>
      </c>
      <c r="D13" s="133">
        <v>0</v>
      </c>
      <c r="E13" s="133">
        <v>0</v>
      </c>
      <c r="F13" s="133">
        <v>0</v>
      </c>
      <c r="G13" s="133">
        <v>0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  <c r="P13" s="133">
        <v>0</v>
      </c>
      <c r="Q13" s="133">
        <v>0</v>
      </c>
      <c r="R13" s="133">
        <v>0</v>
      </c>
      <c r="S13" s="133">
        <v>0</v>
      </c>
      <c r="T13" s="133">
        <v>0</v>
      </c>
      <c r="U13" s="133">
        <v>0</v>
      </c>
      <c r="V13" s="133">
        <v>0</v>
      </c>
      <c r="W13" s="133">
        <v>0</v>
      </c>
      <c r="DA13" s="157" t="s">
        <v>365</v>
      </c>
    </row>
    <row r="14" spans="1:105" ht="12" customHeight="1" x14ac:dyDescent="0.25">
      <c r="A14" s="60" t="s">
        <v>76</v>
      </c>
      <c r="B14" s="65">
        <v>0</v>
      </c>
      <c r="C14" s="65">
        <v>0</v>
      </c>
      <c r="D14" s="65">
        <v>0</v>
      </c>
      <c r="E14" s="65">
        <v>0</v>
      </c>
      <c r="F14" s="65">
        <v>0</v>
      </c>
      <c r="G14" s="65">
        <v>0</v>
      </c>
      <c r="H14" s="65">
        <v>0</v>
      </c>
      <c r="I14" s="65">
        <v>0</v>
      </c>
      <c r="J14" s="65">
        <v>0</v>
      </c>
      <c r="K14" s="65">
        <v>0</v>
      </c>
      <c r="L14" s="65">
        <v>0</v>
      </c>
      <c r="M14" s="65">
        <v>0</v>
      </c>
      <c r="N14" s="65">
        <v>0</v>
      </c>
      <c r="O14" s="65">
        <v>0</v>
      </c>
      <c r="P14" s="65">
        <v>0</v>
      </c>
      <c r="Q14" s="65">
        <v>0</v>
      </c>
      <c r="R14" s="65">
        <v>0</v>
      </c>
      <c r="S14" s="65">
        <v>0</v>
      </c>
      <c r="T14" s="65">
        <v>0</v>
      </c>
      <c r="U14" s="65">
        <v>0</v>
      </c>
      <c r="V14" s="65">
        <v>0</v>
      </c>
      <c r="W14" s="65">
        <v>0</v>
      </c>
      <c r="DA14" s="109" t="s">
        <v>366</v>
      </c>
    </row>
    <row r="15" spans="1:105" ht="12" customHeight="1" x14ac:dyDescent="0.25">
      <c r="A15" s="134" t="s">
        <v>80</v>
      </c>
      <c r="B15" s="135">
        <v>0</v>
      </c>
      <c r="C15" s="135">
        <v>0</v>
      </c>
      <c r="D15" s="135">
        <v>0</v>
      </c>
      <c r="E15" s="135">
        <v>0</v>
      </c>
      <c r="F15" s="135">
        <v>0</v>
      </c>
      <c r="G15" s="135">
        <v>0</v>
      </c>
      <c r="H15" s="135">
        <v>0</v>
      </c>
      <c r="I15" s="135">
        <v>0</v>
      </c>
      <c r="J15" s="135">
        <v>0</v>
      </c>
      <c r="K15" s="135">
        <v>0</v>
      </c>
      <c r="L15" s="135">
        <v>0</v>
      </c>
      <c r="M15" s="135">
        <v>0</v>
      </c>
      <c r="N15" s="135">
        <v>0</v>
      </c>
      <c r="O15" s="135">
        <v>0</v>
      </c>
      <c r="P15" s="135">
        <v>0</v>
      </c>
      <c r="Q15" s="135">
        <v>0</v>
      </c>
      <c r="R15" s="135">
        <v>0</v>
      </c>
      <c r="S15" s="135">
        <v>0</v>
      </c>
      <c r="T15" s="135">
        <v>0</v>
      </c>
      <c r="U15" s="135">
        <v>0</v>
      </c>
      <c r="V15" s="135">
        <v>0</v>
      </c>
      <c r="W15" s="135">
        <v>0</v>
      </c>
      <c r="DA15" s="158" t="s">
        <v>367</v>
      </c>
    </row>
    <row r="16" spans="1:105" ht="12.95" customHeight="1" x14ac:dyDescent="0.25">
      <c r="A16" s="130" t="s">
        <v>74</v>
      </c>
      <c r="B16" s="131">
        <f t="shared" ref="B16:Q16" si="4">SUM(B17:B18)</f>
        <v>6.940467926275109</v>
      </c>
      <c r="C16" s="131">
        <f t="shared" si="4"/>
        <v>8.916902900231733</v>
      </c>
      <c r="D16" s="131">
        <f t="shared" si="4"/>
        <v>9.3729003845626178</v>
      </c>
      <c r="E16" s="131">
        <f t="shared" si="4"/>
        <v>21.372007576967508</v>
      </c>
      <c r="F16" s="131">
        <f t="shared" si="4"/>
        <v>14.67177938829118</v>
      </c>
      <c r="G16" s="131">
        <f t="shared" si="4"/>
        <v>16.982995166625926</v>
      </c>
      <c r="H16" s="131">
        <f t="shared" si="4"/>
        <v>26.249814542215319</v>
      </c>
      <c r="I16" s="131">
        <f t="shared" si="4"/>
        <v>27.185538779198186</v>
      </c>
      <c r="J16" s="131">
        <f t="shared" si="4"/>
        <v>34.719303269957955</v>
      </c>
      <c r="K16" s="131">
        <f t="shared" si="4"/>
        <v>42.988356393136371</v>
      </c>
      <c r="L16" s="131">
        <f t="shared" si="4"/>
        <v>48.507864381244758</v>
      </c>
      <c r="M16" s="131">
        <f t="shared" si="4"/>
        <v>58.345372719351118</v>
      </c>
      <c r="N16" s="131">
        <f t="shared" si="4"/>
        <v>86.292204476413659</v>
      </c>
      <c r="O16" s="131">
        <f t="shared" si="4"/>
        <v>91.815336120569143</v>
      </c>
      <c r="P16" s="131">
        <f t="shared" si="4"/>
        <v>97.071550738398585</v>
      </c>
      <c r="Q16" s="131">
        <f t="shared" si="4"/>
        <v>156.19196657340828</v>
      </c>
      <c r="R16" s="131">
        <f t="shared" ref="R16:W16" si="5">SUM(R17:R18)</f>
        <v>157.52202922422052</v>
      </c>
      <c r="S16" s="131">
        <f t="shared" si="5"/>
        <v>198.21936339483926</v>
      </c>
      <c r="T16" s="131">
        <f t="shared" si="5"/>
        <v>207.269292097929</v>
      </c>
      <c r="U16" s="131">
        <f t="shared" si="5"/>
        <v>234.40843018245064</v>
      </c>
      <c r="V16" s="131">
        <f t="shared" si="5"/>
        <v>227.27602144297038</v>
      </c>
      <c r="W16" s="131">
        <f t="shared" si="5"/>
        <v>212.46716454587062</v>
      </c>
      <c r="DA16" s="156" t="s">
        <v>234</v>
      </c>
    </row>
    <row r="17" spans="1:105" ht="12.95" customHeight="1" x14ac:dyDescent="0.25">
      <c r="A17" s="132" t="s">
        <v>73</v>
      </c>
      <c r="B17" s="133">
        <v>6.940467926275109</v>
      </c>
      <c r="C17" s="133">
        <v>8.916902900231733</v>
      </c>
      <c r="D17" s="133">
        <v>9.3729003845626178</v>
      </c>
      <c r="E17" s="133">
        <v>21.372007576967508</v>
      </c>
      <c r="F17" s="133">
        <v>14.67177938829118</v>
      </c>
      <c r="G17" s="133">
        <v>16.982995166625926</v>
      </c>
      <c r="H17" s="133">
        <v>26.249814542215319</v>
      </c>
      <c r="I17" s="133">
        <v>27.185538779198186</v>
      </c>
      <c r="J17" s="133">
        <v>34.719303269957955</v>
      </c>
      <c r="K17" s="133">
        <v>42.988356393136371</v>
      </c>
      <c r="L17" s="133">
        <v>48.507864381244758</v>
      </c>
      <c r="M17" s="133">
        <v>58.345372719351118</v>
      </c>
      <c r="N17" s="133">
        <v>86.292204476413659</v>
      </c>
      <c r="O17" s="133">
        <v>91.815336120569143</v>
      </c>
      <c r="P17" s="133">
        <v>97.071550738398585</v>
      </c>
      <c r="Q17" s="133">
        <v>156.19196657340828</v>
      </c>
      <c r="R17" s="133">
        <v>157.52202922422052</v>
      </c>
      <c r="S17" s="133">
        <v>198.21936339483926</v>
      </c>
      <c r="T17" s="133">
        <v>207.269292097929</v>
      </c>
      <c r="U17" s="133">
        <v>234.40843018245064</v>
      </c>
      <c r="V17" s="133">
        <v>227.27602144297038</v>
      </c>
      <c r="W17" s="133">
        <v>212.46716454587062</v>
      </c>
      <c r="DA17" s="157" t="s">
        <v>368</v>
      </c>
    </row>
    <row r="18" spans="1:105" ht="12" customHeight="1" x14ac:dyDescent="0.25">
      <c r="A18" s="132" t="s">
        <v>72</v>
      </c>
      <c r="B18" s="133">
        <v>0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0</v>
      </c>
      <c r="I18" s="133">
        <v>0</v>
      </c>
      <c r="J18" s="133">
        <v>0</v>
      </c>
      <c r="K18" s="133">
        <v>0</v>
      </c>
      <c r="L18" s="133">
        <v>0</v>
      </c>
      <c r="M18" s="133">
        <v>0</v>
      </c>
      <c r="N18" s="133">
        <v>0</v>
      </c>
      <c r="O18" s="133">
        <v>0</v>
      </c>
      <c r="P18" s="133">
        <v>0</v>
      </c>
      <c r="Q18" s="133">
        <v>0</v>
      </c>
      <c r="R18" s="133">
        <v>0</v>
      </c>
      <c r="S18" s="133">
        <v>0</v>
      </c>
      <c r="T18" s="133">
        <v>0</v>
      </c>
      <c r="U18" s="133">
        <v>0</v>
      </c>
      <c r="V18" s="133">
        <v>0</v>
      </c>
      <c r="W18" s="133">
        <v>0</v>
      </c>
      <c r="DA18" s="157" t="s">
        <v>369</v>
      </c>
    </row>
    <row r="19" spans="1:105" ht="12.95" customHeight="1" x14ac:dyDescent="0.25">
      <c r="A19" s="130" t="s">
        <v>35</v>
      </c>
      <c r="B19" s="131">
        <f t="shared" ref="B19:Q19" si="6">SUM(B20:B27)</f>
        <v>15999.023393999194</v>
      </c>
      <c r="C19" s="131">
        <f t="shared" si="6"/>
        <v>16222.89735815112</v>
      </c>
      <c r="D19" s="131">
        <f t="shared" si="6"/>
        <v>16420.114702760588</v>
      </c>
      <c r="E19" s="131">
        <f t="shared" si="6"/>
        <v>16399.576691156362</v>
      </c>
      <c r="F19" s="131">
        <f t="shared" si="6"/>
        <v>16476.888310609193</v>
      </c>
      <c r="G19" s="131">
        <f t="shared" si="6"/>
        <v>16337.10455158599</v>
      </c>
      <c r="H19" s="131">
        <f t="shared" si="6"/>
        <v>16859.525212087505</v>
      </c>
      <c r="I19" s="131">
        <f t="shared" si="6"/>
        <v>16686.244178840978</v>
      </c>
      <c r="J19" s="131">
        <f t="shared" si="6"/>
        <v>16691.064961645632</v>
      </c>
      <c r="K19" s="131">
        <f t="shared" si="6"/>
        <v>16687.13013113791</v>
      </c>
      <c r="L19" s="131">
        <f t="shared" si="6"/>
        <v>16441.942160992818</v>
      </c>
      <c r="M19" s="131">
        <f t="shared" si="6"/>
        <v>16421.503094378728</v>
      </c>
      <c r="N19" s="131">
        <f t="shared" si="6"/>
        <v>16447.743635122428</v>
      </c>
      <c r="O19" s="131">
        <f t="shared" si="6"/>
        <v>16763.16750606626</v>
      </c>
      <c r="P19" s="131">
        <f t="shared" si="6"/>
        <v>17107.018414967595</v>
      </c>
      <c r="Q19" s="131">
        <f t="shared" si="6"/>
        <v>17064.155589896942</v>
      </c>
      <c r="R19" s="131">
        <f t="shared" ref="R19:W19" si="7">SUM(R20:R27)</f>
        <v>16894.454836269742</v>
      </c>
      <c r="S19" s="131">
        <f t="shared" si="7"/>
        <v>16933.797584171669</v>
      </c>
      <c r="T19" s="131">
        <f t="shared" si="7"/>
        <v>16035.971056184921</v>
      </c>
      <c r="U19" s="131">
        <f t="shared" si="7"/>
        <v>15369.723271306666</v>
      </c>
      <c r="V19" s="131">
        <f t="shared" si="7"/>
        <v>14007.582705522555</v>
      </c>
      <c r="W19" s="131">
        <f t="shared" si="7"/>
        <v>14670.547803986785</v>
      </c>
      <c r="DA19" s="156" t="s">
        <v>235</v>
      </c>
    </row>
    <row r="20" spans="1:105" ht="12" customHeight="1" x14ac:dyDescent="0.25">
      <c r="A20" s="132" t="s">
        <v>29</v>
      </c>
      <c r="B20" s="133">
        <v>71.978454801952694</v>
      </c>
      <c r="C20" s="133">
        <v>109.73270851521742</v>
      </c>
      <c r="D20" s="133">
        <v>139.95774044676159</v>
      </c>
      <c r="E20" s="133">
        <v>137.66126862592878</v>
      </c>
      <c r="F20" s="133">
        <v>136.73478797974258</v>
      </c>
      <c r="G20" s="133">
        <v>124.16093990635474</v>
      </c>
      <c r="H20" s="133">
        <v>119.54283037336612</v>
      </c>
      <c r="I20" s="133">
        <v>158.03361225427034</v>
      </c>
      <c r="J20" s="133">
        <v>168.22319270616609</v>
      </c>
      <c r="K20" s="133">
        <v>178.48717408533577</v>
      </c>
      <c r="L20" s="133">
        <v>186.41090225182177</v>
      </c>
      <c r="M20" s="133">
        <v>190.06001205880551</v>
      </c>
      <c r="N20" s="133">
        <v>192.36147400786521</v>
      </c>
      <c r="O20" s="133">
        <v>197.79363424321022</v>
      </c>
      <c r="P20" s="133">
        <v>201.53908531262661</v>
      </c>
      <c r="Q20" s="133">
        <v>208.46793512298717</v>
      </c>
      <c r="R20" s="133">
        <v>201.47623356319662</v>
      </c>
      <c r="S20" s="133">
        <v>174.60315150281093</v>
      </c>
      <c r="T20" s="133">
        <v>133.67081141449313</v>
      </c>
      <c r="U20" s="133">
        <v>128.16738863051637</v>
      </c>
      <c r="V20" s="133">
        <v>113.28170302594191</v>
      </c>
      <c r="W20" s="133">
        <v>153.97707526427394</v>
      </c>
      <c r="DA20" s="157" t="s">
        <v>370</v>
      </c>
    </row>
    <row r="21" spans="1:105" s="2" customFormat="1" ht="12" customHeight="1" x14ac:dyDescent="0.25">
      <c r="A21" s="132" t="s">
        <v>52</v>
      </c>
      <c r="B21" s="133">
        <v>939.72916039382676</v>
      </c>
      <c r="C21" s="133">
        <v>997.80215126557982</v>
      </c>
      <c r="D21" s="133">
        <v>1066.0347709016216</v>
      </c>
      <c r="E21" s="133">
        <v>1178.7898243913214</v>
      </c>
      <c r="F21" s="133">
        <v>1198.0098250310884</v>
      </c>
      <c r="G21" s="133">
        <v>1178.0536040661243</v>
      </c>
      <c r="H21" s="133">
        <v>1245.043916198199</v>
      </c>
      <c r="I21" s="133">
        <v>1212.0345783704083</v>
      </c>
      <c r="J21" s="133">
        <v>1185.1628288436848</v>
      </c>
      <c r="K21" s="133">
        <v>1135.5740171599321</v>
      </c>
      <c r="L21" s="133">
        <v>1070.3751456032405</v>
      </c>
      <c r="M21" s="133">
        <v>1041.3386926900637</v>
      </c>
      <c r="N21" s="133">
        <v>1012.5017033195613</v>
      </c>
      <c r="O21" s="133">
        <v>885.4320524037405</v>
      </c>
      <c r="P21" s="133">
        <v>872.10589218687414</v>
      </c>
      <c r="Q21" s="133">
        <v>839.54000116572229</v>
      </c>
      <c r="R21" s="133">
        <v>848.69559906035443</v>
      </c>
      <c r="S21" s="133">
        <v>800.40514858439349</v>
      </c>
      <c r="T21" s="133">
        <v>651.76113642691928</v>
      </c>
      <c r="U21" s="133">
        <v>636.40013900877341</v>
      </c>
      <c r="V21" s="133">
        <v>472.87634763689323</v>
      </c>
      <c r="W21" s="133">
        <v>451.55058653533399</v>
      </c>
      <c r="DA21" s="157" t="s">
        <v>371</v>
      </c>
    </row>
    <row r="22" spans="1:105" ht="12" customHeight="1" x14ac:dyDescent="0.25">
      <c r="A22" s="132" t="s">
        <v>169</v>
      </c>
      <c r="B22" s="133">
        <v>7696.1079156273772</v>
      </c>
      <c r="C22" s="133">
        <v>7826.9241219378373</v>
      </c>
      <c r="D22" s="133">
        <v>7827.0466943792662</v>
      </c>
      <c r="E22" s="133">
        <v>7833.1607432641904</v>
      </c>
      <c r="F22" s="133">
        <v>7824.0544528357195</v>
      </c>
      <c r="G22" s="133">
        <v>7644.9732718848263</v>
      </c>
      <c r="H22" s="133">
        <v>7541.8316142344911</v>
      </c>
      <c r="I22" s="133">
        <v>7311.1234962610497</v>
      </c>
      <c r="J22" s="133">
        <v>7243.7695141563236</v>
      </c>
      <c r="K22" s="133">
        <v>7010.7784430731617</v>
      </c>
      <c r="L22" s="133">
        <v>6807.8521543533425</v>
      </c>
      <c r="M22" s="133">
        <v>6788.6226024968373</v>
      </c>
      <c r="N22" s="133">
        <v>6914.6138048841422</v>
      </c>
      <c r="O22" s="133">
        <v>6951.082369025894</v>
      </c>
      <c r="P22" s="133">
        <v>6884.1864736287534</v>
      </c>
      <c r="Q22" s="133">
        <v>6994.3845483383948</v>
      </c>
      <c r="R22" s="133">
        <v>6727.5250254706789</v>
      </c>
      <c r="S22" s="133">
        <v>6692.8224343928905</v>
      </c>
      <c r="T22" s="133">
        <v>4936.7273199316187</v>
      </c>
      <c r="U22" s="133">
        <v>4675.8176662137294</v>
      </c>
      <c r="V22" s="133">
        <v>4206.9676998454106</v>
      </c>
      <c r="W22" s="133">
        <v>4328.3917274175965</v>
      </c>
      <c r="DA22" s="157" t="s">
        <v>372</v>
      </c>
    </row>
    <row r="23" spans="1:105" ht="12" customHeight="1" x14ac:dyDescent="0.25">
      <c r="A23" s="132" t="s">
        <v>154</v>
      </c>
      <c r="B23" s="133">
        <v>7232.5651875872099</v>
      </c>
      <c r="C23" s="133">
        <v>7230.6427146099895</v>
      </c>
      <c r="D23" s="133">
        <v>7328.4642886114852</v>
      </c>
      <c r="E23" s="133">
        <v>7191.7598637620167</v>
      </c>
      <c r="F23" s="133">
        <v>7260.1591810329483</v>
      </c>
      <c r="G23" s="133">
        <v>7351.2034495982152</v>
      </c>
      <c r="H23" s="133">
        <v>7915.7596573757646</v>
      </c>
      <c r="I23" s="133">
        <v>7964.2452080855328</v>
      </c>
      <c r="J23" s="133">
        <v>8052.499344044073</v>
      </c>
      <c r="K23" s="133">
        <v>8316.2950851049118</v>
      </c>
      <c r="L23" s="133">
        <v>8328.9704939842868</v>
      </c>
      <c r="M23" s="133">
        <v>8374.1515141894761</v>
      </c>
      <c r="N23" s="133">
        <v>8301.0897533551633</v>
      </c>
      <c r="O23" s="133">
        <v>8695.1180859687374</v>
      </c>
      <c r="P23" s="133">
        <v>9116.734311770957</v>
      </c>
      <c r="Q23" s="133">
        <v>8999.3077039780783</v>
      </c>
      <c r="R23" s="133">
        <v>9092.1658599093516</v>
      </c>
      <c r="S23" s="133">
        <v>9240.6419712515399</v>
      </c>
      <c r="T23" s="133">
        <v>10289.477738710772</v>
      </c>
      <c r="U23" s="133">
        <v>9904.6324638524875</v>
      </c>
      <c r="V23" s="133">
        <v>9179.9111289056345</v>
      </c>
      <c r="W23" s="133">
        <v>9697.7903884509997</v>
      </c>
      <c r="DA23" s="157" t="s">
        <v>373</v>
      </c>
    </row>
    <row r="24" spans="1:105" ht="12" customHeight="1" x14ac:dyDescent="0.25">
      <c r="A24" s="132" t="s">
        <v>128</v>
      </c>
      <c r="B24" s="133">
        <v>58.642675588827615</v>
      </c>
      <c r="C24" s="133">
        <v>57.795661822495425</v>
      </c>
      <c r="D24" s="133">
        <v>58.611208421451899</v>
      </c>
      <c r="E24" s="133">
        <v>58.204991112902249</v>
      </c>
      <c r="F24" s="133">
        <v>57.930063729692868</v>
      </c>
      <c r="G24" s="133">
        <v>38.713286130468489</v>
      </c>
      <c r="H24" s="133">
        <v>37.347193905683625</v>
      </c>
      <c r="I24" s="133">
        <v>40.807283869719512</v>
      </c>
      <c r="J24" s="133">
        <v>41.410081895384145</v>
      </c>
      <c r="K24" s="133">
        <v>45.995411714571325</v>
      </c>
      <c r="L24" s="133">
        <v>48.333464800126869</v>
      </c>
      <c r="M24" s="133">
        <v>27.330272943543928</v>
      </c>
      <c r="N24" s="133">
        <v>27.176899555695922</v>
      </c>
      <c r="O24" s="133">
        <v>33.741364424675524</v>
      </c>
      <c r="P24" s="133">
        <v>32.452652068383514</v>
      </c>
      <c r="Q24" s="133">
        <v>22.455401291761543</v>
      </c>
      <c r="R24" s="133">
        <v>24.592118266158259</v>
      </c>
      <c r="S24" s="133">
        <v>25.324878440036262</v>
      </c>
      <c r="T24" s="133">
        <v>24.334049701118008</v>
      </c>
      <c r="U24" s="133">
        <v>24.705613601160376</v>
      </c>
      <c r="V24" s="133">
        <v>34.545826108672557</v>
      </c>
      <c r="W24" s="133">
        <v>38.838026318581477</v>
      </c>
      <c r="DA24" s="157" t="s">
        <v>374</v>
      </c>
    </row>
    <row r="25" spans="1:105" ht="12" customHeight="1" x14ac:dyDescent="0.25">
      <c r="A25" s="132" t="s">
        <v>170</v>
      </c>
      <c r="B25" s="133">
        <v>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0</v>
      </c>
      <c r="I25" s="133">
        <v>0</v>
      </c>
      <c r="J25" s="133">
        <v>0</v>
      </c>
      <c r="K25" s="133">
        <v>0</v>
      </c>
      <c r="L25" s="133">
        <v>0</v>
      </c>
      <c r="M25" s="133">
        <v>0</v>
      </c>
      <c r="N25" s="133">
        <v>0</v>
      </c>
      <c r="O25" s="133">
        <v>0</v>
      </c>
      <c r="P25" s="133">
        <v>0</v>
      </c>
      <c r="Q25" s="133">
        <v>0</v>
      </c>
      <c r="R25" s="133">
        <v>0</v>
      </c>
      <c r="S25" s="133">
        <v>0</v>
      </c>
      <c r="T25" s="133">
        <v>0</v>
      </c>
      <c r="U25" s="133">
        <v>0</v>
      </c>
      <c r="V25" s="133">
        <v>0</v>
      </c>
      <c r="W25" s="133">
        <v>0</v>
      </c>
      <c r="DA25" s="157" t="s">
        <v>375</v>
      </c>
    </row>
    <row r="26" spans="1:105" ht="12" customHeight="1" x14ac:dyDescent="0.25">
      <c r="A26" s="132" t="s">
        <v>24</v>
      </c>
      <c r="B26" s="65">
        <v>0</v>
      </c>
      <c r="C26" s="65">
        <v>0</v>
      </c>
      <c r="D26" s="65">
        <v>0</v>
      </c>
      <c r="E26" s="65">
        <v>0</v>
      </c>
      <c r="F26" s="65">
        <v>0</v>
      </c>
      <c r="G26" s="65">
        <v>0</v>
      </c>
      <c r="H26" s="65">
        <v>0</v>
      </c>
      <c r="I26" s="65">
        <v>0</v>
      </c>
      <c r="J26" s="65">
        <v>0</v>
      </c>
      <c r="K26" s="65">
        <v>0</v>
      </c>
      <c r="L26" s="65">
        <v>0</v>
      </c>
      <c r="M26" s="65">
        <v>0</v>
      </c>
      <c r="N26" s="65">
        <v>0</v>
      </c>
      <c r="O26" s="65">
        <v>0</v>
      </c>
      <c r="P26" s="65">
        <v>0</v>
      </c>
      <c r="Q26" s="65">
        <v>0</v>
      </c>
      <c r="R26" s="65">
        <v>0</v>
      </c>
      <c r="S26" s="65">
        <v>0</v>
      </c>
      <c r="T26" s="65">
        <v>0</v>
      </c>
      <c r="U26" s="65">
        <v>0</v>
      </c>
      <c r="V26" s="65">
        <v>0</v>
      </c>
      <c r="W26" s="65">
        <v>0</v>
      </c>
      <c r="DA26" s="109" t="s">
        <v>376</v>
      </c>
    </row>
    <row r="27" spans="1:105" ht="12" customHeight="1" x14ac:dyDescent="0.25">
      <c r="A27" s="145" t="s">
        <v>26</v>
      </c>
      <c r="B27" s="146">
        <v>0</v>
      </c>
      <c r="C27" s="146">
        <v>0</v>
      </c>
      <c r="D27" s="146">
        <v>0</v>
      </c>
      <c r="E27" s="146">
        <v>0</v>
      </c>
      <c r="F27" s="146">
        <v>0</v>
      </c>
      <c r="G27" s="146">
        <v>0</v>
      </c>
      <c r="H27" s="146">
        <v>0</v>
      </c>
      <c r="I27" s="146">
        <v>0</v>
      </c>
      <c r="J27" s="146">
        <v>0</v>
      </c>
      <c r="K27" s="146">
        <v>0</v>
      </c>
      <c r="L27" s="146">
        <v>0</v>
      </c>
      <c r="M27" s="146">
        <v>0</v>
      </c>
      <c r="N27" s="146">
        <v>0</v>
      </c>
      <c r="O27" s="146">
        <v>0</v>
      </c>
      <c r="P27" s="146">
        <v>0</v>
      </c>
      <c r="Q27" s="146">
        <v>0</v>
      </c>
      <c r="R27" s="146">
        <v>0</v>
      </c>
      <c r="S27" s="146">
        <v>0</v>
      </c>
      <c r="T27" s="146">
        <v>0</v>
      </c>
      <c r="U27" s="146">
        <v>0</v>
      </c>
      <c r="V27" s="146">
        <v>0</v>
      </c>
      <c r="W27" s="146">
        <v>0</v>
      </c>
      <c r="DA27" s="159" t="s">
        <v>377</v>
      </c>
    </row>
    <row r="28" spans="1:105" ht="12" hidden="1" customHeight="1" x14ac:dyDescent="0.25">
      <c r="A28" s="78" t="s">
        <v>26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DA28" s="111"/>
    </row>
    <row r="29" spans="1:105" ht="12.95" customHeight="1" x14ac:dyDescent="0.25">
      <c r="A29" s="130" t="s">
        <v>34</v>
      </c>
      <c r="B29" s="131">
        <f t="shared" ref="B29:Q29" si="8">SUM(B30:B33)</f>
        <v>14651.564759909843</v>
      </c>
      <c r="C29" s="131">
        <f t="shared" si="8"/>
        <v>14504.241847837719</v>
      </c>
      <c r="D29" s="131">
        <f t="shared" si="8"/>
        <v>15221.23127135667</v>
      </c>
      <c r="E29" s="131">
        <f t="shared" si="8"/>
        <v>15450.150593585025</v>
      </c>
      <c r="F29" s="131">
        <f t="shared" si="8"/>
        <v>16138.028166648712</v>
      </c>
      <c r="G29" s="131">
        <f t="shared" si="8"/>
        <v>15730.880327005189</v>
      </c>
      <c r="H29" s="131">
        <f t="shared" si="8"/>
        <v>15338.814645091656</v>
      </c>
      <c r="I29" s="131">
        <f t="shared" si="8"/>
        <v>15764.826193434057</v>
      </c>
      <c r="J29" s="131">
        <f t="shared" si="8"/>
        <v>15716.390200021173</v>
      </c>
      <c r="K29" s="131">
        <f t="shared" si="8"/>
        <v>15971.069227041529</v>
      </c>
      <c r="L29" s="131">
        <f t="shared" si="8"/>
        <v>15943.65130328642</v>
      </c>
      <c r="M29" s="131">
        <f t="shared" si="8"/>
        <v>15652.784223082133</v>
      </c>
      <c r="N29" s="131">
        <f t="shared" si="8"/>
        <v>15497.721633302181</v>
      </c>
      <c r="O29" s="131">
        <f t="shared" si="8"/>
        <v>16088.491505662041</v>
      </c>
      <c r="P29" s="131">
        <f t="shared" si="8"/>
        <v>18538.761912672908</v>
      </c>
      <c r="Q29" s="131">
        <f t="shared" si="8"/>
        <v>18777.327962541131</v>
      </c>
      <c r="R29" s="131">
        <f t="shared" ref="R29:W29" si="9">SUM(R30:R33)</f>
        <v>18953.392085335436</v>
      </c>
      <c r="S29" s="131">
        <f t="shared" si="9"/>
        <v>19184.41033424253</v>
      </c>
      <c r="T29" s="131">
        <f t="shared" si="9"/>
        <v>19230.025070372547</v>
      </c>
      <c r="U29" s="131">
        <f t="shared" si="9"/>
        <v>20173.789424065064</v>
      </c>
      <c r="V29" s="131">
        <f t="shared" si="9"/>
        <v>17933.286525175397</v>
      </c>
      <c r="W29" s="131">
        <f t="shared" si="9"/>
        <v>18957.53521389054</v>
      </c>
      <c r="DA29" s="156" t="s">
        <v>236</v>
      </c>
    </row>
    <row r="30" spans="1:105" ht="12" customHeight="1" x14ac:dyDescent="0.25">
      <c r="A30" s="132" t="s">
        <v>52</v>
      </c>
      <c r="B30" s="133">
        <v>3462.9497669799343</v>
      </c>
      <c r="C30" s="133">
        <v>3062.6022344609714</v>
      </c>
      <c r="D30" s="133">
        <v>3723.3407496919172</v>
      </c>
      <c r="E30" s="133">
        <v>4412.1068836245977</v>
      </c>
      <c r="F30" s="133">
        <v>4743.906955677131</v>
      </c>
      <c r="G30" s="133">
        <v>4828.3461197750839</v>
      </c>
      <c r="H30" s="133">
        <v>4123.5237686839746</v>
      </c>
      <c r="I30" s="133">
        <v>4315.8243368432086</v>
      </c>
      <c r="J30" s="133">
        <v>4142.7977850827583</v>
      </c>
      <c r="K30" s="133">
        <v>3995.8773509120151</v>
      </c>
      <c r="L30" s="133">
        <v>4110.6494655619563</v>
      </c>
      <c r="M30" s="133">
        <v>3791.6449459842615</v>
      </c>
      <c r="N30" s="133">
        <v>3532.6833290024583</v>
      </c>
      <c r="O30" s="133">
        <v>3571.7582577488406</v>
      </c>
      <c r="P30" s="133">
        <v>3224.9812670010433</v>
      </c>
      <c r="Q30" s="133">
        <v>3491.881659239652</v>
      </c>
      <c r="R30" s="133">
        <v>3782.3114166213259</v>
      </c>
      <c r="S30" s="133">
        <v>3523.0420616627271</v>
      </c>
      <c r="T30" s="133">
        <v>3386.7929451972868</v>
      </c>
      <c r="U30" s="133">
        <v>3542.7895477180377</v>
      </c>
      <c r="V30" s="133">
        <v>2954.9598719080641</v>
      </c>
      <c r="W30" s="133">
        <v>3013.248796844081</v>
      </c>
      <c r="DA30" s="157" t="s">
        <v>378</v>
      </c>
    </row>
    <row r="31" spans="1:105" ht="12" customHeight="1" x14ac:dyDescent="0.25">
      <c r="A31" s="132" t="s">
        <v>154</v>
      </c>
      <c r="B31" s="133">
        <v>11184.388378409496</v>
      </c>
      <c r="C31" s="133">
        <v>11437.141460612032</v>
      </c>
      <c r="D31" s="133">
        <v>11493.127026473772</v>
      </c>
      <c r="E31" s="133">
        <v>11033.306269148989</v>
      </c>
      <c r="F31" s="133">
        <v>11390.345370678226</v>
      </c>
      <c r="G31" s="133">
        <v>10893.730806714013</v>
      </c>
      <c r="H31" s="133">
        <v>11209.77861158793</v>
      </c>
      <c r="I31" s="133">
        <v>11446.092681691356</v>
      </c>
      <c r="J31" s="133">
        <v>11572.804236104064</v>
      </c>
      <c r="K31" s="133">
        <v>11974.333160903732</v>
      </c>
      <c r="L31" s="133">
        <v>11832.228070219395</v>
      </c>
      <c r="M31" s="133">
        <v>11860.702150018971</v>
      </c>
      <c r="N31" s="133">
        <v>11965.038304299722</v>
      </c>
      <c r="O31" s="133">
        <v>12512.268397816089</v>
      </c>
      <c r="P31" s="133">
        <v>15308.896650907345</v>
      </c>
      <c r="Q31" s="133">
        <v>15278.732882998136</v>
      </c>
      <c r="R31" s="133">
        <v>15164.343041320866</v>
      </c>
      <c r="S31" s="133">
        <v>15654.570254295279</v>
      </c>
      <c r="T31" s="133">
        <v>15836.648227966029</v>
      </c>
      <c r="U31" s="133">
        <v>16624.007392455827</v>
      </c>
      <c r="V31" s="133">
        <v>14976.718358322973</v>
      </c>
      <c r="W31" s="133">
        <v>15942.294683211452</v>
      </c>
      <c r="DA31" s="157" t="s">
        <v>379</v>
      </c>
    </row>
    <row r="32" spans="1:105" ht="12" customHeight="1" x14ac:dyDescent="0.25">
      <c r="A32" s="132" t="s">
        <v>128</v>
      </c>
      <c r="B32" s="133">
        <v>4.2266145204129479</v>
      </c>
      <c r="C32" s="133">
        <v>4.4981527647140247</v>
      </c>
      <c r="D32" s="133">
        <v>4.7634951909812147</v>
      </c>
      <c r="E32" s="133">
        <v>4.7374408114398374</v>
      </c>
      <c r="F32" s="133">
        <v>3.7758402933562589</v>
      </c>
      <c r="G32" s="133">
        <v>8.80340051609193</v>
      </c>
      <c r="H32" s="133">
        <v>5.5122648197522297</v>
      </c>
      <c r="I32" s="133">
        <v>2.9091748994925335</v>
      </c>
      <c r="J32" s="133">
        <v>0.78817883434989677</v>
      </c>
      <c r="K32" s="133">
        <v>0.85871522578232073</v>
      </c>
      <c r="L32" s="133">
        <v>0.7737675050701589</v>
      </c>
      <c r="M32" s="133">
        <v>0.43712707890243274</v>
      </c>
      <c r="N32" s="133">
        <v>0</v>
      </c>
      <c r="O32" s="133">
        <v>4.4648500971102552</v>
      </c>
      <c r="P32" s="133">
        <v>4.88399476451991</v>
      </c>
      <c r="Q32" s="133">
        <v>6.7134203033417901</v>
      </c>
      <c r="R32" s="133">
        <v>6.7376273932420139</v>
      </c>
      <c r="S32" s="133">
        <v>6.7980182845229473</v>
      </c>
      <c r="T32" s="133">
        <v>6.5838972092322097</v>
      </c>
      <c r="U32" s="133">
        <v>6.9924838911972751</v>
      </c>
      <c r="V32" s="133">
        <v>1.6082949443596928</v>
      </c>
      <c r="W32" s="133">
        <v>1.9917338350062703</v>
      </c>
      <c r="DA32" s="157" t="s">
        <v>380</v>
      </c>
    </row>
    <row r="33" spans="1:105" ht="12" customHeight="1" x14ac:dyDescent="0.25">
      <c r="A33" s="62" t="s">
        <v>24</v>
      </c>
      <c r="B33" s="68">
        <v>0</v>
      </c>
      <c r="C33" s="68">
        <v>0</v>
      </c>
      <c r="D33" s="68">
        <v>0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8">
        <v>0</v>
      </c>
      <c r="S33" s="68">
        <v>0</v>
      </c>
      <c r="T33" s="68">
        <v>0</v>
      </c>
      <c r="U33" s="68">
        <v>0</v>
      </c>
      <c r="V33" s="68">
        <v>0</v>
      </c>
      <c r="W33" s="68">
        <v>0</v>
      </c>
      <c r="DA33" s="111" t="s">
        <v>381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382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157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87</v>
      </c>
      <c r="B3" s="126">
        <f>IF(SER_hh_fec!B3=0,0,11630*1000*SER_hh_fec!B3/SER_hh_num!B3)</f>
        <v>116538.10885634604</v>
      </c>
      <c r="C3" s="126">
        <f>IF(SER_hh_fec!C3=0,0,11630*1000*SER_hh_fec!C3/SER_hh_num!C3)</f>
        <v>121082.32237854341</v>
      </c>
      <c r="D3" s="126">
        <f>IF(SER_hh_fec!D3=0,0,11630*1000*SER_hh_fec!D3/SER_hh_num!D3)</f>
        <v>116083.59090472681</v>
      </c>
      <c r="E3" s="126">
        <f>IF(SER_hh_fec!E3=0,0,11630*1000*SER_hh_fec!E3/SER_hh_num!E3)</f>
        <v>123766.28456491287</v>
      </c>
      <c r="F3" s="126">
        <f>IF(SER_hh_fec!F3=0,0,11630*1000*SER_hh_fec!F3/SER_hh_num!F3)</f>
        <v>123932.20972195064</v>
      </c>
      <c r="G3" s="126">
        <f>IF(SER_hh_fec!G3=0,0,11630*1000*SER_hh_fec!G3/SER_hh_num!G3)</f>
        <v>121939.35107275459</v>
      </c>
      <c r="H3" s="126">
        <f>IF(SER_hh_fec!H3=0,0,11630*1000*SER_hh_fec!H3/SER_hh_num!H3)</f>
        <v>124935.97468198152</v>
      </c>
      <c r="I3" s="126">
        <f>IF(SER_hh_fec!I3=0,0,11630*1000*SER_hh_fec!I3/SER_hh_num!I3)</f>
        <v>110297.97226248411</v>
      </c>
      <c r="J3" s="126">
        <f>IF(SER_hh_fec!J3=0,0,11630*1000*SER_hh_fec!J3/SER_hh_num!J3)</f>
        <v>116260.99868895534</v>
      </c>
      <c r="K3" s="126">
        <f>IF(SER_hh_fec!K3=0,0,11630*1000*SER_hh_fec!K3/SER_hh_num!K3)</f>
        <v>115964.92873888792</v>
      </c>
      <c r="L3" s="126">
        <f>IF(SER_hh_fec!L3=0,0,11630*1000*SER_hh_fec!L3/SER_hh_num!L3)</f>
        <v>121500.39964311641</v>
      </c>
      <c r="M3" s="126">
        <f>IF(SER_hh_fec!M3=0,0,11630*1000*SER_hh_fec!M3/SER_hh_num!M3)</f>
        <v>106544.94905485267</v>
      </c>
      <c r="N3" s="126">
        <f>IF(SER_hh_fec!N3=0,0,11630*1000*SER_hh_fec!N3/SER_hh_num!N3)</f>
        <v>107941.78614538442</v>
      </c>
      <c r="O3" s="126">
        <f>IF(SER_hh_fec!O3=0,0,11630*1000*SER_hh_fec!O3/SER_hh_num!O3)</f>
        <v>108611.69091415495</v>
      </c>
      <c r="P3" s="126">
        <f>IF(SER_hh_fec!P3=0,0,11630*1000*SER_hh_fec!P3/SER_hh_num!P3)</f>
        <v>96210.871891548668</v>
      </c>
      <c r="Q3" s="126">
        <f>IF(SER_hh_fec!Q3=0,0,11630*1000*SER_hh_fec!Q3/SER_hh_num!Q3)</f>
        <v>99907.489118766462</v>
      </c>
      <c r="R3" s="126">
        <f>IF(SER_hh_fec!R3=0,0,11630*1000*SER_hh_fec!R3/SER_hh_num!R3)</f>
        <v>99867.202305526633</v>
      </c>
      <c r="S3" s="126">
        <f>IF(SER_hh_fec!S3=0,0,11630*1000*SER_hh_fec!S3/SER_hh_num!S3)</f>
        <v>99343.488391633189</v>
      </c>
      <c r="T3" s="126">
        <f>IF(SER_hh_fec!T3=0,0,11630*1000*SER_hh_fec!T3/SER_hh_num!T3)</f>
        <v>95961.235178006464</v>
      </c>
      <c r="U3" s="126">
        <f>IF(SER_hh_fec!U3=0,0,11630*1000*SER_hh_fec!U3/SER_hh_num!U3)</f>
        <v>92493.503704942792</v>
      </c>
      <c r="V3" s="126">
        <f>IF(SER_hh_fec!V3=0,0,11630*1000*SER_hh_fec!V3/SER_hh_num!V3)</f>
        <v>85606.10657462207</v>
      </c>
      <c r="W3" s="126">
        <f>IF(SER_hh_fec!W3=0,0,11630*1000*SER_hh_fec!W3/SER_hh_num!W3)</f>
        <v>93414.300614641368</v>
      </c>
      <c r="DA3" s="155" t="s">
        <v>383</v>
      </c>
    </row>
    <row r="4" spans="1:105" ht="12.95" customHeight="1" x14ac:dyDescent="0.25">
      <c r="A4" s="130" t="s">
        <v>32</v>
      </c>
      <c r="B4" s="131">
        <f>IF(SER_hh_fec!B4=0,0,11630*1000*SER_hh_fec!B4/SER_hh_num!B4)</f>
        <v>85177.587475400447</v>
      </c>
      <c r="C4" s="131">
        <f>IF(SER_hh_fec!C4=0,0,11630*1000*SER_hh_fec!C4/SER_hh_num!C4)</f>
        <v>89595.545514528523</v>
      </c>
      <c r="D4" s="131">
        <f>IF(SER_hh_fec!D4=0,0,11630*1000*SER_hh_fec!D4/SER_hh_num!D4)</f>
        <v>84519.978163659282</v>
      </c>
      <c r="E4" s="131">
        <f>IF(SER_hh_fec!E4=0,0,11630*1000*SER_hh_fec!E4/SER_hh_num!E4)</f>
        <v>91290.944659916117</v>
      </c>
      <c r="F4" s="131">
        <f>IF(SER_hh_fec!F4=0,0,11630*1000*SER_hh_fec!F4/SER_hh_num!F4)</f>
        <v>91964.784093263792</v>
      </c>
      <c r="G4" s="131">
        <f>IF(SER_hh_fec!G4=0,0,11630*1000*SER_hh_fec!G4/SER_hh_num!G4)</f>
        <v>90008.725131158717</v>
      </c>
      <c r="H4" s="131">
        <f>IF(SER_hh_fec!H4=0,0,11630*1000*SER_hh_fec!H4/SER_hh_num!H4)</f>
        <v>92780.77721160723</v>
      </c>
      <c r="I4" s="131">
        <f>IF(SER_hh_fec!I4=0,0,11630*1000*SER_hh_fec!I4/SER_hh_num!I4)</f>
        <v>78558.368201577861</v>
      </c>
      <c r="J4" s="131">
        <f>IF(SER_hh_fec!J4=0,0,11630*1000*SER_hh_fec!J4/SER_hh_num!J4)</f>
        <v>84372.59629057876</v>
      </c>
      <c r="K4" s="131">
        <f>IF(SER_hh_fec!K4=0,0,11630*1000*SER_hh_fec!K4/SER_hh_num!K4)</f>
        <v>83380.560562182785</v>
      </c>
      <c r="L4" s="131">
        <f>IF(SER_hh_fec!L4=0,0,11630*1000*SER_hh_fec!L4/SER_hh_num!L4)</f>
        <v>88931.196595320216</v>
      </c>
      <c r="M4" s="131">
        <f>IF(SER_hh_fec!M4=0,0,11630*1000*SER_hh_fec!M4/SER_hh_num!M4)</f>
        <v>74134.678209746751</v>
      </c>
      <c r="N4" s="131">
        <f>IF(SER_hh_fec!N4=0,0,11630*1000*SER_hh_fec!N4/SER_hh_num!N4)</f>
        <v>75209.332896290565</v>
      </c>
      <c r="O4" s="131">
        <f>IF(SER_hh_fec!O4=0,0,11630*1000*SER_hh_fec!O4/SER_hh_num!O4)</f>
        <v>76108.756067435461</v>
      </c>
      <c r="P4" s="131">
        <f>IF(SER_hh_fec!P4=0,0,11630*1000*SER_hh_fec!P4/SER_hh_num!P4)</f>
        <v>63618.514739079663</v>
      </c>
      <c r="Q4" s="131">
        <f>IF(SER_hh_fec!Q4=0,0,11630*1000*SER_hh_fec!Q4/SER_hh_num!Q4)</f>
        <v>66831.074593286146</v>
      </c>
      <c r="R4" s="131">
        <f>IF(SER_hh_fec!R4=0,0,11630*1000*SER_hh_fec!R4/SER_hh_num!R4)</f>
        <v>67345.843495033288</v>
      </c>
      <c r="S4" s="131">
        <f>IF(SER_hh_fec!S4=0,0,11630*1000*SER_hh_fec!S4/SER_hh_num!S4)</f>
        <v>66803.90685421844</v>
      </c>
      <c r="T4" s="131">
        <f>IF(SER_hh_fec!T4=0,0,11630*1000*SER_hh_fec!T4/SER_hh_num!T4)</f>
        <v>64158.477748843019</v>
      </c>
      <c r="U4" s="131">
        <f>IF(SER_hh_fec!U4=0,0,11630*1000*SER_hh_fec!U4/SER_hh_num!U4)</f>
        <v>61035.81614754194</v>
      </c>
      <c r="V4" s="131">
        <f>IF(SER_hh_fec!V4=0,0,11630*1000*SER_hh_fec!V4/SER_hh_num!V4)</f>
        <v>57028.99678706238</v>
      </c>
      <c r="W4" s="131">
        <f>IF(SER_hh_fec!W4=0,0,11630*1000*SER_hh_fec!W4/SER_hh_num!W4)</f>
        <v>63751.629201481424</v>
      </c>
      <c r="DA4" s="156" t="s">
        <v>384</v>
      </c>
    </row>
    <row r="5" spans="1:105" ht="12" customHeight="1" x14ac:dyDescent="0.25">
      <c r="A5" s="132" t="s">
        <v>29</v>
      </c>
      <c r="B5" s="133">
        <f>IF(SER_hh_fec!B5=0,0,11630*1000*SER_hh_fec!B5/SER_hh_num!B5)</f>
        <v>129678.15188389157</v>
      </c>
      <c r="C5" s="133">
        <f>IF(SER_hh_fec!C5=0,0,11630*1000*SER_hh_fec!C5/SER_hh_num!C5)</f>
        <v>105869.13576365971</v>
      </c>
      <c r="D5" s="133">
        <f>IF(SER_hh_fec!D5=0,0,11630*1000*SER_hh_fec!D5/SER_hh_num!D5)</f>
        <v>130451.48905688338</v>
      </c>
      <c r="E5" s="133">
        <f>IF(SER_hh_fec!E5=0,0,11630*1000*SER_hh_fec!E5/SER_hh_num!E5)</f>
        <v>135061.37218009157</v>
      </c>
      <c r="F5" s="133">
        <f>IF(SER_hh_fec!F5=0,0,11630*1000*SER_hh_fec!F5/SER_hh_num!F5)</f>
        <v>148996.67242004487</v>
      </c>
      <c r="G5" s="133">
        <f>IF(SER_hh_fec!G5=0,0,11630*1000*SER_hh_fec!G5/SER_hh_num!G5)</f>
        <v>115825.99763614738</v>
      </c>
      <c r="H5" s="133">
        <f>IF(SER_hh_fec!H5=0,0,11630*1000*SER_hh_fec!H5/SER_hh_num!H5)</f>
        <v>147557.35700389402</v>
      </c>
      <c r="I5" s="133">
        <f>IF(SER_hh_fec!I5=0,0,11630*1000*SER_hh_fec!I5/SER_hh_num!I5)</f>
        <v>129945.92697042205</v>
      </c>
      <c r="J5" s="133">
        <f>IF(SER_hh_fec!J5=0,0,11630*1000*SER_hh_fec!J5/SER_hh_num!J5)</f>
        <v>139399.14394715932</v>
      </c>
      <c r="K5" s="133">
        <f>IF(SER_hh_fec!K5=0,0,11630*1000*SER_hh_fec!K5/SER_hh_num!K5)</f>
        <v>163278.45857456719</v>
      </c>
      <c r="L5" s="133">
        <f>IF(SER_hh_fec!L5=0,0,11630*1000*SER_hh_fec!L5/SER_hh_num!L5)</f>
        <v>161516.91373550583</v>
      </c>
      <c r="M5" s="133">
        <f>IF(SER_hh_fec!M5=0,0,11630*1000*SER_hh_fec!M5/SER_hh_num!M5)</f>
        <v>145920.19533682431</v>
      </c>
      <c r="N5" s="133">
        <f>IF(SER_hh_fec!N5=0,0,11630*1000*SER_hh_fec!N5/SER_hh_num!N5)</f>
        <v>125041.50810247053</v>
      </c>
      <c r="O5" s="133">
        <f>IF(SER_hh_fec!O5=0,0,11630*1000*SER_hh_fec!O5/SER_hh_num!O5)</f>
        <v>123781.57073282055</v>
      </c>
      <c r="P5" s="133">
        <f>IF(SER_hh_fec!P5=0,0,11630*1000*SER_hh_fec!P5/SER_hh_num!P5)</f>
        <v>109858.38697203422</v>
      </c>
      <c r="Q5" s="133">
        <f>IF(SER_hh_fec!Q5=0,0,11630*1000*SER_hh_fec!Q5/SER_hh_num!Q5)</f>
        <v>113653.9252659737</v>
      </c>
      <c r="R5" s="133">
        <f>IF(SER_hh_fec!R5=0,0,11630*1000*SER_hh_fec!R5/SER_hh_num!R5)</f>
        <v>107391.22029719607</v>
      </c>
      <c r="S5" s="133">
        <f>IF(SER_hh_fec!S5=0,0,11630*1000*SER_hh_fec!S5/SER_hh_num!S5)</f>
        <v>114100.2278879354</v>
      </c>
      <c r="T5" s="133">
        <f>IF(SER_hh_fec!T5=0,0,11630*1000*SER_hh_fec!T5/SER_hh_num!T5)</f>
        <v>117288.96480265445</v>
      </c>
      <c r="U5" s="133">
        <f>IF(SER_hh_fec!U5=0,0,11630*1000*SER_hh_fec!U5/SER_hh_num!U5)</f>
        <v>109855.6748741886</v>
      </c>
      <c r="V5" s="133">
        <f>IF(SER_hh_fec!V5=0,0,11630*1000*SER_hh_fec!V5/SER_hh_num!V5)</f>
        <v>102394.55861431759</v>
      </c>
      <c r="W5" s="133">
        <f>IF(SER_hh_fec!W5=0,0,11630*1000*SER_hh_fec!W5/SER_hh_num!W5)</f>
        <v>129083.97377910715</v>
      </c>
      <c r="DA5" s="157" t="s">
        <v>385</v>
      </c>
    </row>
    <row r="6" spans="1:105" ht="12" customHeight="1" x14ac:dyDescent="0.25">
      <c r="A6" s="132" t="s">
        <v>52</v>
      </c>
      <c r="B6" s="133">
        <f>IF(SER_hh_fec!B6=0,0,11630*1000*SER_hh_fec!B6/SER_hh_num!B6)</f>
        <v>152740.41452209346</v>
      </c>
      <c r="C6" s="133">
        <f>IF(SER_hh_fec!C6=0,0,11630*1000*SER_hh_fec!C6/SER_hh_num!C6)</f>
        <v>155030.18469855815</v>
      </c>
      <c r="D6" s="133">
        <f>IF(SER_hh_fec!D6=0,0,11630*1000*SER_hh_fec!D6/SER_hh_num!D6)</f>
        <v>147861.13208718979</v>
      </c>
      <c r="E6" s="133">
        <f>IF(SER_hh_fec!E6=0,0,11630*1000*SER_hh_fec!E6/SER_hh_num!E6)</f>
        <v>179588.40818216669</v>
      </c>
      <c r="F6" s="133">
        <f>IF(SER_hh_fec!F6=0,0,11630*1000*SER_hh_fec!F6/SER_hh_num!F6)</f>
        <v>184787.18060329076</v>
      </c>
      <c r="G6" s="133">
        <f>IF(SER_hh_fec!G6=0,0,11630*1000*SER_hh_fec!G6/SER_hh_num!G6)</f>
        <v>215330.07843607254</v>
      </c>
      <c r="H6" s="133">
        <f>IF(SER_hh_fec!H6=0,0,11630*1000*SER_hh_fec!H6/SER_hh_num!H6)</f>
        <v>218850.78975457427</v>
      </c>
      <c r="I6" s="133">
        <f>IF(SER_hh_fec!I6=0,0,11630*1000*SER_hh_fec!I6/SER_hh_num!I6)</f>
        <v>206727.59878052789</v>
      </c>
      <c r="J6" s="133">
        <f>IF(SER_hh_fec!J6=0,0,11630*1000*SER_hh_fec!J6/SER_hh_num!J6)</f>
        <v>241374.16343916458</v>
      </c>
      <c r="K6" s="133">
        <f>IF(SER_hh_fec!K6=0,0,11630*1000*SER_hh_fec!K6/SER_hh_num!K6)</f>
        <v>241952.52538494384</v>
      </c>
      <c r="L6" s="133">
        <f>IF(SER_hh_fec!L6=0,0,11630*1000*SER_hh_fec!L6/SER_hh_num!L6)</f>
        <v>251553.19114593355</v>
      </c>
      <c r="M6" s="133">
        <f>IF(SER_hh_fec!M6=0,0,11630*1000*SER_hh_fec!M6/SER_hh_num!M6)</f>
        <v>225378.80782463597</v>
      </c>
      <c r="N6" s="133">
        <f>IF(SER_hh_fec!N6=0,0,11630*1000*SER_hh_fec!N6/SER_hh_num!N6)</f>
        <v>207770.36677522247</v>
      </c>
      <c r="O6" s="133">
        <f>IF(SER_hh_fec!O6=0,0,11630*1000*SER_hh_fec!O6/SER_hh_num!O6)</f>
        <v>228118.03937907176</v>
      </c>
      <c r="P6" s="133">
        <f>IF(SER_hh_fec!P6=0,0,11630*1000*SER_hh_fec!P6/SER_hh_num!P6)</f>
        <v>211444.61293033205</v>
      </c>
      <c r="Q6" s="133">
        <f>IF(SER_hh_fec!Q6=0,0,11630*1000*SER_hh_fec!Q6/SER_hh_num!Q6)</f>
        <v>220981.15813079846</v>
      </c>
      <c r="R6" s="133">
        <f>IF(SER_hh_fec!R6=0,0,11630*1000*SER_hh_fec!R6/SER_hh_num!R6)</f>
        <v>256491.45926595977</v>
      </c>
      <c r="S6" s="133">
        <f>IF(SER_hh_fec!S6=0,0,11630*1000*SER_hh_fec!S6/SER_hh_num!S6)</f>
        <v>272835.57744762057</v>
      </c>
      <c r="T6" s="133">
        <f>IF(SER_hh_fec!T6=0,0,11630*1000*SER_hh_fec!T6/SER_hh_num!T6)</f>
        <v>259174.24786271242</v>
      </c>
      <c r="U6" s="133">
        <f>IF(SER_hh_fec!U6=0,0,11630*1000*SER_hh_fec!U6/SER_hh_num!U6)</f>
        <v>262897.54573534493</v>
      </c>
      <c r="V6" s="133">
        <f>IF(SER_hh_fec!V6=0,0,11630*1000*SER_hh_fec!V6/SER_hh_num!V6)</f>
        <v>240369.87551880372</v>
      </c>
      <c r="W6" s="133">
        <f>IF(SER_hh_fec!W6=0,0,11630*1000*SER_hh_fec!W6/SER_hh_num!W6)</f>
        <v>283344.30423367204</v>
      </c>
      <c r="DA6" s="157" t="s">
        <v>386</v>
      </c>
    </row>
    <row r="7" spans="1:105" ht="12" customHeight="1" x14ac:dyDescent="0.25">
      <c r="A7" s="132" t="s">
        <v>169</v>
      </c>
      <c r="B7" s="133">
        <f>IF(SER_hh_fec!B7=0,0,11630*1000*SER_hh_fec!B7/SER_hh_num!B7)</f>
        <v>66130.494745289121</v>
      </c>
      <c r="C7" s="133">
        <f>IF(SER_hh_fec!C7=0,0,11630*1000*SER_hh_fec!C7/SER_hh_num!C7)</f>
        <v>72780.521529741833</v>
      </c>
      <c r="D7" s="133">
        <f>IF(SER_hh_fec!D7=0,0,11630*1000*SER_hh_fec!D7/SER_hh_num!D7)</f>
        <v>60464.661614867393</v>
      </c>
      <c r="E7" s="133">
        <f>IF(SER_hh_fec!E7=0,0,11630*1000*SER_hh_fec!E7/SER_hh_num!E7)</f>
        <v>67225.030311376031</v>
      </c>
      <c r="F7" s="133">
        <f>IF(SER_hh_fec!F7=0,0,11630*1000*SER_hh_fec!F7/SER_hh_num!F7)</f>
        <v>66234.099248658909</v>
      </c>
      <c r="G7" s="133">
        <f>IF(SER_hh_fec!G7=0,0,11630*1000*SER_hh_fec!G7/SER_hh_num!G7)</f>
        <v>68885.841576110746</v>
      </c>
      <c r="H7" s="133">
        <f>IF(SER_hh_fec!H7=0,0,11630*1000*SER_hh_fec!H7/SER_hh_num!H7)</f>
        <v>77263.973152356164</v>
      </c>
      <c r="I7" s="133">
        <f>IF(SER_hh_fec!I7=0,0,11630*1000*SER_hh_fec!I7/SER_hh_num!I7)</f>
        <v>64789.657056257056</v>
      </c>
      <c r="J7" s="133">
        <f>IF(SER_hh_fec!J7=0,0,11630*1000*SER_hh_fec!J7/SER_hh_num!J7)</f>
        <v>79571.675755042495</v>
      </c>
      <c r="K7" s="133">
        <f>IF(SER_hh_fec!K7=0,0,11630*1000*SER_hh_fec!K7/SER_hh_num!K7)</f>
        <v>75359.281319272763</v>
      </c>
      <c r="L7" s="133">
        <f>IF(SER_hh_fec!L7=0,0,11630*1000*SER_hh_fec!L7/SER_hh_num!L7)</f>
        <v>75087.120621130729</v>
      </c>
      <c r="M7" s="133">
        <f>IF(SER_hh_fec!M7=0,0,11630*1000*SER_hh_fec!M7/SER_hh_num!M7)</f>
        <v>63710.195908157359</v>
      </c>
      <c r="N7" s="133">
        <f>IF(SER_hh_fec!N7=0,0,11630*1000*SER_hh_fec!N7/SER_hh_num!N7)</f>
        <v>61657.646574228143</v>
      </c>
      <c r="O7" s="133">
        <f>IF(SER_hh_fec!O7=0,0,11630*1000*SER_hh_fec!O7/SER_hh_num!O7)</f>
        <v>60529.740709643775</v>
      </c>
      <c r="P7" s="133">
        <f>IF(SER_hh_fec!P7=0,0,11630*1000*SER_hh_fec!P7/SER_hh_num!P7)</f>
        <v>52869.082727179994</v>
      </c>
      <c r="Q7" s="133">
        <f>IF(SER_hh_fec!Q7=0,0,11630*1000*SER_hh_fec!Q7/SER_hh_num!Q7)</f>
        <v>53468.513917997268</v>
      </c>
      <c r="R7" s="133">
        <f>IF(SER_hh_fec!R7=0,0,11630*1000*SER_hh_fec!R7/SER_hh_num!R7)</f>
        <v>54518.181795568169</v>
      </c>
      <c r="S7" s="133">
        <f>IF(SER_hh_fec!S7=0,0,11630*1000*SER_hh_fec!S7/SER_hh_num!S7)</f>
        <v>59486.953791862368</v>
      </c>
      <c r="T7" s="133">
        <f>IF(SER_hh_fec!T7=0,0,11630*1000*SER_hh_fec!T7/SER_hh_num!T7)</f>
        <v>48693.372173864889</v>
      </c>
      <c r="U7" s="133">
        <f>IF(SER_hh_fec!U7=0,0,11630*1000*SER_hh_fec!U7/SER_hh_num!U7)</f>
        <v>51690.04970222983</v>
      </c>
      <c r="V7" s="133">
        <f>IF(SER_hh_fec!V7=0,0,11630*1000*SER_hh_fec!V7/SER_hh_num!V7)</f>
        <v>52175.264049437734</v>
      </c>
      <c r="W7" s="133">
        <f>IF(SER_hh_fec!W7=0,0,11630*1000*SER_hh_fec!W7/SER_hh_num!W7)</f>
        <v>62386.786725167731</v>
      </c>
      <c r="DA7" s="157" t="s">
        <v>387</v>
      </c>
    </row>
    <row r="8" spans="1:105" ht="12" customHeight="1" x14ac:dyDescent="0.25">
      <c r="A8" s="132" t="s">
        <v>73</v>
      </c>
      <c r="B8" s="133">
        <f>IF(SER_hh_fec!B8=0,0,11630*1000*SER_hh_fec!B8/SER_hh_num!B8)</f>
        <v>56218.946877242452</v>
      </c>
      <c r="C8" s="133">
        <f>IF(SER_hh_fec!C8=0,0,11630*1000*SER_hh_fec!C8/SER_hh_num!C8)</f>
        <v>62967.346884079096</v>
      </c>
      <c r="D8" s="133">
        <f>IF(SER_hh_fec!D8=0,0,11630*1000*SER_hh_fec!D8/SER_hh_num!D8)</f>
        <v>56919.281173160714</v>
      </c>
      <c r="E8" s="133">
        <f>IF(SER_hh_fec!E8=0,0,11630*1000*SER_hh_fec!E8/SER_hh_num!E8)</f>
        <v>62131.134532388656</v>
      </c>
      <c r="F8" s="133">
        <f>IF(SER_hh_fec!F8=0,0,11630*1000*SER_hh_fec!F8/SER_hh_num!F8)</f>
        <v>59308.98585752576</v>
      </c>
      <c r="G8" s="133">
        <f>IF(SER_hh_fec!G8=0,0,11630*1000*SER_hh_fec!G8/SER_hh_num!G8)</f>
        <v>58667.534490667676</v>
      </c>
      <c r="H8" s="133">
        <f>IF(SER_hh_fec!H8=0,0,11630*1000*SER_hh_fec!H8/SER_hh_num!H8)</f>
        <v>54717.163274445484</v>
      </c>
      <c r="I8" s="133">
        <f>IF(SER_hh_fec!I8=0,0,11630*1000*SER_hh_fec!I8/SER_hh_num!I8)</f>
        <v>49880.65781541403</v>
      </c>
      <c r="J8" s="133">
        <f>IF(SER_hh_fec!J8=0,0,11630*1000*SER_hh_fec!J8/SER_hh_num!J8)</f>
        <v>50597.40197072216</v>
      </c>
      <c r="K8" s="133">
        <f>IF(SER_hh_fec!K8=0,0,11630*1000*SER_hh_fec!K8/SER_hh_num!K8)</f>
        <v>43030.49811896903</v>
      </c>
      <c r="L8" s="133">
        <f>IF(SER_hh_fec!L8=0,0,11630*1000*SER_hh_fec!L8/SER_hh_num!L8)</f>
        <v>37501.936194513015</v>
      </c>
      <c r="M8" s="133">
        <f>IF(SER_hh_fec!M8=0,0,11630*1000*SER_hh_fec!M8/SER_hh_num!M8)</f>
        <v>38198.67884289517</v>
      </c>
      <c r="N8" s="133">
        <f>IF(SER_hh_fec!N8=0,0,11630*1000*SER_hh_fec!N8/SER_hh_num!N8)</f>
        <v>30134.962390285404</v>
      </c>
      <c r="O8" s="133">
        <f>IF(SER_hh_fec!O8=0,0,11630*1000*SER_hh_fec!O8/SER_hh_num!O8)</f>
        <v>26282.256841989227</v>
      </c>
      <c r="P8" s="133">
        <f>IF(SER_hh_fec!P8=0,0,11630*1000*SER_hh_fec!P8/SER_hh_num!P8)</f>
        <v>21225.999916791312</v>
      </c>
      <c r="Q8" s="133">
        <f>IF(SER_hh_fec!Q8=0,0,11630*1000*SER_hh_fec!Q8/SER_hh_num!Q8)</f>
        <v>21521.485192752527</v>
      </c>
      <c r="R8" s="133">
        <f>IF(SER_hh_fec!R8=0,0,11630*1000*SER_hh_fec!R8/SER_hh_num!R8)</f>
        <v>19892.126517920751</v>
      </c>
      <c r="S8" s="133">
        <f>IF(SER_hh_fec!S8=0,0,11630*1000*SER_hh_fec!S8/SER_hh_num!S8)</f>
        <v>19086.109922707587</v>
      </c>
      <c r="T8" s="133">
        <f>IF(SER_hh_fec!T8=0,0,11630*1000*SER_hh_fec!T8/SER_hh_num!T8)</f>
        <v>18525.746762606672</v>
      </c>
      <c r="U8" s="133">
        <f>IF(SER_hh_fec!U8=0,0,11630*1000*SER_hh_fec!U8/SER_hh_num!U8)</f>
        <v>17814.029411376137</v>
      </c>
      <c r="V8" s="133">
        <f>IF(SER_hh_fec!V8=0,0,11630*1000*SER_hh_fec!V8/SER_hh_num!V8)</f>
        <v>16317.12663304337</v>
      </c>
      <c r="W8" s="133">
        <f>IF(SER_hh_fec!W8=0,0,11630*1000*SER_hh_fec!W8/SER_hh_num!W8)</f>
        <v>17825.558414811869</v>
      </c>
      <c r="DA8" s="157" t="s">
        <v>388</v>
      </c>
    </row>
    <row r="9" spans="1:105" ht="12" customHeight="1" x14ac:dyDescent="0.25">
      <c r="A9" s="132" t="s">
        <v>78</v>
      </c>
      <c r="B9" s="133">
        <f>IF(SER_hh_fec!B9=0,0,11630*1000*SER_hh_fec!B9/SER_hh_num!B9)</f>
        <v>95329.989636011771</v>
      </c>
      <c r="C9" s="133">
        <f>IF(SER_hh_fec!C9=0,0,11630*1000*SER_hh_fec!C9/SER_hh_num!C9)</f>
        <v>96041.329843716012</v>
      </c>
      <c r="D9" s="133">
        <f>IF(SER_hh_fec!D9=0,0,11630*1000*SER_hh_fec!D9/SER_hh_num!D9)</f>
        <v>95626.615517087572</v>
      </c>
      <c r="E9" s="133">
        <f>IF(SER_hh_fec!E9=0,0,11630*1000*SER_hh_fec!E9/SER_hh_num!E9)</f>
        <v>108626.67586925496</v>
      </c>
      <c r="F9" s="133">
        <f>IF(SER_hh_fec!F9=0,0,11630*1000*SER_hh_fec!F9/SER_hh_num!F9)</f>
        <v>112967.4182664105</v>
      </c>
      <c r="G9" s="133">
        <f>IF(SER_hh_fec!G9=0,0,11630*1000*SER_hh_fec!G9/SER_hh_num!G9)</f>
        <v>109687.49808077361</v>
      </c>
      <c r="H9" s="133">
        <f>IF(SER_hh_fec!H9=0,0,11630*1000*SER_hh_fec!H9/SER_hh_num!H9)</f>
        <v>106360.29762243021</v>
      </c>
      <c r="I9" s="133">
        <f>IF(SER_hh_fec!I9=0,0,11630*1000*SER_hh_fec!I9/SER_hh_num!I9)</f>
        <v>85548.606123758407</v>
      </c>
      <c r="J9" s="133">
        <f>IF(SER_hh_fec!J9=0,0,11630*1000*SER_hh_fec!J9/SER_hh_num!J9)</f>
        <v>89515.933569957298</v>
      </c>
      <c r="K9" s="133">
        <f>IF(SER_hh_fec!K9=0,0,11630*1000*SER_hh_fec!K9/SER_hh_num!K9)</f>
        <v>89874.961829295542</v>
      </c>
      <c r="L9" s="133">
        <f>IF(SER_hh_fec!L9=0,0,11630*1000*SER_hh_fec!L9/SER_hh_num!L9)</f>
        <v>96524.961630113117</v>
      </c>
      <c r="M9" s="133">
        <f>IF(SER_hh_fec!M9=0,0,11630*1000*SER_hh_fec!M9/SER_hh_num!M9)</f>
        <v>77587.30093941449</v>
      </c>
      <c r="N9" s="133">
        <f>IF(SER_hh_fec!N9=0,0,11630*1000*SER_hh_fec!N9/SER_hh_num!N9)</f>
        <v>79705.429474772231</v>
      </c>
      <c r="O9" s="133">
        <f>IF(SER_hh_fec!O9=0,0,11630*1000*SER_hh_fec!O9/SER_hh_num!O9)</f>
        <v>85331.44164846724</v>
      </c>
      <c r="P9" s="133">
        <f>IF(SER_hh_fec!P9=0,0,11630*1000*SER_hh_fec!P9/SER_hh_num!P9)</f>
        <v>67486.270824859894</v>
      </c>
      <c r="Q9" s="133">
        <f>IF(SER_hh_fec!Q9=0,0,11630*1000*SER_hh_fec!Q9/SER_hh_num!Q9)</f>
        <v>75203.729888661226</v>
      </c>
      <c r="R9" s="133">
        <f>IF(SER_hh_fec!R9=0,0,11630*1000*SER_hh_fec!R9/SER_hh_num!R9)</f>
        <v>76127.166598074793</v>
      </c>
      <c r="S9" s="133">
        <f>IF(SER_hh_fec!S9=0,0,11630*1000*SER_hh_fec!S9/SER_hh_num!S9)</f>
        <v>73933.794273470077</v>
      </c>
      <c r="T9" s="133">
        <f>IF(SER_hh_fec!T9=0,0,11630*1000*SER_hh_fec!T9/SER_hh_num!T9)</f>
        <v>73442.309044374866</v>
      </c>
      <c r="U9" s="133">
        <f>IF(SER_hh_fec!U9=0,0,11630*1000*SER_hh_fec!U9/SER_hh_num!U9)</f>
        <v>68500.236238967176</v>
      </c>
      <c r="V9" s="133">
        <f>IF(SER_hh_fec!V9=0,0,11630*1000*SER_hh_fec!V9/SER_hh_num!V9)</f>
        <v>65697.199389823538</v>
      </c>
      <c r="W9" s="133">
        <f>IF(SER_hh_fec!W9=0,0,11630*1000*SER_hh_fec!W9/SER_hh_num!W9)</f>
        <v>70403.546925032788</v>
      </c>
      <c r="DA9" s="157" t="s">
        <v>389</v>
      </c>
    </row>
    <row r="10" spans="1:105" ht="12" customHeight="1" x14ac:dyDescent="0.25">
      <c r="A10" s="132" t="s">
        <v>128</v>
      </c>
      <c r="B10" s="133">
        <f>IF(SER_hh_fec!B10=0,0,11630*1000*SER_hh_fec!B10/SER_hh_num!B10)</f>
        <v>118934.44902216717</v>
      </c>
      <c r="C10" s="133">
        <f>IF(SER_hh_fec!C10=0,0,11630*1000*SER_hh_fec!C10/SER_hh_num!C10)</f>
        <v>131661.66397455486</v>
      </c>
      <c r="D10" s="133">
        <f>IF(SER_hh_fec!D10=0,0,11630*1000*SER_hh_fec!D10/SER_hh_num!D10)</f>
        <v>126918.9410571815</v>
      </c>
      <c r="E10" s="133">
        <f>IF(SER_hh_fec!E10=0,0,11630*1000*SER_hh_fec!E10/SER_hh_num!E10)</f>
        <v>105954.6844990332</v>
      </c>
      <c r="F10" s="133">
        <f>IF(SER_hh_fec!F10=0,0,11630*1000*SER_hh_fec!F10/SER_hh_num!F10)</f>
        <v>101571.23448521104</v>
      </c>
      <c r="G10" s="133">
        <f>IF(SER_hh_fec!G10=0,0,11630*1000*SER_hh_fec!G10/SER_hh_num!G10)</f>
        <v>83810.782788885786</v>
      </c>
      <c r="H10" s="133">
        <f>IF(SER_hh_fec!H10=0,0,11630*1000*SER_hh_fec!H10/SER_hh_num!H10)</f>
        <v>76713.870370893666</v>
      </c>
      <c r="I10" s="133">
        <f>IF(SER_hh_fec!I10=0,0,11630*1000*SER_hh_fec!I10/SER_hh_num!I10)</f>
        <v>71091.67251963426</v>
      </c>
      <c r="J10" s="133">
        <f>IF(SER_hh_fec!J10=0,0,11630*1000*SER_hh_fec!J10/SER_hh_num!J10)</f>
        <v>73248.927485943263</v>
      </c>
      <c r="K10" s="133">
        <f>IF(SER_hh_fec!K10=0,0,11630*1000*SER_hh_fec!K10/SER_hh_num!K10)</f>
        <v>71747.954439526802</v>
      </c>
      <c r="L10" s="133">
        <f>IF(SER_hh_fec!L10=0,0,11630*1000*SER_hh_fec!L10/SER_hh_num!L10)</f>
        <v>79283.83227308371</v>
      </c>
      <c r="M10" s="133">
        <f>IF(SER_hh_fec!M10=0,0,11630*1000*SER_hh_fec!M10/SER_hh_num!M10)</f>
        <v>60528.891053768719</v>
      </c>
      <c r="N10" s="133">
        <f>IF(SER_hh_fec!N10=0,0,11630*1000*SER_hh_fec!N10/SER_hh_num!N10)</f>
        <v>65284.738136249558</v>
      </c>
      <c r="O10" s="133">
        <f>IF(SER_hh_fec!O10=0,0,11630*1000*SER_hh_fec!O10/SER_hh_num!O10)</f>
        <v>68688.317126565686</v>
      </c>
      <c r="P10" s="133">
        <f>IF(SER_hh_fec!P10=0,0,11630*1000*SER_hh_fec!P10/SER_hh_num!P10)</f>
        <v>57008.240483649526</v>
      </c>
      <c r="Q10" s="133">
        <f>IF(SER_hh_fec!Q10=0,0,11630*1000*SER_hh_fec!Q10/SER_hh_num!Q10)</f>
        <v>59465.206146021497</v>
      </c>
      <c r="R10" s="133">
        <f>IF(SER_hh_fec!R10=0,0,11630*1000*SER_hh_fec!R10/SER_hh_num!R10)</f>
        <v>57871.161304117035</v>
      </c>
      <c r="S10" s="133">
        <f>IF(SER_hh_fec!S10=0,0,11630*1000*SER_hh_fec!S10/SER_hh_num!S10)</f>
        <v>56744.431050588617</v>
      </c>
      <c r="T10" s="133">
        <f>IF(SER_hh_fec!T10=0,0,11630*1000*SER_hh_fec!T10/SER_hh_num!T10)</f>
        <v>53551.551070424379</v>
      </c>
      <c r="U10" s="133">
        <f>IF(SER_hh_fec!U10=0,0,11630*1000*SER_hh_fec!U10/SER_hh_num!U10)</f>
        <v>51420.691134655586</v>
      </c>
      <c r="V10" s="133">
        <f>IF(SER_hh_fec!V10=0,0,11630*1000*SER_hh_fec!V10/SER_hh_num!V10)</f>
        <v>47958.675072718121</v>
      </c>
      <c r="W10" s="133">
        <f>IF(SER_hh_fec!W10=0,0,11630*1000*SER_hh_fec!W10/SER_hh_num!W10)</f>
        <v>55874.620810383218</v>
      </c>
      <c r="DA10" s="157" t="s">
        <v>390</v>
      </c>
    </row>
    <row r="11" spans="1:105" ht="12" customHeight="1" x14ac:dyDescent="0.25">
      <c r="A11" s="132" t="s">
        <v>25</v>
      </c>
      <c r="B11" s="133">
        <f>IF(SER_hh_fec!B11=0,0,11630*1000*SER_hh_fec!B11/SER_hh_num!B11)</f>
        <v>114694.46053925021</v>
      </c>
      <c r="C11" s="133">
        <f>IF(SER_hh_fec!C11=0,0,11630*1000*SER_hh_fec!C11/SER_hh_num!C11)</f>
        <v>115122.1209547972</v>
      </c>
      <c r="D11" s="133">
        <f>IF(SER_hh_fec!D11=0,0,11630*1000*SER_hh_fec!D11/SER_hh_num!D11)</f>
        <v>134491.7078679963</v>
      </c>
      <c r="E11" s="133">
        <f>IF(SER_hh_fec!E11=0,0,11630*1000*SER_hh_fec!E11/SER_hh_num!E11)</f>
        <v>126827.77916772089</v>
      </c>
      <c r="F11" s="133">
        <f>IF(SER_hh_fec!F11=0,0,11630*1000*SER_hh_fec!F11/SER_hh_num!F11)</f>
        <v>117781.74285021052</v>
      </c>
      <c r="G11" s="133">
        <f>IF(SER_hh_fec!G11=0,0,11630*1000*SER_hh_fec!G11/SER_hh_num!G11)</f>
        <v>103656.68385735202</v>
      </c>
      <c r="H11" s="133">
        <f>IF(SER_hh_fec!H11=0,0,11630*1000*SER_hh_fec!H11/SER_hh_num!H11)</f>
        <v>100216.96399830653</v>
      </c>
      <c r="I11" s="133">
        <f>IF(SER_hh_fec!I11=0,0,11630*1000*SER_hh_fec!I11/SER_hh_num!I11)</f>
        <v>95168.39196562703</v>
      </c>
      <c r="J11" s="133">
        <f>IF(SER_hh_fec!J11=0,0,11630*1000*SER_hh_fec!J11/SER_hh_num!J11)</f>
        <v>101804.45157932932</v>
      </c>
      <c r="K11" s="133">
        <f>IF(SER_hh_fec!K11=0,0,11630*1000*SER_hh_fec!K11/SER_hh_num!K11)</f>
        <v>103704.23367352472</v>
      </c>
      <c r="L11" s="133">
        <f>IF(SER_hh_fec!L11=0,0,11630*1000*SER_hh_fec!L11/SER_hh_num!L11)</f>
        <v>89240.671539382791</v>
      </c>
      <c r="M11" s="133">
        <f>IF(SER_hh_fec!M11=0,0,11630*1000*SER_hh_fec!M11/SER_hh_num!M11)</f>
        <v>89797.308238717815</v>
      </c>
      <c r="N11" s="133">
        <f>IF(SER_hh_fec!N11=0,0,11630*1000*SER_hh_fec!N11/SER_hh_num!N11)</f>
        <v>86317.430687465152</v>
      </c>
      <c r="O11" s="133">
        <f>IF(SER_hh_fec!O11=0,0,11630*1000*SER_hh_fec!O11/SER_hh_num!O11)</f>
        <v>88409.993314961539</v>
      </c>
      <c r="P11" s="133">
        <f>IF(SER_hh_fec!P11=0,0,11630*1000*SER_hh_fec!P11/SER_hh_num!P11)</f>
        <v>71142.114215803595</v>
      </c>
      <c r="Q11" s="133">
        <f>IF(SER_hh_fec!Q11=0,0,11630*1000*SER_hh_fec!Q11/SER_hh_num!Q11)</f>
        <v>69912.251449025804</v>
      </c>
      <c r="R11" s="133">
        <f>IF(SER_hh_fec!R11=0,0,11630*1000*SER_hh_fec!R11/SER_hh_num!R11)</f>
        <v>71647.530430680214</v>
      </c>
      <c r="S11" s="133">
        <f>IF(SER_hh_fec!S11=0,0,11630*1000*SER_hh_fec!S11/SER_hh_num!S11)</f>
        <v>76599.348143161435</v>
      </c>
      <c r="T11" s="133">
        <f>IF(SER_hh_fec!T11=0,0,11630*1000*SER_hh_fec!T11/SER_hh_num!T11)</f>
        <v>72264.447017988234</v>
      </c>
      <c r="U11" s="133">
        <f>IF(SER_hh_fec!U11=0,0,11630*1000*SER_hh_fec!U11/SER_hh_num!U11)</f>
        <v>70354.083971875123</v>
      </c>
      <c r="V11" s="133">
        <f>IF(SER_hh_fec!V11=0,0,11630*1000*SER_hh_fec!V11/SER_hh_num!V11)</f>
        <v>61231.587563754583</v>
      </c>
      <c r="W11" s="133">
        <f>IF(SER_hh_fec!W11=0,0,11630*1000*SER_hh_fec!W11/SER_hh_num!W11)</f>
        <v>65162.013259314539</v>
      </c>
      <c r="DA11" s="157" t="s">
        <v>391</v>
      </c>
    </row>
    <row r="12" spans="1:105" ht="12" customHeight="1" x14ac:dyDescent="0.25">
      <c r="A12" s="132" t="s">
        <v>170</v>
      </c>
      <c r="B12" s="133">
        <f>IF(SER_hh_fec!B12=0,0,11630*1000*SER_hh_fec!B12/SER_hh_num!B12)</f>
        <v>120336.59381094248</v>
      </c>
      <c r="C12" s="133">
        <f>IF(SER_hh_fec!C12=0,0,11630*1000*SER_hh_fec!C12/SER_hh_num!C12)</f>
        <v>125644.2617562666</v>
      </c>
      <c r="D12" s="133">
        <f>IF(SER_hh_fec!D12=0,0,11630*1000*SER_hh_fec!D12/SER_hh_num!D12)</f>
        <v>124840.09605145425</v>
      </c>
      <c r="E12" s="133">
        <f>IF(SER_hh_fec!E12=0,0,11630*1000*SER_hh_fec!E12/SER_hh_num!E12)</f>
        <v>100958.19028275659</v>
      </c>
      <c r="F12" s="133">
        <f>IF(SER_hh_fec!F12=0,0,11630*1000*SER_hh_fec!F12/SER_hh_num!F12)</f>
        <v>95447.936505632446</v>
      </c>
      <c r="G12" s="133">
        <f>IF(SER_hh_fec!G12=0,0,11630*1000*SER_hh_fec!G12/SER_hh_num!G12)</f>
        <v>88126.577857485187</v>
      </c>
      <c r="H12" s="133">
        <f>IF(SER_hh_fec!H12=0,0,11630*1000*SER_hh_fec!H12/SER_hh_num!H12)</f>
        <v>88511.08927858324</v>
      </c>
      <c r="I12" s="133">
        <f>IF(SER_hh_fec!I12=0,0,11630*1000*SER_hh_fec!I12/SER_hh_num!I12)</f>
        <v>76666.037953477076</v>
      </c>
      <c r="J12" s="133">
        <f>IF(SER_hh_fec!J12=0,0,11630*1000*SER_hh_fec!J12/SER_hh_num!J12)</f>
        <v>82027.530851850504</v>
      </c>
      <c r="K12" s="133">
        <f>IF(SER_hh_fec!K12=0,0,11630*1000*SER_hh_fec!K12/SER_hh_num!K12)</f>
        <v>81742.193133447974</v>
      </c>
      <c r="L12" s="133">
        <f>IF(SER_hh_fec!L12=0,0,11630*1000*SER_hh_fec!L12/SER_hh_num!L12)</f>
        <v>91909.258370426454</v>
      </c>
      <c r="M12" s="133">
        <f>IF(SER_hh_fec!M12=0,0,11630*1000*SER_hh_fec!M12/SER_hh_num!M12)</f>
        <v>76597.110210137995</v>
      </c>
      <c r="N12" s="133">
        <f>IF(SER_hh_fec!N12=0,0,11630*1000*SER_hh_fec!N12/SER_hh_num!N12)</f>
        <v>82449.832865044184</v>
      </c>
      <c r="O12" s="133">
        <f>IF(SER_hh_fec!O12=0,0,11630*1000*SER_hh_fec!O12/SER_hh_num!O12)</f>
        <v>81136.689496674895</v>
      </c>
      <c r="P12" s="133">
        <f>IF(SER_hh_fec!P12=0,0,11630*1000*SER_hh_fec!P12/SER_hh_num!P12)</f>
        <v>78789.963730408897</v>
      </c>
      <c r="Q12" s="133">
        <f>IF(SER_hh_fec!Q12=0,0,11630*1000*SER_hh_fec!Q12/SER_hh_num!Q12)</f>
        <v>79850.069437851285</v>
      </c>
      <c r="R12" s="133">
        <f>IF(SER_hh_fec!R12=0,0,11630*1000*SER_hh_fec!R12/SER_hh_num!R12)</f>
        <v>83166.888058579701</v>
      </c>
      <c r="S12" s="133">
        <f>IF(SER_hh_fec!S12=0,0,11630*1000*SER_hh_fec!S12/SER_hh_num!S12)</f>
        <v>82675.620610376645</v>
      </c>
      <c r="T12" s="133">
        <f>IF(SER_hh_fec!T12=0,0,11630*1000*SER_hh_fec!T12/SER_hh_num!T12)</f>
        <v>79604.197798823865</v>
      </c>
      <c r="U12" s="133">
        <f>IF(SER_hh_fec!U12=0,0,11630*1000*SER_hh_fec!U12/SER_hh_num!U12)</f>
        <v>74532.941220741981</v>
      </c>
      <c r="V12" s="133">
        <f>IF(SER_hh_fec!V12=0,0,11630*1000*SER_hh_fec!V12/SER_hh_num!V12)</f>
        <v>70733.627381425336</v>
      </c>
      <c r="W12" s="133">
        <f>IF(SER_hh_fec!W12=0,0,11630*1000*SER_hh_fec!W12/SER_hh_num!W12)</f>
        <v>81657.691649891611</v>
      </c>
      <c r="DA12" s="157" t="s">
        <v>392</v>
      </c>
    </row>
    <row r="13" spans="1:105" ht="12" customHeight="1" x14ac:dyDescent="0.25">
      <c r="A13" s="132" t="s">
        <v>77</v>
      </c>
      <c r="B13" s="133">
        <f>IF(SER_hh_fec!B13=0,0,11630*1000*SER_hh_fec!B13/SER_hh_num!B13)</f>
        <v>32754.886873133233</v>
      </c>
      <c r="C13" s="133">
        <f>IF(SER_hh_fec!C13=0,0,11630*1000*SER_hh_fec!C13/SER_hh_num!C13)</f>
        <v>32981.165708110246</v>
      </c>
      <c r="D13" s="133">
        <f>IF(SER_hh_fec!D13=0,0,11630*1000*SER_hh_fec!D13/SER_hh_num!D13)</f>
        <v>31217.86342331655</v>
      </c>
      <c r="E13" s="133">
        <f>IF(SER_hh_fec!E13=0,0,11630*1000*SER_hh_fec!E13/SER_hh_num!E13)</f>
        <v>30401.072446854305</v>
      </c>
      <c r="F13" s="133">
        <f>IF(SER_hh_fec!F13=0,0,11630*1000*SER_hh_fec!F13/SER_hh_num!F13)</f>
        <v>30297.780803038124</v>
      </c>
      <c r="G13" s="133">
        <f>IF(SER_hh_fec!G13=0,0,11630*1000*SER_hh_fec!G13/SER_hh_num!G13)</f>
        <v>31252.369427621939</v>
      </c>
      <c r="H13" s="133">
        <f>IF(SER_hh_fec!H13=0,0,11630*1000*SER_hh_fec!H13/SER_hh_num!H13)</f>
        <v>30362.83233761508</v>
      </c>
      <c r="I13" s="133">
        <f>IF(SER_hh_fec!I13=0,0,11630*1000*SER_hh_fec!I13/SER_hh_num!I13)</f>
        <v>27117.184931977325</v>
      </c>
      <c r="J13" s="133">
        <f>IF(SER_hh_fec!J13=0,0,11630*1000*SER_hh_fec!J13/SER_hh_num!J13)</f>
        <v>26084.694227494558</v>
      </c>
      <c r="K13" s="133">
        <f>IF(SER_hh_fec!K13=0,0,11630*1000*SER_hh_fec!K13/SER_hh_num!K13)</f>
        <v>24424.90835271516</v>
      </c>
      <c r="L13" s="133">
        <f>IF(SER_hh_fec!L13=0,0,11630*1000*SER_hh_fec!L13/SER_hh_num!L13)</f>
        <v>22822.212636603374</v>
      </c>
      <c r="M13" s="133">
        <f>IF(SER_hh_fec!M13=0,0,11630*1000*SER_hh_fec!M13/SER_hh_num!M13)</f>
        <v>22482.930995873066</v>
      </c>
      <c r="N13" s="133">
        <f>IF(SER_hh_fec!N13=0,0,11630*1000*SER_hh_fec!N13/SER_hh_num!N13)</f>
        <v>21488.863530855084</v>
      </c>
      <c r="O13" s="133">
        <f>IF(SER_hh_fec!O13=0,0,11630*1000*SER_hh_fec!O13/SER_hh_num!O13)</f>
        <v>18661.227064537448</v>
      </c>
      <c r="P13" s="133">
        <f>IF(SER_hh_fec!P13=0,0,11630*1000*SER_hh_fec!P13/SER_hh_num!P13)</f>
        <v>17059.164470383708</v>
      </c>
      <c r="Q13" s="133">
        <f>IF(SER_hh_fec!Q13=0,0,11630*1000*SER_hh_fec!Q13/SER_hh_num!Q13)</f>
        <v>18525.969071879219</v>
      </c>
      <c r="R13" s="133">
        <f>IF(SER_hh_fec!R13=0,0,11630*1000*SER_hh_fec!R13/SER_hh_num!R13)</f>
        <v>17128.338562162247</v>
      </c>
      <c r="S13" s="133">
        <f>IF(SER_hh_fec!S13=0,0,11630*1000*SER_hh_fec!S13/SER_hh_num!S13)</f>
        <v>16908.760332536622</v>
      </c>
      <c r="T13" s="133">
        <f>IF(SER_hh_fec!T13=0,0,11630*1000*SER_hh_fec!T13/SER_hh_num!T13)</f>
        <v>15810.862136777831</v>
      </c>
      <c r="U13" s="133">
        <f>IF(SER_hh_fec!U13=0,0,11630*1000*SER_hh_fec!U13/SER_hh_num!U13)</f>
        <v>14773.428595473679</v>
      </c>
      <c r="V13" s="133">
        <f>IF(SER_hh_fec!V13=0,0,11630*1000*SER_hh_fec!V13/SER_hh_num!V13)</f>
        <v>13496.844413653696</v>
      </c>
      <c r="W13" s="133">
        <f>IF(SER_hh_fec!W13=0,0,11630*1000*SER_hh_fec!W13/SER_hh_num!W13)</f>
        <v>12419.325655072698</v>
      </c>
      <c r="DA13" s="157" t="s">
        <v>393</v>
      </c>
    </row>
    <row r="14" spans="1:105" ht="12" customHeight="1" x14ac:dyDescent="0.25">
      <c r="A14" s="60" t="s">
        <v>76</v>
      </c>
      <c r="B14" s="65">
        <f>IF(SER_hh_fec!B14=0,0,11630*1000*SER_hh_fec!B14/SER_hh_num!B14)</f>
        <v>79598.494151782506</v>
      </c>
      <c r="C14" s="65">
        <f>IF(SER_hh_fec!C14=0,0,11630*1000*SER_hh_fec!C14/SER_hh_num!C14)</f>
        <v>88524.472365199559</v>
      </c>
      <c r="D14" s="65">
        <f>IF(SER_hh_fec!D14=0,0,11630*1000*SER_hh_fec!D14/SER_hh_num!D14)</f>
        <v>91447.897292971989</v>
      </c>
      <c r="E14" s="65">
        <f>IF(SER_hh_fec!E14=0,0,11630*1000*SER_hh_fec!E14/SER_hh_num!E14)</f>
        <v>97554.86432436241</v>
      </c>
      <c r="F14" s="65">
        <f>IF(SER_hh_fec!F14=0,0,11630*1000*SER_hh_fec!F14/SER_hh_num!F14)</f>
        <v>97434.860432164613</v>
      </c>
      <c r="G14" s="65">
        <f>IF(SER_hh_fec!G14=0,0,11630*1000*SER_hh_fec!G14/SER_hh_num!G14)</f>
        <v>92877.016882805881</v>
      </c>
      <c r="H14" s="65">
        <f>IF(SER_hh_fec!H14=0,0,11630*1000*SER_hh_fec!H14/SER_hh_num!H14)</f>
        <v>92470.588406778304</v>
      </c>
      <c r="I14" s="65">
        <f>IF(SER_hh_fec!I14=0,0,11630*1000*SER_hh_fec!I14/SER_hh_num!I14)</f>
        <v>84473.416739750013</v>
      </c>
      <c r="J14" s="65">
        <f>IF(SER_hh_fec!J14=0,0,11630*1000*SER_hh_fec!J14/SER_hh_num!J14)</f>
        <v>84813.546472865113</v>
      </c>
      <c r="K14" s="65">
        <f>IF(SER_hh_fec!K14=0,0,11630*1000*SER_hh_fec!K14/SER_hh_num!K14)</f>
        <v>84651.144360498787</v>
      </c>
      <c r="L14" s="65">
        <f>IF(SER_hh_fec!L14=0,0,11630*1000*SER_hh_fec!L14/SER_hh_num!L14)</f>
        <v>95534.751777523386</v>
      </c>
      <c r="M14" s="65">
        <f>IF(SER_hh_fec!M14=0,0,11630*1000*SER_hh_fec!M14/SER_hh_num!M14)</f>
        <v>88954.867648691798</v>
      </c>
      <c r="N14" s="65">
        <f>IF(SER_hh_fec!N14=0,0,11630*1000*SER_hh_fec!N14/SER_hh_num!N14)</f>
        <v>97304.474535756031</v>
      </c>
      <c r="O14" s="65">
        <f>IF(SER_hh_fec!O14=0,0,11630*1000*SER_hh_fec!O14/SER_hh_num!O14)</f>
        <v>103029.73985095134</v>
      </c>
      <c r="P14" s="65">
        <f>IF(SER_hh_fec!P14=0,0,11630*1000*SER_hh_fec!P14/SER_hh_num!P14)</f>
        <v>96871.570789301535</v>
      </c>
      <c r="Q14" s="65">
        <f>IF(SER_hh_fec!Q14=0,0,11630*1000*SER_hh_fec!Q14/SER_hh_num!Q14)</f>
        <v>105127.84173847629</v>
      </c>
      <c r="R14" s="65">
        <f>IF(SER_hh_fec!R14=0,0,11630*1000*SER_hh_fec!R14/SER_hh_num!R14)</f>
        <v>110800.53914710673</v>
      </c>
      <c r="S14" s="65">
        <f>IF(SER_hh_fec!S14=0,0,11630*1000*SER_hh_fec!S14/SER_hh_num!S14)</f>
        <v>106429.93831695018</v>
      </c>
      <c r="T14" s="65">
        <f>IF(SER_hh_fec!T14=0,0,11630*1000*SER_hh_fec!T14/SER_hh_num!T14)</f>
        <v>110256.74664756544</v>
      </c>
      <c r="U14" s="65">
        <f>IF(SER_hh_fec!U14=0,0,11630*1000*SER_hh_fec!U14/SER_hh_num!U14)</f>
        <v>104806.44792177665</v>
      </c>
      <c r="V14" s="65">
        <f>IF(SER_hh_fec!V14=0,0,11630*1000*SER_hh_fec!V14/SER_hh_num!V14)</f>
        <v>89071.407180092443</v>
      </c>
      <c r="W14" s="65">
        <f>IF(SER_hh_fec!W14=0,0,11630*1000*SER_hh_fec!W14/SER_hh_num!W14)</f>
        <v>106985.56958563643</v>
      </c>
      <c r="DA14" s="109" t="s">
        <v>394</v>
      </c>
    </row>
    <row r="15" spans="1:105" ht="12" customHeight="1" x14ac:dyDescent="0.25">
      <c r="A15" s="134" t="s">
        <v>80</v>
      </c>
      <c r="B15" s="135">
        <f>IF(SER_hh_fec!B15=0,0,11630*1000*SER_hh_fec!B15/SER_hh_num!B15)</f>
        <v>782.13002115468919</v>
      </c>
      <c r="C15" s="135">
        <f>IF(SER_hh_fec!C15=0,0,11630*1000*SER_hh_fec!C15/SER_hh_num!C15)</f>
        <v>809.93529295076939</v>
      </c>
      <c r="D15" s="135">
        <f>IF(SER_hh_fec!D15=0,0,11630*1000*SER_hh_fec!D15/SER_hh_num!D15)</f>
        <v>739.7494974525024</v>
      </c>
      <c r="E15" s="135">
        <f>IF(SER_hh_fec!E15=0,0,11630*1000*SER_hh_fec!E15/SER_hh_num!E15)</f>
        <v>782.88991746563931</v>
      </c>
      <c r="F15" s="135">
        <f>IF(SER_hh_fec!F15=0,0,11630*1000*SER_hh_fec!F15/SER_hh_num!F15)</f>
        <v>781.69273294394441</v>
      </c>
      <c r="G15" s="135">
        <f>IF(SER_hh_fec!G15=0,0,11630*1000*SER_hh_fec!G15/SER_hh_num!G15)</f>
        <v>771.6269879534708</v>
      </c>
      <c r="H15" s="135">
        <f>IF(SER_hh_fec!H15=0,0,11630*1000*SER_hh_fec!H15/SER_hh_num!H15)</f>
        <v>815.86002039845869</v>
      </c>
      <c r="I15" s="135">
        <f>IF(SER_hh_fec!I15=0,0,11630*1000*SER_hh_fec!I15/SER_hh_num!I15)</f>
        <v>675.70402853096914</v>
      </c>
      <c r="J15" s="135">
        <f>IF(SER_hh_fec!J15=0,0,11630*1000*SER_hh_fec!J15/SER_hh_num!J15)</f>
        <v>746.33009613574143</v>
      </c>
      <c r="K15" s="135">
        <f>IF(SER_hh_fec!K15=0,0,11630*1000*SER_hh_fec!K15/SER_hh_num!K15)</f>
        <v>740.25548886752756</v>
      </c>
      <c r="L15" s="135">
        <f>IF(SER_hh_fec!L15=0,0,11630*1000*SER_hh_fec!L15/SER_hh_num!L15)</f>
        <v>785.83130181786817</v>
      </c>
      <c r="M15" s="135">
        <f>IF(SER_hh_fec!M15=0,0,11630*1000*SER_hh_fec!M15/SER_hh_num!M15)</f>
        <v>651.77770708235619</v>
      </c>
      <c r="N15" s="135">
        <f>IF(SER_hh_fec!N15=0,0,11630*1000*SER_hh_fec!N15/SER_hh_num!N15)</f>
        <v>676.00429357355108</v>
      </c>
      <c r="O15" s="135">
        <f>IF(SER_hh_fec!O15=0,0,11630*1000*SER_hh_fec!O15/SER_hh_num!O15)</f>
        <v>718.4199396697295</v>
      </c>
      <c r="P15" s="135">
        <f>IF(SER_hh_fec!P15=0,0,11630*1000*SER_hh_fec!P15/SER_hh_num!P15)</f>
        <v>590.54735275732912</v>
      </c>
      <c r="Q15" s="135">
        <f>IF(SER_hh_fec!Q15=0,0,11630*1000*SER_hh_fec!Q15/SER_hh_num!Q15)</f>
        <v>635.84530354249705</v>
      </c>
      <c r="R15" s="135">
        <f>IF(SER_hh_fec!R15=0,0,11630*1000*SER_hh_fec!R15/SER_hh_num!R15)</f>
        <v>646.72106826745903</v>
      </c>
      <c r="S15" s="135">
        <f>IF(SER_hh_fec!S15=0,0,11630*1000*SER_hh_fec!S15/SER_hh_num!S15)</f>
        <v>653.45491020876489</v>
      </c>
      <c r="T15" s="135">
        <f>IF(SER_hh_fec!T15=0,0,11630*1000*SER_hh_fec!T15/SER_hh_num!T15)</f>
        <v>628.10114214564101</v>
      </c>
      <c r="U15" s="135">
        <f>IF(SER_hh_fec!U15=0,0,11630*1000*SER_hh_fec!U15/SER_hh_num!U15)</f>
        <v>605.03350509960717</v>
      </c>
      <c r="V15" s="135">
        <f>IF(SER_hh_fec!V15=0,0,11630*1000*SER_hh_fec!V15/SER_hh_num!V15)</f>
        <v>596.10119134876015</v>
      </c>
      <c r="W15" s="135">
        <f>IF(SER_hh_fec!W15=0,0,11630*1000*SER_hh_fec!W15/SER_hh_num!W15)</f>
        <v>667.84866565073423</v>
      </c>
      <c r="DA15" s="158" t="s">
        <v>395</v>
      </c>
    </row>
    <row r="16" spans="1:105" ht="12.95" customHeight="1" x14ac:dyDescent="0.25">
      <c r="A16" s="130" t="s">
        <v>74</v>
      </c>
      <c r="B16" s="131">
        <f>IF(SER_hh_fec!B16=0,0,11630*1000*SER_hh_fec!B16/SER_hh_num!B16)</f>
        <v>12224.072887542123</v>
      </c>
      <c r="C16" s="131">
        <f>IF(SER_hh_fec!C16=0,0,11630*1000*SER_hh_fec!C16/SER_hh_num!C16)</f>
        <v>12109.557884913118</v>
      </c>
      <c r="D16" s="131">
        <f>IF(SER_hh_fec!D16=0,0,11630*1000*SER_hh_fec!D16/SER_hh_num!D16)</f>
        <v>10881.959624692643</v>
      </c>
      <c r="E16" s="131">
        <f>IF(SER_hh_fec!E16=0,0,11630*1000*SER_hh_fec!E16/SER_hh_num!E16)</f>
        <v>15700.720299433204</v>
      </c>
      <c r="F16" s="131">
        <f>IF(SER_hh_fec!F16=0,0,11630*1000*SER_hh_fec!F16/SER_hh_num!F16)</f>
        <v>10267.618900855327</v>
      </c>
      <c r="G16" s="131">
        <f>IF(SER_hh_fec!G16=0,0,11630*1000*SER_hh_fec!G16/SER_hh_num!G16)</f>
        <v>10111.082809176633</v>
      </c>
      <c r="H16" s="131">
        <f>IF(SER_hh_fec!H16=0,0,11630*1000*SER_hh_fec!H16/SER_hh_num!H16)</f>
        <v>10820.262156833498</v>
      </c>
      <c r="I16" s="131">
        <f>IF(SER_hh_fec!I16=0,0,11630*1000*SER_hh_fec!I16/SER_hh_num!I16)</f>
        <v>8771.6310263440082</v>
      </c>
      <c r="J16" s="131">
        <f>IF(SER_hh_fec!J16=0,0,11630*1000*SER_hh_fec!J16/SER_hh_num!J16)</f>
        <v>8548.9903860236082</v>
      </c>
      <c r="K16" s="131">
        <f>IF(SER_hh_fec!K16=0,0,11630*1000*SER_hh_fec!K16/SER_hh_num!K16)</f>
        <v>9092.8186664483164</v>
      </c>
      <c r="L16" s="131">
        <f>IF(SER_hh_fec!L16=0,0,11630*1000*SER_hh_fec!L16/SER_hh_num!L16)</f>
        <v>8932.7192278267157</v>
      </c>
      <c r="M16" s="131">
        <f>IF(SER_hh_fec!M16=0,0,11630*1000*SER_hh_fec!M16/SER_hh_num!M16)</f>
        <v>8127.369877355397</v>
      </c>
      <c r="N16" s="131">
        <f>IF(SER_hh_fec!N16=0,0,11630*1000*SER_hh_fec!N16/SER_hh_num!N16)</f>
        <v>9262.6832881911287</v>
      </c>
      <c r="O16" s="131">
        <f>IF(SER_hh_fec!O16=0,0,11630*1000*SER_hh_fec!O16/SER_hh_num!O16)</f>
        <v>7947.3030482435588</v>
      </c>
      <c r="P16" s="131">
        <f>IF(SER_hh_fec!P16=0,0,11630*1000*SER_hh_fec!P16/SER_hh_num!P16)</f>
        <v>7122.9108173297</v>
      </c>
      <c r="Q16" s="131">
        <f>IF(SER_hh_fec!Q16=0,0,11630*1000*SER_hh_fec!Q16/SER_hh_num!Q16)</f>
        <v>9043.5430461076248</v>
      </c>
      <c r="R16" s="131">
        <f>IF(SER_hh_fec!R16=0,0,11630*1000*SER_hh_fec!R16/SER_hh_num!R16)</f>
        <v>8046.5869146075074</v>
      </c>
      <c r="S16" s="131">
        <f>IF(SER_hh_fec!S16=0,0,11630*1000*SER_hh_fec!S16/SER_hh_num!S16)</f>
        <v>8684.3005298953758</v>
      </c>
      <c r="T16" s="131">
        <f>IF(SER_hh_fec!T16=0,0,11630*1000*SER_hh_fec!T16/SER_hh_num!T16)</f>
        <v>7692.2299789318631</v>
      </c>
      <c r="U16" s="131">
        <f>IF(SER_hh_fec!U16=0,0,11630*1000*SER_hh_fec!U16/SER_hh_num!U16)</f>
        <v>7798.9330125895294</v>
      </c>
      <c r="V16" s="131">
        <f>IF(SER_hh_fec!V16=0,0,11630*1000*SER_hh_fec!V16/SER_hh_num!V16)</f>
        <v>7696.2105571634947</v>
      </c>
      <c r="W16" s="131">
        <f>IF(SER_hh_fec!W16=0,0,11630*1000*SER_hh_fec!W16/SER_hh_num!W16)</f>
        <v>6925.591755169633</v>
      </c>
      <c r="DA16" s="156" t="s">
        <v>396</v>
      </c>
    </row>
    <row r="17" spans="1:105" ht="12.95" customHeight="1" x14ac:dyDescent="0.25">
      <c r="A17" s="132" t="s">
        <v>73</v>
      </c>
      <c r="B17" s="133">
        <f>IF(SER_hh_fec!B17=0,0,11630*1000*SER_hh_fec!B17/SER_hh_num!B17)</f>
        <v>17999.329037043401</v>
      </c>
      <c r="C17" s="133">
        <f>IF(SER_hh_fec!C17=0,0,11630*1000*SER_hh_fec!C17/SER_hh_num!C17)</f>
        <v>18805.385439557751</v>
      </c>
      <c r="D17" s="133">
        <f>IF(SER_hh_fec!D17=0,0,11630*1000*SER_hh_fec!D17/SER_hh_num!D17)</f>
        <v>17696.470021648209</v>
      </c>
      <c r="E17" s="133">
        <f>IF(SER_hh_fec!E17=0,0,11630*1000*SER_hh_fec!E17/SER_hh_num!E17)</f>
        <v>31871.336210091944</v>
      </c>
      <c r="F17" s="133">
        <f>IF(SER_hh_fec!F17=0,0,11630*1000*SER_hh_fec!F17/SER_hh_num!F17)</f>
        <v>18129.687485513241</v>
      </c>
      <c r="G17" s="133">
        <f>IF(SER_hh_fec!G17=0,0,11630*1000*SER_hh_fec!G17/SER_hh_num!G17)</f>
        <v>18879.059361216056</v>
      </c>
      <c r="H17" s="133">
        <f>IF(SER_hh_fec!H17=0,0,11630*1000*SER_hh_fec!H17/SER_hh_num!H17)</f>
        <v>21765.778859318769</v>
      </c>
      <c r="I17" s="133">
        <f>IF(SER_hh_fec!I17=0,0,11630*1000*SER_hh_fec!I17/SER_hh_num!I17)</f>
        <v>18102.435489394971</v>
      </c>
      <c r="J17" s="133">
        <f>IF(SER_hh_fec!J17=0,0,11630*1000*SER_hh_fec!J17/SER_hh_num!J17)</f>
        <v>18836.102510382199</v>
      </c>
      <c r="K17" s="133">
        <f>IF(SER_hh_fec!K17=0,0,11630*1000*SER_hh_fec!K17/SER_hh_num!K17)</f>
        <v>20170.404992973185</v>
      </c>
      <c r="L17" s="133">
        <f>IF(SER_hh_fec!L17=0,0,11630*1000*SER_hh_fec!L17/SER_hh_num!L17)</f>
        <v>19560.351406587124</v>
      </c>
      <c r="M17" s="133">
        <f>IF(SER_hh_fec!M17=0,0,11630*1000*SER_hh_fec!M17/SER_hh_num!M17)</f>
        <v>18946.158864957426</v>
      </c>
      <c r="N17" s="133">
        <f>IF(SER_hh_fec!N17=0,0,11630*1000*SER_hh_fec!N17/SER_hh_num!N17)</f>
        <v>22237.933273985804</v>
      </c>
      <c r="O17" s="133">
        <f>IF(SER_hh_fec!O17=0,0,11630*1000*SER_hh_fec!O17/SER_hh_num!O17)</f>
        <v>19389.817261635253</v>
      </c>
      <c r="P17" s="133">
        <f>IF(SER_hh_fec!P17=0,0,11630*1000*SER_hh_fec!P17/SER_hh_num!P17)</f>
        <v>17788.940730685208</v>
      </c>
      <c r="Q17" s="133">
        <f>IF(SER_hh_fec!Q17=0,0,11630*1000*SER_hh_fec!Q17/SER_hh_num!Q17)</f>
        <v>22897.023518294522</v>
      </c>
      <c r="R17" s="133">
        <f>IF(SER_hh_fec!R17=0,0,11630*1000*SER_hh_fec!R17/SER_hh_num!R17)</f>
        <v>20083.240789792402</v>
      </c>
      <c r="S17" s="133">
        <f>IF(SER_hh_fec!S17=0,0,11630*1000*SER_hh_fec!S17/SER_hh_num!S17)</f>
        <v>22167.081578195299</v>
      </c>
      <c r="T17" s="133">
        <f>IF(SER_hh_fec!T17=0,0,11630*1000*SER_hh_fec!T17/SER_hh_num!T17)</f>
        <v>20410.370363634876</v>
      </c>
      <c r="U17" s="133">
        <f>IF(SER_hh_fec!U17=0,0,11630*1000*SER_hh_fec!U17/SER_hh_num!U17)</f>
        <v>21076.411476126839</v>
      </c>
      <c r="V17" s="133">
        <f>IF(SER_hh_fec!V17=0,0,11630*1000*SER_hh_fec!V17/SER_hh_num!V17)</f>
        <v>19174.615594032908</v>
      </c>
      <c r="W17" s="133">
        <f>IF(SER_hh_fec!W17=0,0,11630*1000*SER_hh_fec!W17/SER_hh_num!W17)</f>
        <v>17482.144910919946</v>
      </c>
      <c r="DA17" s="157" t="s">
        <v>397</v>
      </c>
    </row>
    <row r="18" spans="1:105" ht="12" customHeight="1" x14ac:dyDescent="0.25">
      <c r="A18" s="132" t="s">
        <v>72</v>
      </c>
      <c r="B18" s="133">
        <f>IF(SER_hh_fec!B18=0,0,11630*1000*SER_hh_fec!B18/SER_hh_num!B18)</f>
        <v>12215.727097847326</v>
      </c>
      <c r="C18" s="133">
        <f>IF(SER_hh_fec!C18=0,0,11630*1000*SER_hh_fec!C18/SER_hh_num!C18)</f>
        <v>12098.742078050927</v>
      </c>
      <c r="D18" s="133">
        <f>IF(SER_hh_fec!D18=0,0,11630*1000*SER_hh_fec!D18/SER_hh_num!D18)</f>
        <v>10870.82405084405</v>
      </c>
      <c r="E18" s="133">
        <f>IF(SER_hh_fec!E18=0,0,11630*1000*SER_hh_fec!E18/SER_hh_num!E18)</f>
        <v>15668.509722529603</v>
      </c>
      <c r="F18" s="133">
        <f>IF(SER_hh_fec!F18=0,0,11630*1000*SER_hh_fec!F18/SER_hh_num!F18)</f>
        <v>10250.993206635179</v>
      </c>
      <c r="G18" s="133">
        <f>IF(SER_hh_fec!G18=0,0,11630*1000*SER_hh_fec!G18/SER_hh_num!G18)</f>
        <v>10092.395269590232</v>
      </c>
      <c r="H18" s="133">
        <f>IF(SER_hh_fec!H18=0,0,11630*1000*SER_hh_fec!H18/SER_hh_num!H18)</f>
        <v>10792.358308762552</v>
      </c>
      <c r="I18" s="133">
        <f>IF(SER_hh_fec!I18=0,0,11630*1000*SER_hh_fec!I18/SER_hh_num!I18)</f>
        <v>8745.5289942947838</v>
      </c>
      <c r="J18" s="133">
        <f>IF(SER_hh_fec!J18=0,0,11630*1000*SER_hh_fec!J18/SER_hh_num!J18)</f>
        <v>8516.5937483604393</v>
      </c>
      <c r="K18" s="133">
        <f>IF(SER_hh_fec!K18=0,0,11630*1000*SER_hh_fec!K18/SER_hh_num!K18)</f>
        <v>9055.5017726230799</v>
      </c>
      <c r="L18" s="133">
        <f>IF(SER_hh_fec!L18=0,0,11630*1000*SER_hh_fec!L18/SER_hh_num!L18)</f>
        <v>8893.5083067878713</v>
      </c>
      <c r="M18" s="133">
        <f>IF(SER_hh_fec!M18=0,0,11630*1000*SER_hh_fec!M18/SER_hh_num!M18)</f>
        <v>8079.850248975139</v>
      </c>
      <c r="N18" s="133">
        <f>IF(SER_hh_fec!N18=0,0,11630*1000*SER_hh_fec!N18/SER_hh_num!N18)</f>
        <v>9192.8716480481889</v>
      </c>
      <c r="O18" s="133">
        <f>IF(SER_hh_fec!O18=0,0,11630*1000*SER_hh_fec!O18/SER_hh_num!O18)</f>
        <v>7873.3769876174047</v>
      </c>
      <c r="P18" s="133">
        <f>IF(SER_hh_fec!P18=0,0,11630*1000*SER_hh_fec!P18/SER_hh_num!P18)</f>
        <v>7044.931981674401</v>
      </c>
      <c r="Q18" s="133">
        <f>IF(SER_hh_fec!Q18=0,0,11630*1000*SER_hh_fec!Q18/SER_hh_num!Q18)</f>
        <v>8919.8028703037508</v>
      </c>
      <c r="R18" s="133">
        <f>IF(SER_hh_fec!R18=0,0,11630*1000*SER_hh_fec!R18/SER_hh_num!R18)</f>
        <v>7924.0154217475119</v>
      </c>
      <c r="S18" s="133">
        <f>IF(SER_hh_fec!S18=0,0,11630*1000*SER_hh_fec!S18/SER_hh_num!S18)</f>
        <v>8529.7678176135141</v>
      </c>
      <c r="T18" s="133">
        <f>IF(SER_hh_fec!T18=0,0,11630*1000*SER_hh_fec!T18/SER_hh_num!T18)</f>
        <v>7528.8430972182887</v>
      </c>
      <c r="U18" s="133">
        <f>IF(SER_hh_fec!U18=0,0,11630*1000*SER_hh_fec!U18/SER_hh_num!U18)</f>
        <v>7614.937362550877</v>
      </c>
      <c r="V18" s="133">
        <f>IF(SER_hh_fec!V18=0,0,11630*1000*SER_hh_fec!V18/SER_hh_num!V18)</f>
        <v>7522.2937142465853</v>
      </c>
      <c r="W18" s="133">
        <f>IF(SER_hh_fec!W18=0,0,11630*1000*SER_hh_fec!W18/SER_hh_num!W18)</f>
        <v>6767.6056565400513</v>
      </c>
      <c r="DA18" s="157" t="s">
        <v>398</v>
      </c>
    </row>
    <row r="19" spans="1:105" ht="12.95" customHeight="1" x14ac:dyDescent="0.25">
      <c r="A19" s="130" t="s">
        <v>35</v>
      </c>
      <c r="B19" s="131">
        <f>IF(SER_hh_fec!B19=0,0,11630*1000*SER_hh_fec!B19/SER_hh_num!B19)</f>
        <v>15174.241551943061</v>
      </c>
      <c r="C19" s="131">
        <f>IF(SER_hh_fec!C19=0,0,11630*1000*SER_hh_fec!C19/SER_hh_num!C19)</f>
        <v>15107.926291526799</v>
      </c>
      <c r="D19" s="131">
        <f>IF(SER_hh_fec!D19=0,0,11630*1000*SER_hh_fec!D19/SER_hh_num!D19)</f>
        <v>15137.472340825752</v>
      </c>
      <c r="E19" s="131">
        <f>IF(SER_hh_fec!E19=0,0,11630*1000*SER_hh_fec!E19/SER_hh_num!E19)</f>
        <v>15067.159713156416</v>
      </c>
      <c r="F19" s="131">
        <f>IF(SER_hh_fec!F19=0,0,11630*1000*SER_hh_fec!F19/SER_hh_num!F19)</f>
        <v>15145.339032628674</v>
      </c>
      <c r="G19" s="131">
        <f>IF(SER_hh_fec!G19=0,0,11630*1000*SER_hh_fec!G19/SER_hh_num!G19)</f>
        <v>14982.108912907255</v>
      </c>
      <c r="H19" s="131">
        <f>IF(SER_hh_fec!H19=0,0,11630*1000*SER_hh_fec!H19/SER_hh_num!H19)</f>
        <v>14937.436346246395</v>
      </c>
      <c r="I19" s="131">
        <f>IF(SER_hh_fec!I19=0,0,11630*1000*SER_hh_fec!I19/SER_hh_num!I19)</f>
        <v>14773.623203809222</v>
      </c>
      <c r="J19" s="131">
        <f>IF(SER_hh_fec!J19=0,0,11630*1000*SER_hh_fec!J19/SER_hh_num!J19)</f>
        <v>14744.229920890486</v>
      </c>
      <c r="K19" s="131">
        <f>IF(SER_hh_fec!K19=0,0,11630*1000*SER_hh_fec!K19/SER_hh_num!K19)</f>
        <v>14854.10510570073</v>
      </c>
      <c r="L19" s="131">
        <f>IF(SER_hh_fec!L19=0,0,11630*1000*SER_hh_fec!L19/SER_hh_num!L19)</f>
        <v>14684.796604057108</v>
      </c>
      <c r="M19" s="131">
        <f>IF(SER_hh_fec!M19=0,0,11630*1000*SER_hh_fec!M19/SER_hh_num!M19)</f>
        <v>14643.958095294447</v>
      </c>
      <c r="N19" s="131">
        <f>IF(SER_hh_fec!N19=0,0,11630*1000*SER_hh_fec!N19/SER_hh_num!N19)</f>
        <v>14520.848601821139</v>
      </c>
      <c r="O19" s="131">
        <f>IF(SER_hh_fec!O19=0,0,11630*1000*SER_hh_fec!O19/SER_hh_num!O19)</f>
        <v>14521.896444681213</v>
      </c>
      <c r="P19" s="131">
        <f>IF(SER_hh_fec!P19=0,0,11630*1000*SER_hh_fec!P19/SER_hh_num!P19)</f>
        <v>14553.586677956577</v>
      </c>
      <c r="Q19" s="131">
        <f>IF(SER_hh_fec!Q19=0,0,11630*1000*SER_hh_fec!Q19/SER_hh_num!Q19)</f>
        <v>14390.69711608217</v>
      </c>
      <c r="R19" s="131">
        <f>IF(SER_hh_fec!R19=0,0,11630*1000*SER_hh_fec!R19/SER_hh_num!R19)</f>
        <v>14205.141757246189</v>
      </c>
      <c r="S19" s="131">
        <f>IF(SER_hh_fec!S19=0,0,11630*1000*SER_hh_fec!S19/SER_hh_num!S19)</f>
        <v>13941.690773903199</v>
      </c>
      <c r="T19" s="131">
        <f>IF(SER_hh_fec!T19=0,0,11630*1000*SER_hh_fec!T19/SER_hh_num!T19)</f>
        <v>13630.760155042093</v>
      </c>
      <c r="U19" s="131">
        <f>IF(SER_hh_fec!U19=0,0,11630*1000*SER_hh_fec!U19/SER_hh_num!U19)</f>
        <v>13165.93693573836</v>
      </c>
      <c r="V19" s="131">
        <f>IF(SER_hh_fec!V19=0,0,11630*1000*SER_hh_fec!V19/SER_hh_num!V19)</f>
        <v>11859.633423758454</v>
      </c>
      <c r="W19" s="131">
        <f>IF(SER_hh_fec!W19=0,0,11630*1000*SER_hh_fec!W19/SER_hh_num!W19)</f>
        <v>12318.368286061444</v>
      </c>
      <c r="DA19" s="156" t="s">
        <v>399</v>
      </c>
    </row>
    <row r="20" spans="1:105" ht="12" customHeight="1" x14ac:dyDescent="0.25">
      <c r="A20" s="132" t="s">
        <v>29</v>
      </c>
      <c r="B20" s="133">
        <f>IF(SER_hh_fec!B20=0,0,11630*1000*SER_hh_fec!B20/SER_hh_num!B20)</f>
        <v>16007.001304220237</v>
      </c>
      <c r="C20" s="133">
        <f>IF(SER_hh_fec!C20=0,0,11630*1000*SER_hh_fec!C20/SER_hh_num!C20)</f>
        <v>19327.539651470317</v>
      </c>
      <c r="D20" s="133">
        <f>IF(SER_hh_fec!D20=0,0,11630*1000*SER_hh_fec!D20/SER_hh_num!D20)</f>
        <v>21815.250113548256</v>
      </c>
      <c r="E20" s="133">
        <f>IF(SER_hh_fec!E20=0,0,11630*1000*SER_hh_fec!E20/SER_hh_num!E20)</f>
        <v>20657.969035774004</v>
      </c>
      <c r="F20" s="133">
        <f>IF(SER_hh_fec!F20=0,0,11630*1000*SER_hh_fec!F20/SER_hh_num!F20)</f>
        <v>21538.021057972743</v>
      </c>
      <c r="G20" s="133">
        <f>IF(SER_hh_fec!G20=0,0,11630*1000*SER_hh_fec!G20/SER_hh_num!G20)</f>
        <v>20757.92183213717</v>
      </c>
      <c r="H20" s="133">
        <f>IF(SER_hh_fec!H20=0,0,11630*1000*SER_hh_fec!H20/SER_hh_num!H20)</f>
        <v>20389.842337039037</v>
      </c>
      <c r="I20" s="133">
        <f>IF(SER_hh_fec!I20=0,0,11630*1000*SER_hh_fec!I20/SER_hh_num!I20)</f>
        <v>25293.219623611847</v>
      </c>
      <c r="J20" s="133">
        <f>IF(SER_hh_fec!J20=0,0,11630*1000*SER_hh_fec!J20/SER_hh_num!J20)</f>
        <v>25505.175759149646</v>
      </c>
      <c r="K20" s="133">
        <f>IF(SER_hh_fec!K20=0,0,11630*1000*SER_hh_fec!K20/SER_hh_num!K20)</f>
        <v>25227.271214082291</v>
      </c>
      <c r="L20" s="133">
        <f>IF(SER_hh_fec!L20=0,0,11630*1000*SER_hh_fec!L20/SER_hh_num!L20)</f>
        <v>25224.743656383711</v>
      </c>
      <c r="M20" s="133">
        <f>IF(SER_hh_fec!M20=0,0,11630*1000*SER_hh_fec!M20/SER_hh_num!M20)</f>
        <v>24678.989713928975</v>
      </c>
      <c r="N20" s="133">
        <f>IF(SER_hh_fec!N20=0,0,11630*1000*SER_hh_fec!N20/SER_hh_num!N20)</f>
        <v>24607.422941743414</v>
      </c>
      <c r="O20" s="133">
        <f>IF(SER_hh_fec!O20=0,0,11630*1000*SER_hh_fec!O20/SER_hh_num!O20)</f>
        <v>24742.91858168336</v>
      </c>
      <c r="P20" s="133">
        <f>IF(SER_hh_fec!P20=0,0,11630*1000*SER_hh_fec!P20/SER_hh_num!P20)</f>
        <v>24719.488505933325</v>
      </c>
      <c r="Q20" s="133">
        <f>IF(SER_hh_fec!Q20=0,0,11630*1000*SER_hh_fec!Q20/SER_hh_num!Q20)</f>
        <v>25274.887725078879</v>
      </c>
      <c r="R20" s="133">
        <f>IF(SER_hh_fec!R20=0,0,11630*1000*SER_hh_fec!R20/SER_hh_num!R20)</f>
        <v>25522.15356468438</v>
      </c>
      <c r="S20" s="133">
        <f>IF(SER_hh_fec!S20=0,0,11630*1000*SER_hh_fec!S20/SER_hh_num!S20)</f>
        <v>24860.746295901925</v>
      </c>
      <c r="T20" s="133">
        <f>IF(SER_hh_fec!T20=0,0,11630*1000*SER_hh_fec!T20/SER_hh_num!T20)</f>
        <v>22156.30461009256</v>
      </c>
      <c r="U20" s="133">
        <f>IF(SER_hh_fec!U20=0,0,11630*1000*SER_hh_fec!U20/SER_hh_num!U20)</f>
        <v>21741.13483456241</v>
      </c>
      <c r="V20" s="133">
        <f>IF(SER_hh_fec!V20=0,0,11630*1000*SER_hh_fec!V20/SER_hh_num!V20)</f>
        <v>20048.528333014303</v>
      </c>
      <c r="W20" s="133">
        <f>IF(SER_hh_fec!W20=0,0,11630*1000*SER_hh_fec!W20/SER_hh_num!W20)</f>
        <v>28265.907503447066</v>
      </c>
      <c r="DA20" s="157" t="s">
        <v>400</v>
      </c>
    </row>
    <row r="21" spans="1:105" s="2" customFormat="1" ht="12" customHeight="1" x14ac:dyDescent="0.25">
      <c r="A21" s="132" t="s">
        <v>52</v>
      </c>
      <c r="B21" s="133">
        <f>IF(SER_hh_fec!B21=0,0,11630*1000*SER_hh_fec!B21/SER_hh_num!B21)</f>
        <v>15062.240407032143</v>
      </c>
      <c r="C21" s="133">
        <f>IF(SER_hh_fec!C21=0,0,11630*1000*SER_hh_fec!C21/SER_hh_num!C21)</f>
        <v>15507.420447862989</v>
      </c>
      <c r="D21" s="133">
        <f>IF(SER_hh_fec!D21=0,0,11630*1000*SER_hh_fec!D21/SER_hh_num!D21)</f>
        <v>15608.365422012384</v>
      </c>
      <c r="E21" s="133">
        <f>IF(SER_hh_fec!E21=0,0,11630*1000*SER_hh_fec!E21/SER_hh_num!E21)</f>
        <v>16453.662959241148</v>
      </c>
      <c r="F21" s="133">
        <f>IF(SER_hh_fec!F21=0,0,11630*1000*SER_hh_fec!F21/SER_hh_num!F21)</f>
        <v>16081.697058412257</v>
      </c>
      <c r="G21" s="133">
        <f>IF(SER_hh_fec!G21=0,0,11630*1000*SER_hh_fec!G21/SER_hh_num!G21)</f>
        <v>15505.295216228333</v>
      </c>
      <c r="H21" s="133">
        <f>IF(SER_hh_fec!H21=0,0,11630*1000*SER_hh_fec!H21/SER_hh_num!H21)</f>
        <v>16048.030342000124</v>
      </c>
      <c r="I21" s="133">
        <f>IF(SER_hh_fec!I21=0,0,11630*1000*SER_hh_fec!I21/SER_hh_num!I21)</f>
        <v>15682.933884478305</v>
      </c>
      <c r="J21" s="133">
        <f>IF(SER_hh_fec!J21=0,0,11630*1000*SER_hh_fec!J21/SER_hh_num!J21)</f>
        <v>15640.158097796371</v>
      </c>
      <c r="K21" s="133">
        <f>IF(SER_hh_fec!K21=0,0,11630*1000*SER_hh_fec!K21/SER_hh_num!K21)</f>
        <v>15457.463171194227</v>
      </c>
      <c r="L21" s="133">
        <f>IF(SER_hh_fec!L21=0,0,11630*1000*SER_hh_fec!L21/SER_hh_num!L21)</f>
        <v>15027.377714660663</v>
      </c>
      <c r="M21" s="133">
        <f>IF(SER_hh_fec!M21=0,0,11630*1000*SER_hh_fec!M21/SER_hh_num!M21)</f>
        <v>15085.279285628429</v>
      </c>
      <c r="N21" s="133">
        <f>IF(SER_hh_fec!N21=0,0,11630*1000*SER_hh_fec!N21/SER_hh_num!N21)</f>
        <v>15348.616511873537</v>
      </c>
      <c r="O21" s="133">
        <f>IF(SER_hh_fec!O21=0,0,11630*1000*SER_hh_fec!O21/SER_hh_num!O21)</f>
        <v>13981.804201860328</v>
      </c>
      <c r="P21" s="133">
        <f>IF(SER_hh_fec!P21=0,0,11630*1000*SER_hh_fec!P21/SER_hh_num!P21)</f>
        <v>14077.139499402791</v>
      </c>
      <c r="Q21" s="133">
        <f>IF(SER_hh_fec!Q21=0,0,11630*1000*SER_hh_fec!Q21/SER_hh_num!Q21)</f>
        <v>13672.97426523684</v>
      </c>
      <c r="R21" s="133">
        <f>IF(SER_hh_fec!R21=0,0,11630*1000*SER_hh_fec!R21/SER_hh_num!R21)</f>
        <v>14028.081652456434</v>
      </c>
      <c r="S21" s="133">
        <f>IF(SER_hh_fec!S21=0,0,11630*1000*SER_hh_fec!S21/SER_hh_num!S21)</f>
        <v>14035.107738221139</v>
      </c>
      <c r="T21" s="133">
        <f>IF(SER_hh_fec!T21=0,0,11630*1000*SER_hh_fec!T21/SER_hh_num!T21)</f>
        <v>12882.276961648413</v>
      </c>
      <c r="U21" s="133">
        <f>IF(SER_hh_fec!U21=0,0,11630*1000*SER_hh_fec!U21/SER_hh_num!U21)</f>
        <v>14218.733770506051</v>
      </c>
      <c r="V21" s="133">
        <f>IF(SER_hh_fec!V21=0,0,11630*1000*SER_hh_fec!V21/SER_hh_num!V21)</f>
        <v>12364.232823065873</v>
      </c>
      <c r="W21" s="133">
        <f>IF(SER_hh_fec!W21=0,0,11630*1000*SER_hh_fec!W21/SER_hh_num!W21)</f>
        <v>13088.182105502603</v>
      </c>
      <c r="DA21" s="157" t="s">
        <v>401</v>
      </c>
    </row>
    <row r="22" spans="1:105" ht="12" customHeight="1" x14ac:dyDescent="0.25">
      <c r="A22" s="132" t="s">
        <v>169</v>
      </c>
      <c r="B22" s="133">
        <f>IF(SER_hh_fec!B22=0,0,11630*1000*SER_hh_fec!B22/SER_hh_num!B22)</f>
        <v>13977.487145468245</v>
      </c>
      <c r="C22" s="133">
        <f>IF(SER_hh_fec!C22=0,0,11630*1000*SER_hh_fec!C22/SER_hh_num!C22)</f>
        <v>13901.031710730267</v>
      </c>
      <c r="D22" s="133">
        <f>IF(SER_hh_fec!D22=0,0,11630*1000*SER_hh_fec!D22/SER_hh_num!D22)</f>
        <v>13647.192809511746</v>
      </c>
      <c r="E22" s="133">
        <f>IF(SER_hh_fec!E22=0,0,11630*1000*SER_hh_fec!E22/SER_hh_num!E22)</f>
        <v>13883.008544402044</v>
      </c>
      <c r="F22" s="133">
        <f>IF(SER_hh_fec!F22=0,0,11630*1000*SER_hh_fec!F22/SER_hh_num!F22)</f>
        <v>13926.012412815993</v>
      </c>
      <c r="G22" s="133">
        <f>IF(SER_hh_fec!G22=0,0,11630*1000*SER_hh_fec!G22/SER_hh_num!G22)</f>
        <v>13828.418361971615</v>
      </c>
      <c r="H22" s="133">
        <f>IF(SER_hh_fec!H22=0,0,11630*1000*SER_hh_fec!H22/SER_hh_num!H22)</f>
        <v>13799.689823583269</v>
      </c>
      <c r="I22" s="133">
        <f>IF(SER_hh_fec!I22=0,0,11630*1000*SER_hh_fec!I22/SER_hh_num!I22)</f>
        <v>13488.294544414239</v>
      </c>
      <c r="J22" s="133">
        <f>IF(SER_hh_fec!J22=0,0,11630*1000*SER_hh_fec!J22/SER_hh_num!J22)</f>
        <v>13570.622573681945</v>
      </c>
      <c r="K22" s="133">
        <f>IF(SER_hh_fec!K22=0,0,11630*1000*SER_hh_fec!K22/SER_hh_num!K22)</f>
        <v>13669.547346700254</v>
      </c>
      <c r="L22" s="133">
        <f>IF(SER_hh_fec!L22=0,0,11630*1000*SER_hh_fec!L22/SER_hh_num!L22)</f>
        <v>13238.654915266907</v>
      </c>
      <c r="M22" s="133">
        <f>IF(SER_hh_fec!M22=0,0,11630*1000*SER_hh_fec!M22/SER_hh_num!M22)</f>
        <v>13196.655979918289</v>
      </c>
      <c r="N22" s="133">
        <f>IF(SER_hh_fec!N22=0,0,11630*1000*SER_hh_fec!N22/SER_hh_num!N22)</f>
        <v>13208.536556964908</v>
      </c>
      <c r="O22" s="133">
        <f>IF(SER_hh_fec!O22=0,0,11630*1000*SER_hh_fec!O22/SER_hh_num!O22)</f>
        <v>13018.417686579174</v>
      </c>
      <c r="P22" s="133">
        <f>IF(SER_hh_fec!P22=0,0,11630*1000*SER_hh_fec!P22/SER_hh_num!P22)</f>
        <v>12715.003550910298</v>
      </c>
      <c r="Q22" s="133">
        <f>IF(SER_hh_fec!Q22=0,0,11630*1000*SER_hh_fec!Q22/SER_hh_num!Q22)</f>
        <v>12636.993313500361</v>
      </c>
      <c r="R22" s="133">
        <f>IF(SER_hh_fec!R22=0,0,11630*1000*SER_hh_fec!R22/SER_hh_num!R22)</f>
        <v>12347.71664867561</v>
      </c>
      <c r="S22" s="133">
        <f>IF(SER_hh_fec!S22=0,0,11630*1000*SER_hh_fec!S22/SER_hh_num!S22)</f>
        <v>12948.99157734937</v>
      </c>
      <c r="T22" s="133">
        <f>IF(SER_hh_fec!T22=0,0,11630*1000*SER_hh_fec!T22/SER_hh_num!T22)</f>
        <v>10839.054671638891</v>
      </c>
      <c r="U22" s="133">
        <f>IF(SER_hh_fec!U22=0,0,11630*1000*SER_hh_fec!U22/SER_hh_num!U22)</f>
        <v>11052.870271940879</v>
      </c>
      <c r="V22" s="133">
        <f>IF(SER_hh_fec!V22=0,0,11630*1000*SER_hh_fec!V22/SER_hh_num!V22)</f>
        <v>10275.660340725421</v>
      </c>
      <c r="W22" s="133">
        <f>IF(SER_hh_fec!W22=0,0,11630*1000*SER_hh_fec!W22/SER_hh_num!W22)</f>
        <v>10541.889707162398</v>
      </c>
      <c r="DA22" s="157" t="s">
        <v>402</v>
      </c>
    </row>
    <row r="23" spans="1:105" ht="12" customHeight="1" x14ac:dyDescent="0.25">
      <c r="A23" s="132" t="s">
        <v>154</v>
      </c>
      <c r="B23" s="133">
        <f>IF(SER_hh_fec!B23=0,0,11630*1000*SER_hh_fec!B23/SER_hh_num!B23)</f>
        <v>17108.698736162994</v>
      </c>
      <c r="C23" s="133">
        <f>IF(SER_hh_fec!C23=0,0,11630*1000*SER_hh_fec!C23/SER_hh_num!C23)</f>
        <v>17093.819092315738</v>
      </c>
      <c r="D23" s="133">
        <f>IF(SER_hh_fec!D23=0,0,11630*1000*SER_hh_fec!D23/SER_hh_num!D23)</f>
        <v>17554.983478719707</v>
      </c>
      <c r="E23" s="133">
        <f>IF(SER_hh_fec!E23=0,0,11630*1000*SER_hh_fec!E23/SER_hh_num!E23)</f>
        <v>17614.240379685816</v>
      </c>
      <c r="F23" s="133">
        <f>IF(SER_hh_fec!F23=0,0,11630*1000*SER_hh_fec!F23/SER_hh_num!F23)</f>
        <v>17466.733073401796</v>
      </c>
      <c r="G23" s="133">
        <f>IF(SER_hh_fec!G23=0,0,11630*1000*SER_hh_fec!G23/SER_hh_num!G23)</f>
        <v>16885.149002228354</v>
      </c>
      <c r="H23" s="133">
        <f>IF(SER_hh_fec!H23=0,0,11630*1000*SER_hh_fec!H23/SER_hh_num!H23)</f>
        <v>16863.400134587897</v>
      </c>
      <c r="I23" s="133">
        <f>IF(SER_hh_fec!I23=0,0,11630*1000*SER_hh_fec!I23/SER_hh_num!I23)</f>
        <v>16172.782895115421</v>
      </c>
      <c r="J23" s="133">
        <f>IF(SER_hh_fec!J23=0,0,11630*1000*SER_hh_fec!J23/SER_hh_num!J23)</f>
        <v>15815.67422178985</v>
      </c>
      <c r="K23" s="133">
        <f>IF(SER_hh_fec!K23=0,0,11630*1000*SER_hh_fec!K23/SER_hh_num!K23)</f>
        <v>16049.307830601088</v>
      </c>
      <c r="L23" s="133">
        <f>IF(SER_hh_fec!L23=0,0,11630*1000*SER_hh_fec!L23/SER_hh_num!L23)</f>
        <v>15755.374883023225</v>
      </c>
      <c r="M23" s="133">
        <f>IF(SER_hh_fec!M23=0,0,11630*1000*SER_hh_fec!M23/SER_hh_num!M23)</f>
        <v>15468.725491828518</v>
      </c>
      <c r="N23" s="133">
        <f>IF(SER_hh_fec!N23=0,0,11630*1000*SER_hh_fec!N23/SER_hh_num!N23)</f>
        <v>14726.354363458564</v>
      </c>
      <c r="O23" s="133">
        <f>IF(SER_hh_fec!O23=0,0,11630*1000*SER_hh_fec!O23/SER_hh_num!O23)</f>
        <v>14663.006769485446</v>
      </c>
      <c r="P23" s="133">
        <f>IF(SER_hh_fec!P23=0,0,11630*1000*SER_hh_fec!P23/SER_hh_num!P23)</f>
        <v>14690.318362074864</v>
      </c>
      <c r="Q23" s="133">
        <f>IF(SER_hh_fec!Q23=0,0,11630*1000*SER_hh_fec!Q23/SER_hh_num!Q23)</f>
        <v>14108.944215264954</v>
      </c>
      <c r="R23" s="133">
        <f>IF(SER_hh_fec!R23=0,0,11630*1000*SER_hh_fec!R23/SER_hh_num!R23)</f>
        <v>13588.54598133131</v>
      </c>
      <c r="S23" s="133">
        <f>IF(SER_hh_fec!S23=0,0,11630*1000*SER_hh_fec!S23/SER_hh_num!S23)</f>
        <v>12935.345310308052</v>
      </c>
      <c r="T23" s="133">
        <f>IF(SER_hh_fec!T23=0,0,11630*1000*SER_hh_fec!T23/SER_hh_num!T23)</f>
        <v>13119.653767527225</v>
      </c>
      <c r="U23" s="133">
        <f>IF(SER_hh_fec!U23=0,0,11630*1000*SER_hh_fec!U23/SER_hh_num!U23)</f>
        <v>11897.592983694105</v>
      </c>
      <c r="V23" s="133">
        <f>IF(SER_hh_fec!V23=0,0,11630*1000*SER_hh_fec!V23/SER_hh_num!V23)</f>
        <v>10480.432670868544</v>
      </c>
      <c r="W23" s="133">
        <f>IF(SER_hh_fec!W23=0,0,11630*1000*SER_hh_fec!W23/SER_hh_num!W23)</f>
        <v>10893.007420678994</v>
      </c>
      <c r="DA23" s="157" t="s">
        <v>403</v>
      </c>
    </row>
    <row r="24" spans="1:105" ht="12" customHeight="1" x14ac:dyDescent="0.25">
      <c r="A24" s="132" t="s">
        <v>128</v>
      </c>
      <c r="B24" s="133">
        <f>IF(SER_hh_fec!B24=0,0,11630*1000*SER_hh_fec!B24/SER_hh_num!B24)</f>
        <v>30885.303625040811</v>
      </c>
      <c r="C24" s="133">
        <f>IF(SER_hh_fec!C24=0,0,11630*1000*SER_hh_fec!C24/SER_hh_num!C24)</f>
        <v>27350.748892380827</v>
      </c>
      <c r="D24" s="133">
        <f>IF(SER_hh_fec!D24=0,0,11630*1000*SER_hh_fec!D24/SER_hh_num!D24)</f>
        <v>29974.415389434504</v>
      </c>
      <c r="E24" s="133">
        <f>IF(SER_hh_fec!E24=0,0,11630*1000*SER_hh_fec!E24/SER_hh_num!E24)</f>
        <v>29629.048384725953</v>
      </c>
      <c r="F24" s="133">
        <f>IF(SER_hh_fec!F24=0,0,11630*1000*SER_hh_fec!F24/SER_hh_num!F24)</f>
        <v>29174.733316273428</v>
      </c>
      <c r="G24" s="133">
        <f>IF(SER_hh_fec!G24=0,0,11630*1000*SER_hh_fec!G24/SER_hh_num!G24)</f>
        <v>28212.392055076958</v>
      </c>
      <c r="H24" s="133">
        <f>IF(SER_hh_fec!H24=0,0,11630*1000*SER_hh_fec!H24/SER_hh_num!H24)</f>
        <v>27315.487942073469</v>
      </c>
      <c r="I24" s="133">
        <f>IF(SER_hh_fec!I24=0,0,11630*1000*SER_hh_fec!I24/SER_hh_num!I24)</f>
        <v>27512.684576255178</v>
      </c>
      <c r="J24" s="133">
        <f>IF(SER_hh_fec!J24=0,0,11630*1000*SER_hh_fec!J24/SER_hh_num!J24)</f>
        <v>26432.267107067695</v>
      </c>
      <c r="K24" s="133">
        <f>IF(SER_hh_fec!K24=0,0,11630*1000*SER_hh_fec!K24/SER_hh_num!K24)</f>
        <v>26357.505419919806</v>
      </c>
      <c r="L24" s="133">
        <f>IF(SER_hh_fec!L24=0,0,11630*1000*SER_hh_fec!L24/SER_hh_num!L24)</f>
        <v>26731.281286196496</v>
      </c>
      <c r="M24" s="133">
        <f>IF(SER_hh_fec!M24=0,0,11630*1000*SER_hh_fec!M24/SER_hh_num!M24)</f>
        <v>23686.598040087734</v>
      </c>
      <c r="N24" s="133">
        <f>IF(SER_hh_fec!N24=0,0,11630*1000*SER_hh_fec!N24/SER_hh_num!N24)</f>
        <v>24417.242560820257</v>
      </c>
      <c r="O24" s="133">
        <f>IF(SER_hh_fec!O24=0,0,11630*1000*SER_hh_fec!O24/SER_hh_num!O24)</f>
        <v>25374.260226073631</v>
      </c>
      <c r="P24" s="133">
        <f>IF(SER_hh_fec!P24=0,0,11630*1000*SER_hh_fec!P24/SER_hh_num!P24)</f>
        <v>24028.314139170172</v>
      </c>
      <c r="Q24" s="133">
        <f>IF(SER_hh_fec!Q24=0,0,11630*1000*SER_hh_fec!Q24/SER_hh_num!Q24)</f>
        <v>23495.851764220861</v>
      </c>
      <c r="R24" s="133">
        <f>IF(SER_hh_fec!R24=0,0,11630*1000*SER_hh_fec!R24/SER_hh_num!R24)</f>
        <v>23973.542211186315</v>
      </c>
      <c r="S24" s="133">
        <f>IF(SER_hh_fec!S24=0,0,11630*1000*SER_hh_fec!S24/SER_hh_num!S24)</f>
        <v>23483.681538750352</v>
      </c>
      <c r="T24" s="133">
        <f>IF(SER_hh_fec!T24=0,0,11630*1000*SER_hh_fec!T24/SER_hh_num!T24)</f>
        <v>22153.667509633415</v>
      </c>
      <c r="U24" s="133">
        <f>IF(SER_hh_fec!U24=0,0,11630*1000*SER_hh_fec!U24/SER_hh_num!U24)</f>
        <v>20532.387415178877</v>
      </c>
      <c r="V24" s="133">
        <f>IF(SER_hh_fec!V24=0,0,11630*1000*SER_hh_fec!V24/SER_hh_num!V24)</f>
        <v>19503.311224433601</v>
      </c>
      <c r="W24" s="133">
        <f>IF(SER_hh_fec!W24=0,0,11630*1000*SER_hh_fec!W24/SER_hh_num!W24)</f>
        <v>20669.811792060547</v>
      </c>
      <c r="DA24" s="157" t="s">
        <v>404</v>
      </c>
    </row>
    <row r="25" spans="1:105" ht="12" customHeight="1" x14ac:dyDescent="0.25">
      <c r="A25" s="132" t="s">
        <v>170</v>
      </c>
      <c r="B25" s="133">
        <f>IF(SER_hh_fec!B25=0,0,11630*1000*SER_hh_fec!B25/SER_hh_num!B25)</f>
        <v>16345.493387051229</v>
      </c>
      <c r="C25" s="133">
        <f>IF(SER_hh_fec!C25=0,0,11630*1000*SER_hh_fec!C25/SER_hh_num!C25)</f>
        <v>16122.479682808575</v>
      </c>
      <c r="D25" s="133">
        <f>IF(SER_hh_fec!D25=0,0,11630*1000*SER_hh_fec!D25/SER_hh_num!D25)</f>
        <v>15949.006735401994</v>
      </c>
      <c r="E25" s="133">
        <f>IF(SER_hh_fec!E25=0,0,11630*1000*SER_hh_fec!E25/SER_hh_num!E25)</f>
        <v>14159.571147854123</v>
      </c>
      <c r="F25" s="133">
        <f>IF(SER_hh_fec!F25=0,0,11630*1000*SER_hh_fec!F25/SER_hh_num!F25)</f>
        <v>13070.971633906373</v>
      </c>
      <c r="G25" s="133">
        <f>IF(SER_hh_fec!G25=0,0,11630*1000*SER_hh_fec!G25/SER_hh_num!G25)</f>
        <v>12576.774542712972</v>
      </c>
      <c r="H25" s="133">
        <f>IF(SER_hh_fec!H25=0,0,11630*1000*SER_hh_fec!H25/SER_hh_num!H25)</f>
        <v>12731.369969573971</v>
      </c>
      <c r="I25" s="133">
        <f>IF(SER_hh_fec!I25=0,0,11630*1000*SER_hh_fec!I25/SER_hh_num!I25)</f>
        <v>12265.331822097934</v>
      </c>
      <c r="J25" s="133">
        <f>IF(SER_hh_fec!J25=0,0,11630*1000*SER_hh_fec!J25/SER_hh_num!J25)</f>
        <v>12576.996209802732</v>
      </c>
      <c r="K25" s="133">
        <f>IF(SER_hh_fec!K25=0,0,11630*1000*SER_hh_fec!K25/SER_hh_num!K25)</f>
        <v>12857.155458317058</v>
      </c>
      <c r="L25" s="133">
        <f>IF(SER_hh_fec!L25=0,0,11630*1000*SER_hh_fec!L25/SER_hh_num!L25)</f>
        <v>12774.29508442171</v>
      </c>
      <c r="M25" s="133">
        <f>IF(SER_hh_fec!M25=0,0,11630*1000*SER_hh_fec!M25/SER_hh_num!M25)</f>
        <v>12971.601052484724</v>
      </c>
      <c r="N25" s="133">
        <f>IF(SER_hh_fec!N25=0,0,11630*1000*SER_hh_fec!N25/SER_hh_num!N25)</f>
        <v>13589.001667525499</v>
      </c>
      <c r="O25" s="133">
        <f>IF(SER_hh_fec!O25=0,0,11630*1000*SER_hh_fec!O25/SER_hh_num!O25)</f>
        <v>13334.903361002171</v>
      </c>
      <c r="P25" s="133">
        <f>IF(SER_hh_fec!P25=0,0,11630*1000*SER_hh_fec!P25/SER_hh_num!P25)</f>
        <v>13779.230714507072</v>
      </c>
      <c r="Q25" s="133">
        <f>IF(SER_hh_fec!Q25=0,0,11630*1000*SER_hh_fec!Q25/SER_hh_num!Q25)</f>
        <v>14137.19429292124</v>
      </c>
      <c r="R25" s="133">
        <f>IF(SER_hh_fec!R25=0,0,11630*1000*SER_hh_fec!R25/SER_hh_num!R25)</f>
        <v>14363.613219152574</v>
      </c>
      <c r="S25" s="133">
        <f>IF(SER_hh_fec!S25=0,0,11630*1000*SER_hh_fec!S25/SER_hh_num!S25)</f>
        <v>14492.235932565365</v>
      </c>
      <c r="T25" s="133">
        <f>IF(SER_hh_fec!T25=0,0,11630*1000*SER_hh_fec!T25/SER_hh_num!T25)</f>
        <v>14358.850411743344</v>
      </c>
      <c r="U25" s="133">
        <f>IF(SER_hh_fec!U25=0,0,11630*1000*SER_hh_fec!U25/SER_hh_num!U25)</f>
        <v>13906.98836151367</v>
      </c>
      <c r="V25" s="133">
        <f>IF(SER_hh_fec!V25=0,0,11630*1000*SER_hh_fec!V25/SER_hh_num!V25)</f>
        <v>12777.391286662238</v>
      </c>
      <c r="W25" s="133">
        <f>IF(SER_hh_fec!W25=0,0,11630*1000*SER_hh_fec!W25/SER_hh_num!W25)</f>
        <v>13433.96916417236</v>
      </c>
      <c r="DA25" s="157" t="s">
        <v>405</v>
      </c>
    </row>
    <row r="26" spans="1:105" ht="12" customHeight="1" x14ac:dyDescent="0.25">
      <c r="A26" s="132" t="s">
        <v>24</v>
      </c>
      <c r="B26" s="65">
        <f>IF(SER_hh_fec!B26=0,0,11630*1000*SER_hh_fec!B26/SER_hh_num!B26)</f>
        <v>14266.832549215693</v>
      </c>
      <c r="C26" s="65">
        <f>IF(SER_hh_fec!C26=0,0,11630*1000*SER_hh_fec!C26/SER_hh_num!C26)</f>
        <v>14195.765560487966</v>
      </c>
      <c r="D26" s="65">
        <f>IF(SER_hh_fec!D26=0,0,11630*1000*SER_hh_fec!D26/SER_hh_num!D26)</f>
        <v>14172.073880339269</v>
      </c>
      <c r="E26" s="65">
        <f>IF(SER_hh_fec!E26=0,0,11630*1000*SER_hh_fec!E26/SER_hh_num!E26)</f>
        <v>14048.087128459565</v>
      </c>
      <c r="F26" s="65">
        <f>IF(SER_hh_fec!F26=0,0,11630*1000*SER_hh_fec!F26/SER_hh_num!F26)</f>
        <v>14599.507991332295</v>
      </c>
      <c r="G26" s="65">
        <f>IF(SER_hh_fec!G26=0,0,11630*1000*SER_hh_fec!G26/SER_hh_num!G26)</f>
        <v>14723.169977888276</v>
      </c>
      <c r="H26" s="65">
        <f>IF(SER_hh_fec!H26=0,0,11630*1000*SER_hh_fec!H26/SER_hh_num!H26)</f>
        <v>14479.182037881637</v>
      </c>
      <c r="I26" s="65">
        <f>IF(SER_hh_fec!I26=0,0,11630*1000*SER_hh_fec!I26/SER_hh_num!I26)</f>
        <v>14686.379809820777</v>
      </c>
      <c r="J26" s="65">
        <f>IF(SER_hh_fec!J26=0,0,11630*1000*SER_hh_fec!J26/SER_hh_num!J26)</f>
        <v>14615.598522509659</v>
      </c>
      <c r="K26" s="65">
        <f>IF(SER_hh_fec!K26=0,0,11630*1000*SER_hh_fec!K26/SER_hh_num!K26)</f>
        <v>14607.585781995189</v>
      </c>
      <c r="L26" s="65">
        <f>IF(SER_hh_fec!L26=0,0,11630*1000*SER_hh_fec!L26/SER_hh_num!L26)</f>
        <v>14476.619052871838</v>
      </c>
      <c r="M26" s="65">
        <f>IF(SER_hh_fec!M26=0,0,11630*1000*SER_hh_fec!M26/SER_hh_num!M26)</f>
        <v>14464.489527346843</v>
      </c>
      <c r="N26" s="65">
        <f>IF(SER_hh_fec!N26=0,0,11630*1000*SER_hh_fec!N26/SER_hh_num!N26)</f>
        <v>14389.106821857509</v>
      </c>
      <c r="O26" s="65">
        <f>IF(SER_hh_fec!O26=0,0,11630*1000*SER_hh_fec!O26/SER_hh_num!O26)</f>
        <v>14659.146302482424</v>
      </c>
      <c r="P26" s="65">
        <f>IF(SER_hh_fec!P26=0,0,11630*1000*SER_hh_fec!P26/SER_hh_num!P26)</f>
        <v>14711.573043821771</v>
      </c>
      <c r="Q26" s="65">
        <f>IF(SER_hh_fec!Q26=0,0,11630*1000*SER_hh_fec!Q26/SER_hh_num!Q26)</f>
        <v>14730.517140418482</v>
      </c>
      <c r="R26" s="65">
        <f>IF(SER_hh_fec!R26=0,0,11630*1000*SER_hh_fec!R26/SER_hh_num!R26)</f>
        <v>14727.028085852617</v>
      </c>
      <c r="S26" s="65">
        <f>IF(SER_hh_fec!S26=0,0,11630*1000*SER_hh_fec!S26/SER_hh_num!S26)</f>
        <v>14233.511576491583</v>
      </c>
      <c r="T26" s="65">
        <f>IF(SER_hh_fec!T26=0,0,11630*1000*SER_hh_fec!T26/SER_hh_num!T26)</f>
        <v>14207.343734678076</v>
      </c>
      <c r="U26" s="65">
        <f>IF(SER_hh_fec!U26=0,0,11630*1000*SER_hh_fec!U26/SER_hh_num!U26)</f>
        <v>14125.009351843399</v>
      </c>
      <c r="V26" s="65">
        <f>IF(SER_hh_fec!V26=0,0,11630*1000*SER_hh_fec!V26/SER_hh_num!V26)</f>
        <v>12751.062850528979</v>
      </c>
      <c r="W26" s="65">
        <f>IF(SER_hh_fec!W26=0,0,11630*1000*SER_hh_fec!W26/SER_hh_num!W26)</f>
        <v>13286.003741370512</v>
      </c>
      <c r="DA26" s="109" t="s">
        <v>406</v>
      </c>
    </row>
    <row r="27" spans="1:105" ht="12" customHeight="1" x14ac:dyDescent="0.25">
      <c r="A27" s="145" t="s">
        <v>86</v>
      </c>
      <c r="B27" s="146">
        <f>IF(SER_hh_fec!B27=0,0,11630*1000*SER_hh_fec!B27/SER_hh_num!B19)</f>
        <v>94.30448011250742</v>
      </c>
      <c r="C27" s="146">
        <f>IF(SER_hh_fec!C27=0,0,11630*1000*SER_hh_fec!C27/SER_hh_num!C19)</f>
        <v>96.372540438181801</v>
      </c>
      <c r="D27" s="146">
        <f>IF(SER_hh_fec!D27=0,0,11630*1000*SER_hh_fec!D27/SER_hh_num!D19)</f>
        <v>101.36742727095472</v>
      </c>
      <c r="E27" s="146">
        <f>IF(SER_hh_fec!E27=0,0,11630*1000*SER_hh_fec!E27/SER_hh_num!E19)</f>
        <v>113.81044403948314</v>
      </c>
      <c r="F27" s="146">
        <f>IF(SER_hh_fec!F27=0,0,11630*1000*SER_hh_fec!F27/SER_hh_num!F19)</f>
        <v>117.72409045582954</v>
      </c>
      <c r="G27" s="146">
        <f>IF(SER_hh_fec!G27=0,0,11630*1000*SER_hh_fec!G27/SER_hh_num!G19)</f>
        <v>124.48224462320175</v>
      </c>
      <c r="H27" s="146">
        <f>IF(SER_hh_fec!H27=0,0,11630*1000*SER_hh_fec!H27/SER_hh_num!H19)</f>
        <v>121.7784640783896</v>
      </c>
      <c r="I27" s="146">
        <f>IF(SER_hh_fec!I27=0,0,11630*1000*SER_hh_fec!I27/SER_hh_num!I19)</f>
        <v>136.75021065657597</v>
      </c>
      <c r="J27" s="146">
        <f>IF(SER_hh_fec!J27=0,0,11630*1000*SER_hh_fec!J27/SER_hh_num!J19)</f>
        <v>162.36692884211311</v>
      </c>
      <c r="K27" s="146">
        <f>IF(SER_hh_fec!K27=0,0,11630*1000*SER_hh_fec!K27/SER_hh_num!K19)</f>
        <v>162.36543598612434</v>
      </c>
      <c r="L27" s="146">
        <f>IF(SER_hh_fec!L27=0,0,11630*1000*SER_hh_fec!L27/SER_hh_num!L19)</f>
        <v>220.15872177888659</v>
      </c>
      <c r="M27" s="146">
        <f>IF(SER_hh_fec!M27=0,0,11630*1000*SER_hh_fec!M27/SER_hh_num!M19)</f>
        <v>246.79121742798657</v>
      </c>
      <c r="N27" s="146">
        <f>IF(SER_hh_fec!N27=0,0,11630*1000*SER_hh_fec!N27/SER_hh_num!N19)</f>
        <v>265.95287632376034</v>
      </c>
      <c r="O27" s="146">
        <f>IF(SER_hh_fec!O27=0,0,11630*1000*SER_hh_fec!O27/SER_hh_num!O19)</f>
        <v>267.56815733519397</v>
      </c>
      <c r="P27" s="146">
        <f>IF(SER_hh_fec!P27=0,0,11630*1000*SER_hh_fec!P27/SER_hh_num!P19)</f>
        <v>285.40518407311123</v>
      </c>
      <c r="Q27" s="146">
        <f>IF(SER_hh_fec!Q27=0,0,11630*1000*SER_hh_fec!Q27/SER_hh_num!Q19)</f>
        <v>286.25417813655787</v>
      </c>
      <c r="R27" s="146">
        <f>IF(SER_hh_fec!R27=0,0,11630*1000*SER_hh_fec!R27/SER_hh_num!R19)</f>
        <v>285.54264832408711</v>
      </c>
      <c r="S27" s="146">
        <f>IF(SER_hh_fec!S27=0,0,11630*1000*SER_hh_fec!S27/SER_hh_num!S19)</f>
        <v>298.67643640138635</v>
      </c>
      <c r="T27" s="146">
        <f>IF(SER_hh_fec!T27=0,0,11630*1000*SER_hh_fec!T27/SER_hh_num!T19)</f>
        <v>316.92808788731475</v>
      </c>
      <c r="U27" s="146">
        <f>IF(SER_hh_fec!U27=0,0,11630*1000*SER_hh_fec!U27/SER_hh_num!U19)</f>
        <v>314.60585792998859</v>
      </c>
      <c r="V27" s="146">
        <f>IF(SER_hh_fec!V27=0,0,11630*1000*SER_hh_fec!V27/SER_hh_num!V19)</f>
        <v>320.45893187762613</v>
      </c>
      <c r="W27" s="146">
        <f>IF(SER_hh_fec!W27=0,0,11630*1000*SER_hh_fec!W27/SER_hh_num!W19)</f>
        <v>304.57823622006879</v>
      </c>
      <c r="DA27" s="159" t="s">
        <v>407</v>
      </c>
    </row>
    <row r="28" spans="1:105" ht="12" customHeight="1" x14ac:dyDescent="0.25">
      <c r="A28" s="78" t="s">
        <v>85</v>
      </c>
      <c r="B28" s="147">
        <f>IF(SER_hh_fec!B27=0,0,11630*1000*SER_hh_fec!B27/SER_hh_num!B27)</f>
        <v>6119.6039638879147</v>
      </c>
      <c r="C28" s="147">
        <f>IF(SER_hh_fec!C27=0,0,11630*1000*SER_hh_fec!C27/SER_hh_num!C27)</f>
        <v>5959.4296578668336</v>
      </c>
      <c r="D28" s="147">
        <f>IF(SER_hh_fec!D27=0,0,11630*1000*SER_hh_fec!D27/SER_hh_num!D27)</f>
        <v>6010.899335108129</v>
      </c>
      <c r="E28" s="147">
        <f>IF(SER_hh_fec!E27=0,0,11630*1000*SER_hh_fec!E27/SER_hh_num!E27)</f>
        <v>6082.9511349577469</v>
      </c>
      <c r="F28" s="147">
        <f>IF(SER_hh_fec!F27=0,0,11630*1000*SER_hh_fec!F27/SER_hh_num!F27)</f>
        <v>6020.4413583347905</v>
      </c>
      <c r="G28" s="147">
        <f>IF(SER_hh_fec!G27=0,0,11630*1000*SER_hh_fec!G27/SER_hh_num!G27)</f>
        <v>5880.2277782300589</v>
      </c>
      <c r="H28" s="147">
        <f>IF(SER_hh_fec!H27=0,0,11630*1000*SER_hh_fec!H27/SER_hh_num!H27)</f>
        <v>5757.3827167564723</v>
      </c>
      <c r="I28" s="147">
        <f>IF(SER_hh_fec!I27=0,0,11630*1000*SER_hh_fec!I27/SER_hh_num!I27)</f>
        <v>5789.1564286020257</v>
      </c>
      <c r="J28" s="147">
        <f>IF(SER_hh_fec!J27=0,0,11630*1000*SER_hh_fec!J27/SER_hh_num!J27)</f>
        <v>6149.1201265184218</v>
      </c>
      <c r="K28" s="147">
        <f>IF(SER_hh_fec!K27=0,0,11630*1000*SER_hh_fec!K27/SER_hh_num!K27)</f>
        <v>5855.6530309579693</v>
      </c>
      <c r="L28" s="147">
        <f>IF(SER_hh_fec!L27=0,0,11630*1000*SER_hh_fec!L27/SER_hh_num!L27)</f>
        <v>6853.2211367256687</v>
      </c>
      <c r="M28" s="147">
        <f>IF(SER_hh_fec!M27=0,0,11630*1000*SER_hh_fec!M27/SER_hh_num!M27)</f>
        <v>6726.0551090782246</v>
      </c>
      <c r="N28" s="147">
        <f>IF(SER_hh_fec!N27=0,0,11630*1000*SER_hh_fec!N27/SER_hh_num!N27)</f>
        <v>6699.8993384522128</v>
      </c>
      <c r="O28" s="147">
        <f>IF(SER_hh_fec!O27=0,0,11630*1000*SER_hh_fec!O27/SER_hh_num!O27)</f>
        <v>6818.8648919352772</v>
      </c>
      <c r="P28" s="147">
        <f>IF(SER_hh_fec!P27=0,0,11630*1000*SER_hh_fec!P27/SER_hh_num!P27)</f>
        <v>6889.1497892855323</v>
      </c>
      <c r="Q28" s="147">
        <f>IF(SER_hh_fec!Q27=0,0,11630*1000*SER_hh_fec!Q27/SER_hh_num!Q27)</f>
        <v>6930.2700900388445</v>
      </c>
      <c r="R28" s="147">
        <f>IF(SER_hh_fec!R27=0,0,11630*1000*SER_hh_fec!R27/SER_hh_num!R27)</f>
        <v>6861.6706070189302</v>
      </c>
      <c r="S28" s="147">
        <f>IF(SER_hh_fec!S27=0,0,11630*1000*SER_hh_fec!S27/SER_hh_num!S27)</f>
        <v>6717.0341956211796</v>
      </c>
      <c r="T28" s="147">
        <f>IF(SER_hh_fec!T27=0,0,11630*1000*SER_hh_fec!T27/SER_hh_num!T27)</f>
        <v>6979.819432657614</v>
      </c>
      <c r="U28" s="147">
        <f>IF(SER_hh_fec!U27=0,0,11630*1000*SER_hh_fec!U27/SER_hh_num!U27)</f>
        <v>6855.9190752686736</v>
      </c>
      <c r="V28" s="147">
        <f>IF(SER_hh_fec!V27=0,0,11630*1000*SER_hh_fec!V27/SER_hh_num!V27)</f>
        <v>6330.3680196323467</v>
      </c>
      <c r="W28" s="147">
        <f>IF(SER_hh_fec!W27=0,0,11630*1000*SER_hh_fec!W27/SER_hh_num!W27)</f>
        <v>6579.4067316813835</v>
      </c>
      <c r="DA28" s="160"/>
    </row>
    <row r="29" spans="1:105" ht="12.95" customHeight="1" x14ac:dyDescent="0.25">
      <c r="A29" s="130" t="s">
        <v>34</v>
      </c>
      <c r="B29" s="131">
        <f>IF(SER_hh_fec!B29=0,0,11630*1000*SER_hh_fec!B29/SER_hh_num!B29)</f>
        <v>14311.472964356237</v>
      </c>
      <c r="C29" s="131">
        <f>IF(SER_hh_fec!C29=0,0,11630*1000*SER_hh_fec!C29/SER_hh_num!C29)</f>
        <v>14384.065566987316</v>
      </c>
      <c r="D29" s="131">
        <f>IF(SER_hh_fec!D29=0,0,11630*1000*SER_hh_fec!D29/SER_hh_num!D29)</f>
        <v>14475.284109632097</v>
      </c>
      <c r="E29" s="131">
        <f>IF(SER_hh_fec!E29=0,0,11630*1000*SER_hh_fec!E29/SER_hh_num!E29)</f>
        <v>14523.05640244837</v>
      </c>
      <c r="F29" s="131">
        <f>IF(SER_hh_fec!F29=0,0,11630*1000*SER_hh_fec!F29/SER_hh_num!F29)</f>
        <v>14718.418381811769</v>
      </c>
      <c r="G29" s="131">
        <f>IF(SER_hh_fec!G29=0,0,11630*1000*SER_hh_fec!G29/SER_hh_num!G29)</f>
        <v>14716.212833658099</v>
      </c>
      <c r="H29" s="131">
        <f>IF(SER_hh_fec!H29=0,0,11630*1000*SER_hh_fec!H29/SER_hh_num!H29)</f>
        <v>14610.942494938146</v>
      </c>
      <c r="I29" s="131">
        <f>IF(SER_hh_fec!I29=0,0,11630*1000*SER_hh_fec!I29/SER_hh_num!I29)</f>
        <v>14628.205189925153</v>
      </c>
      <c r="J29" s="131">
        <f>IF(SER_hh_fec!J29=0,0,11630*1000*SER_hh_fec!J29/SER_hh_num!J29)</f>
        <v>14707.248381635893</v>
      </c>
      <c r="K29" s="131">
        <f>IF(SER_hh_fec!K29=0,0,11630*1000*SER_hh_fec!K29/SER_hh_num!K29)</f>
        <v>14927.000597789825</v>
      </c>
      <c r="L29" s="131">
        <f>IF(SER_hh_fec!L29=0,0,11630*1000*SER_hh_fec!L29/SER_hh_num!L29)</f>
        <v>14986.476784726528</v>
      </c>
      <c r="M29" s="131">
        <f>IF(SER_hh_fec!M29=0,0,11630*1000*SER_hh_fec!M29/SER_hh_num!M29)</f>
        <v>15019.380560099173</v>
      </c>
      <c r="N29" s="131">
        <f>IF(SER_hh_fec!N29=0,0,11630*1000*SER_hh_fec!N29/SER_hh_num!N29)</f>
        <v>15003.465649173533</v>
      </c>
      <c r="O29" s="131">
        <f>IF(SER_hh_fec!O29=0,0,11630*1000*SER_hh_fec!O29/SER_hh_num!O29)</f>
        <v>15180.477880191971</v>
      </c>
      <c r="P29" s="131">
        <f>IF(SER_hh_fec!P29=0,0,11630*1000*SER_hh_fec!P29/SER_hh_num!P29)</f>
        <v>15493.96798305005</v>
      </c>
      <c r="Q29" s="131">
        <f>IF(SER_hh_fec!Q29=0,0,11630*1000*SER_hh_fec!Q29/SER_hh_num!Q29)</f>
        <v>15417.570801346492</v>
      </c>
      <c r="R29" s="131">
        <f>IF(SER_hh_fec!R29=0,0,11630*1000*SER_hh_fec!R29/SER_hh_num!R29)</f>
        <v>15396.500463953129</v>
      </c>
      <c r="S29" s="131">
        <f>IF(SER_hh_fec!S29=0,0,11630*1000*SER_hh_fec!S29/SER_hh_num!S29)</f>
        <v>15433.076959124224</v>
      </c>
      <c r="T29" s="131">
        <f>IF(SER_hh_fec!T29=0,0,11630*1000*SER_hh_fec!T29/SER_hh_num!T29)</f>
        <v>15349.248735293075</v>
      </c>
      <c r="U29" s="131">
        <f>IF(SER_hh_fec!U29=0,0,11630*1000*SER_hh_fec!U29/SER_hh_num!U29)</f>
        <v>15397.2492998577</v>
      </c>
      <c r="V29" s="131">
        <f>IF(SER_hh_fec!V29=0,0,11630*1000*SER_hh_fec!V29/SER_hh_num!V29)</f>
        <v>13949.5800596512</v>
      </c>
      <c r="W29" s="131">
        <f>IF(SER_hh_fec!W29=0,0,11630*1000*SER_hh_fec!W29/SER_hh_num!W29)</f>
        <v>14780.675285514619</v>
      </c>
      <c r="DA29" s="156" t="s">
        <v>408</v>
      </c>
    </row>
    <row r="30" spans="1:105" ht="12" customHeight="1" x14ac:dyDescent="0.25">
      <c r="A30" s="132" t="s">
        <v>52</v>
      </c>
      <c r="B30" s="133">
        <f>IF(SER_hh_fec!B30=0,0,11630*1000*SER_hh_fec!B30/SER_hh_num!B30)</f>
        <v>18010.720378505532</v>
      </c>
      <c r="C30" s="133">
        <f>IF(SER_hh_fec!C30=0,0,11630*1000*SER_hh_fec!C30/SER_hh_num!C30)</f>
        <v>15473.323625722405</v>
      </c>
      <c r="D30" s="133">
        <f>IF(SER_hh_fec!D30=0,0,11630*1000*SER_hh_fec!D30/SER_hh_num!D30)</f>
        <v>17180.246906850312</v>
      </c>
      <c r="E30" s="133">
        <f>IF(SER_hh_fec!E30=0,0,11630*1000*SER_hh_fec!E30/SER_hh_num!E30)</f>
        <v>18373.322930456583</v>
      </c>
      <c r="F30" s="133">
        <f>IF(SER_hh_fec!F30=0,0,11630*1000*SER_hh_fec!F30/SER_hh_num!F30)</f>
        <v>19032.454854878608</v>
      </c>
      <c r="G30" s="133">
        <f>IF(SER_hh_fec!G30=0,0,11630*1000*SER_hh_fec!G30/SER_hh_num!G30)</f>
        <v>19318.241642034227</v>
      </c>
      <c r="H30" s="133">
        <f>IF(SER_hh_fec!H30=0,0,11630*1000*SER_hh_fec!H30/SER_hh_num!H30)</f>
        <v>17092.233469523359</v>
      </c>
      <c r="I30" s="133">
        <f>IF(SER_hh_fec!I30=0,0,11630*1000*SER_hh_fec!I30/SER_hh_num!I30)</f>
        <v>18539.39150393234</v>
      </c>
      <c r="J30" s="133">
        <f>IF(SER_hh_fec!J30=0,0,11630*1000*SER_hh_fec!J30/SER_hh_num!J30)</f>
        <v>18243.54270045289</v>
      </c>
      <c r="K30" s="133">
        <f>IF(SER_hh_fec!K30=0,0,11630*1000*SER_hh_fec!K30/SER_hh_num!K30)</f>
        <v>18138.540708779889</v>
      </c>
      <c r="L30" s="133">
        <f>IF(SER_hh_fec!L30=0,0,11630*1000*SER_hh_fec!L30/SER_hh_num!L30)</f>
        <v>19345.653414472323</v>
      </c>
      <c r="M30" s="133">
        <f>IF(SER_hh_fec!M30=0,0,11630*1000*SER_hh_fec!M30/SER_hh_num!M30)</f>
        <v>18700.11103924907</v>
      </c>
      <c r="N30" s="133">
        <f>IF(SER_hh_fec!N30=0,0,11630*1000*SER_hh_fec!N30/SER_hh_num!N30)</f>
        <v>18465.510741944789</v>
      </c>
      <c r="O30" s="133">
        <f>IF(SER_hh_fec!O30=0,0,11630*1000*SER_hh_fec!O30/SER_hh_num!O30)</f>
        <v>19386.383849036709</v>
      </c>
      <c r="P30" s="133">
        <f>IF(SER_hh_fec!P30=0,0,11630*1000*SER_hh_fec!P30/SER_hh_num!P30)</f>
        <v>17790.847931532629</v>
      </c>
      <c r="Q30" s="133">
        <f>IF(SER_hh_fec!Q30=0,0,11630*1000*SER_hh_fec!Q30/SER_hh_num!Q30)</f>
        <v>18815.561194016471</v>
      </c>
      <c r="R30" s="133">
        <f>IF(SER_hh_fec!R30=0,0,11630*1000*SER_hh_fec!R30/SER_hh_num!R30)</f>
        <v>20001.728594825949</v>
      </c>
      <c r="S30" s="133">
        <f>IF(SER_hh_fec!S30=0,0,11630*1000*SER_hh_fec!S30/SER_hh_num!S30)</f>
        <v>19177.822059416383</v>
      </c>
      <c r="T30" s="133">
        <f>IF(SER_hh_fec!T30=0,0,11630*1000*SER_hh_fec!T30/SER_hh_num!T30)</f>
        <v>19372.039498145812</v>
      </c>
      <c r="U30" s="133">
        <f>IF(SER_hh_fec!U30=0,0,11630*1000*SER_hh_fec!U30/SER_hh_num!U30)</f>
        <v>21558.798006435463</v>
      </c>
      <c r="V30" s="133">
        <f>IF(SER_hh_fec!V30=0,0,11630*1000*SER_hh_fec!V30/SER_hh_num!V30)</f>
        <v>19188.577081233423</v>
      </c>
      <c r="W30" s="133">
        <f>IF(SER_hh_fec!W30=0,0,11630*1000*SER_hh_fec!W30/SER_hh_num!W30)</f>
        <v>20529.789583789487</v>
      </c>
      <c r="DA30" s="157" t="s">
        <v>409</v>
      </c>
    </row>
    <row r="31" spans="1:105" ht="12" customHeight="1" x14ac:dyDescent="0.25">
      <c r="A31" s="132" t="s">
        <v>154</v>
      </c>
      <c r="B31" s="133">
        <f>IF(SER_hh_fec!B31=0,0,11630*1000*SER_hh_fec!B31/SER_hh_num!B31)</f>
        <v>16098.303397903775</v>
      </c>
      <c r="C31" s="133">
        <f>IF(SER_hh_fec!C31=0,0,11630*1000*SER_hh_fec!C31/SER_hh_num!C31)</f>
        <v>16165.076211908385</v>
      </c>
      <c r="D31" s="133">
        <f>IF(SER_hh_fec!D31=0,0,11630*1000*SER_hh_fec!D31/SER_hh_num!D31)</f>
        <v>16186.975464802192</v>
      </c>
      <c r="E31" s="133">
        <f>IF(SER_hh_fec!E31=0,0,11630*1000*SER_hh_fec!E31/SER_hh_num!E31)</f>
        <v>15817.472563495476</v>
      </c>
      <c r="F31" s="133">
        <f>IF(SER_hh_fec!F31=0,0,11630*1000*SER_hh_fec!F31/SER_hh_num!F31)</f>
        <v>16209.114569310201</v>
      </c>
      <c r="G31" s="133">
        <f>IF(SER_hh_fec!G31=0,0,11630*1000*SER_hh_fec!G31/SER_hh_num!G31)</f>
        <v>15647.432200702504</v>
      </c>
      <c r="H31" s="133">
        <f>IF(SER_hh_fec!H31=0,0,11630*1000*SER_hh_fec!H31/SER_hh_num!H31)</f>
        <v>15757.29639040769</v>
      </c>
      <c r="I31" s="133">
        <f>IF(SER_hh_fec!I31=0,0,11630*1000*SER_hh_fec!I31/SER_hh_num!I31)</f>
        <v>15864.230411916278</v>
      </c>
      <c r="J31" s="133">
        <f>IF(SER_hh_fec!J31=0,0,11630*1000*SER_hh_fec!J31/SER_hh_num!J31)</f>
        <v>15922.722411309456</v>
      </c>
      <c r="K31" s="133">
        <f>IF(SER_hh_fec!K31=0,0,11630*1000*SER_hh_fec!K31/SER_hh_num!K31)</f>
        <v>16708.529532885241</v>
      </c>
      <c r="L31" s="133">
        <f>IF(SER_hh_fec!L31=0,0,11630*1000*SER_hh_fec!L31/SER_hh_num!L31)</f>
        <v>16535.231738214319</v>
      </c>
      <c r="M31" s="133">
        <f>IF(SER_hh_fec!M31=0,0,11630*1000*SER_hh_fec!M31/SER_hh_num!M31)</f>
        <v>16672.690758453424</v>
      </c>
      <c r="N31" s="133">
        <f>IF(SER_hh_fec!N31=0,0,11630*1000*SER_hh_fec!N31/SER_hh_num!N31)</f>
        <v>16101.571282830882</v>
      </c>
      <c r="O31" s="133">
        <f>IF(SER_hh_fec!O31=0,0,11630*1000*SER_hh_fec!O31/SER_hh_num!O31)</f>
        <v>15567.584382908772</v>
      </c>
      <c r="P31" s="133">
        <f>IF(SER_hh_fec!P31=0,0,11630*1000*SER_hh_fec!P31/SER_hh_num!P31)</f>
        <v>16941.256209686784</v>
      </c>
      <c r="Q31" s="133">
        <f>IF(SER_hh_fec!Q31=0,0,11630*1000*SER_hh_fec!Q31/SER_hh_num!Q31)</f>
        <v>15943.014058139497</v>
      </c>
      <c r="R31" s="133">
        <f>IF(SER_hh_fec!R31=0,0,11630*1000*SER_hh_fec!R31/SER_hh_num!R31)</f>
        <v>15426.109951067256</v>
      </c>
      <c r="S31" s="133">
        <f>IF(SER_hh_fec!S31=0,0,11630*1000*SER_hh_fec!S31/SER_hh_num!S31)</f>
        <v>15452.85450809362</v>
      </c>
      <c r="T31" s="133">
        <f>IF(SER_hh_fec!T31=0,0,11630*1000*SER_hh_fec!T31/SER_hh_num!T31)</f>
        <v>15231.779337840637</v>
      </c>
      <c r="U31" s="133">
        <f>IF(SER_hh_fec!U31=0,0,11630*1000*SER_hh_fec!U31/SER_hh_num!U31)</f>
        <v>15649.783240255401</v>
      </c>
      <c r="V31" s="133">
        <f>IF(SER_hh_fec!V31=0,0,11630*1000*SER_hh_fec!V31/SER_hh_num!V31)</f>
        <v>13824.189329631386</v>
      </c>
      <c r="W31" s="133">
        <f>IF(SER_hh_fec!W31=0,0,11630*1000*SER_hh_fec!W31/SER_hh_num!W31)</f>
        <v>14579.727445858462</v>
      </c>
      <c r="DA31" s="157" t="s">
        <v>410</v>
      </c>
    </row>
    <row r="32" spans="1:105" ht="12" customHeight="1" x14ac:dyDescent="0.25">
      <c r="A32" s="132" t="s">
        <v>128</v>
      </c>
      <c r="B32" s="133">
        <f>IF(SER_hh_fec!B32=0,0,11630*1000*SER_hh_fec!B32/SER_hh_num!B32)</f>
        <v>19876.715087286717</v>
      </c>
      <c r="C32" s="133">
        <f>IF(SER_hh_fec!C32=0,0,11630*1000*SER_hh_fec!C32/SER_hh_num!C32)</f>
        <v>19358.291273635718</v>
      </c>
      <c r="D32" s="133">
        <f>IF(SER_hh_fec!D32=0,0,11630*1000*SER_hh_fec!D32/SER_hh_num!D32)</f>
        <v>21428.976864620236</v>
      </c>
      <c r="E32" s="133">
        <f>IF(SER_hh_fec!E32=0,0,11630*1000*SER_hh_fec!E32/SER_hh_num!E32)</f>
        <v>19067.24050404935</v>
      </c>
      <c r="F32" s="133">
        <f>IF(SER_hh_fec!F32=0,0,11630*1000*SER_hh_fec!F32/SER_hh_num!F32)</f>
        <v>16749.59980859144</v>
      </c>
      <c r="G32" s="133">
        <f>IF(SER_hh_fec!G32=0,0,11630*1000*SER_hh_fec!G32/SER_hh_num!G32)</f>
        <v>16648.325570127163</v>
      </c>
      <c r="H32" s="133">
        <f>IF(SER_hh_fec!H32=0,0,11630*1000*SER_hh_fec!H32/SER_hh_num!H32)</f>
        <v>15693.654444874144</v>
      </c>
      <c r="I32" s="133">
        <f>IF(SER_hh_fec!I32=0,0,11630*1000*SER_hh_fec!I32/SER_hh_num!I32)</f>
        <v>16140.350872245592</v>
      </c>
      <c r="J32" s="133">
        <f>IF(SER_hh_fec!J32=0,0,11630*1000*SER_hh_fec!J32/SER_hh_num!J32)</f>
        <v>17658.55610985995</v>
      </c>
      <c r="K32" s="133">
        <f>IF(SER_hh_fec!K32=0,0,11630*1000*SER_hh_fec!K32/SER_hh_num!K32)</f>
        <v>16891.059481595457</v>
      </c>
      <c r="L32" s="133">
        <f>IF(SER_hh_fec!L32=0,0,11630*1000*SER_hh_fec!L32/SER_hh_num!L32)</f>
        <v>17272.226431684816</v>
      </c>
      <c r="M32" s="133">
        <f>IF(SER_hh_fec!M32=0,0,11630*1000*SER_hh_fec!M32/SER_hh_num!M32)</f>
        <v>16712.498950023</v>
      </c>
      <c r="N32" s="133">
        <f>IF(SER_hh_fec!N32=0,0,11630*1000*SER_hh_fec!N32/SER_hh_num!N32)</f>
        <v>21485.730323023457</v>
      </c>
      <c r="O32" s="133">
        <f>IF(SER_hh_fec!O32=0,0,11630*1000*SER_hh_fec!O32/SER_hh_num!O32)</f>
        <v>15683.34301789378</v>
      </c>
      <c r="P32" s="133">
        <f>IF(SER_hh_fec!P32=0,0,11630*1000*SER_hh_fec!P32/SER_hh_num!P32)</f>
        <v>15721.126403759032</v>
      </c>
      <c r="Q32" s="133">
        <f>IF(SER_hh_fec!Q32=0,0,11630*1000*SER_hh_fec!Q32/SER_hh_num!Q32)</f>
        <v>16835.031035150056</v>
      </c>
      <c r="R32" s="133">
        <f>IF(SER_hh_fec!R32=0,0,11630*1000*SER_hh_fec!R32/SER_hh_num!R32)</f>
        <v>15475.473513740802</v>
      </c>
      <c r="S32" s="133">
        <f>IF(SER_hh_fec!S32=0,0,11630*1000*SER_hh_fec!S32/SER_hh_num!S32)</f>
        <v>16839.211724992627</v>
      </c>
      <c r="T32" s="133">
        <f>IF(SER_hh_fec!T32=0,0,11630*1000*SER_hh_fec!T32/SER_hh_num!T32)</f>
        <v>18473.13959168885</v>
      </c>
      <c r="U32" s="133">
        <f>IF(SER_hh_fec!U32=0,0,11630*1000*SER_hh_fec!U32/SER_hh_num!U32)</f>
        <v>19290.386283753171</v>
      </c>
      <c r="V32" s="133">
        <f>IF(SER_hh_fec!V32=0,0,11630*1000*SER_hh_fec!V32/SER_hh_num!V32)</f>
        <v>16453.226733395535</v>
      </c>
      <c r="W32" s="133">
        <f>IF(SER_hh_fec!W32=0,0,11630*1000*SER_hh_fec!W32/SER_hh_num!W32)</f>
        <v>17583.842972962073</v>
      </c>
      <c r="DA32" s="157" t="s">
        <v>411</v>
      </c>
    </row>
    <row r="33" spans="1:105" ht="12" customHeight="1" x14ac:dyDescent="0.25">
      <c r="A33" s="62" t="s">
        <v>24</v>
      </c>
      <c r="B33" s="68">
        <f>IF(SER_hh_fec!B33=0,0,11630*1000*SER_hh_fec!B33/SER_hh_num!B33)</f>
        <v>12219.495866037241</v>
      </c>
      <c r="C33" s="68">
        <f>IF(SER_hh_fec!C33=0,0,11630*1000*SER_hh_fec!C33/SER_hh_num!C33)</f>
        <v>12790.27383088946</v>
      </c>
      <c r="D33" s="68">
        <f>IF(SER_hh_fec!D33=0,0,11630*1000*SER_hh_fec!D33/SER_hh_num!D33)</f>
        <v>12588.435495086289</v>
      </c>
      <c r="E33" s="68">
        <f>IF(SER_hh_fec!E33=0,0,11630*1000*SER_hh_fec!E33/SER_hh_num!E33)</f>
        <v>12665.935251399087</v>
      </c>
      <c r="F33" s="68">
        <f>IF(SER_hh_fec!F33=0,0,11630*1000*SER_hh_fec!F33/SER_hh_num!F33)</f>
        <v>12613.96106771536</v>
      </c>
      <c r="G33" s="68">
        <f>IF(SER_hh_fec!G33=0,0,11630*1000*SER_hh_fec!G33/SER_hh_num!G33)</f>
        <v>13037.918973945239</v>
      </c>
      <c r="H33" s="68">
        <f>IF(SER_hh_fec!H33=0,0,11630*1000*SER_hh_fec!H33/SER_hh_num!H33)</f>
        <v>13315.702293769826</v>
      </c>
      <c r="I33" s="68">
        <f>IF(SER_hh_fec!I33=0,0,11630*1000*SER_hh_fec!I33/SER_hh_num!I33)</f>
        <v>13064.145570295927</v>
      </c>
      <c r="J33" s="68">
        <f>IF(SER_hh_fec!J33=0,0,11630*1000*SER_hh_fec!J33/SER_hh_num!J33)</f>
        <v>13279.912842531112</v>
      </c>
      <c r="K33" s="68">
        <f>IF(SER_hh_fec!K33=0,0,11630*1000*SER_hh_fec!K33/SER_hh_num!K33)</f>
        <v>13243.020173948862</v>
      </c>
      <c r="L33" s="68">
        <f>IF(SER_hh_fec!L33=0,0,11630*1000*SER_hh_fec!L33/SER_hh_num!L33)</f>
        <v>13321.496239014421</v>
      </c>
      <c r="M33" s="68">
        <f>IF(SER_hh_fec!M33=0,0,11630*1000*SER_hh_fec!M33/SER_hh_num!M33)</f>
        <v>13460.088093374521</v>
      </c>
      <c r="N33" s="68">
        <f>IF(SER_hh_fec!N33=0,0,11630*1000*SER_hh_fec!N33/SER_hh_num!N33)</f>
        <v>13768.097341699229</v>
      </c>
      <c r="O33" s="68">
        <f>IF(SER_hh_fec!O33=0,0,11630*1000*SER_hh_fec!O33/SER_hh_num!O33)</f>
        <v>14292.219644560215</v>
      </c>
      <c r="P33" s="68">
        <f>IF(SER_hh_fec!P33=0,0,11630*1000*SER_hh_fec!P33/SER_hh_num!P33)</f>
        <v>13868.732668404775</v>
      </c>
      <c r="Q33" s="68">
        <f>IF(SER_hh_fec!Q33=0,0,11630*1000*SER_hh_fec!Q33/SER_hh_num!Q33)</f>
        <v>14349.62206786505</v>
      </c>
      <c r="R33" s="68">
        <f>IF(SER_hh_fec!R33=0,0,11630*1000*SER_hh_fec!R33/SER_hh_num!R33)</f>
        <v>14596.235014295282</v>
      </c>
      <c r="S33" s="68">
        <f>IF(SER_hh_fec!S33=0,0,11630*1000*SER_hh_fec!S33/SER_hh_num!S33)</f>
        <v>14791.461827345192</v>
      </c>
      <c r="T33" s="68">
        <f>IF(SER_hh_fec!T33=0,0,11630*1000*SER_hh_fec!T33/SER_hh_num!T33)</f>
        <v>14827.375393619182</v>
      </c>
      <c r="U33" s="68">
        <f>IF(SER_hh_fec!U33=0,0,11630*1000*SER_hh_fec!U33/SER_hh_num!U33)</f>
        <v>14197.862639181943</v>
      </c>
      <c r="V33" s="68">
        <f>IF(SER_hh_fec!V33=0,0,11630*1000*SER_hh_fec!V33/SER_hh_num!V33)</f>
        <v>13359.481010585934</v>
      </c>
      <c r="W33" s="68">
        <f>IF(SER_hh_fec!W33=0,0,11630*1000*SER_hh_fec!W33/SER_hh_num!W33)</f>
        <v>14248.645945080316</v>
      </c>
      <c r="DA33" s="111" t="s">
        <v>412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JRC-IDEES-2021</dc:title>
  <dc:creator>JRC C.6</dc:creator>
  <dc:description>v2021-1.00</dc:description>
  <cp:lastModifiedBy>ROZSAI Mate (JRC-SEVILLA)</cp:lastModifiedBy>
  <dcterms:created xsi:type="dcterms:W3CDTF">2024-05-20T16:57:06Z</dcterms:created>
  <dcterms:modified xsi:type="dcterms:W3CDTF">2024-05-20T16:57:07Z</dcterms:modified>
</cp:coreProperties>
</file>