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N:\IDEES2021\Calibration_output\Results\xCountries\EU27\"/>
    </mc:Choice>
  </mc:AlternateContent>
  <bookViews>
    <workbookView xWindow="0" yWindow="0" windowWidth="22260" windowHeight="12645" tabRatio="752"/>
  </bookViews>
  <sheets>
    <sheet name="cover" sheetId="2" r:id="rId1"/>
    <sheet name="index" sheetId="1" r:id="rId2"/>
    <sheet name="Transport" sheetId="3" r:id="rId3"/>
    <sheet name="TrRoad_act" sheetId="4" r:id="rId4"/>
    <sheet name="TrRoad_ene" sheetId="5" r:id="rId5"/>
    <sheet name="TrRoad_emi" sheetId="6" r:id="rId6"/>
    <sheet name="TrRoad_tech" sheetId="7" r:id="rId7"/>
    <sheet name="TrRail_act" sheetId="8" r:id="rId8"/>
    <sheet name="TrRail_ene" sheetId="9" r:id="rId9"/>
    <sheet name="TrRail_emi" sheetId="10" r:id="rId10"/>
    <sheet name="TrAvia_act" sheetId="11" r:id="rId11"/>
    <sheet name="TrAvia_ene" sheetId="12" r:id="rId12"/>
    <sheet name="TrAvia_emi" sheetId="13" r:id="rId13"/>
    <sheet name="TrAvia_png" sheetId="14" r:id="rId14"/>
    <sheet name="TrNavi_act" sheetId="15" r:id="rId15"/>
    <sheet name="TrNavi_ene" sheetId="16" r:id="rId16"/>
    <sheet name="TrNavi_emi" sheetId="17" r:id="rId17"/>
    <sheet name="MBunk_act" sheetId="18" r:id="rId18"/>
    <sheet name="MBunk_ene" sheetId="19" r:id="rId19"/>
    <sheet name="MBunk_emi" sheetId="2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6" i="3" l="1"/>
  <c r="A61" i="3"/>
  <c r="A60" i="3"/>
  <c r="A207" i="3"/>
  <c r="K29" i="13"/>
  <c r="Q23" i="13"/>
  <c r="W91" i="3"/>
  <c r="T91" i="3"/>
  <c r="S91" i="3"/>
  <c r="R91" i="3"/>
  <c r="Q91" i="3"/>
  <c r="P91" i="3"/>
  <c r="O91" i="3"/>
  <c r="N91" i="3"/>
  <c r="L91" i="3"/>
  <c r="K91" i="3"/>
  <c r="J91" i="3"/>
  <c r="I91" i="3"/>
  <c r="H91" i="3"/>
  <c r="E91" i="3"/>
  <c r="D91" i="3"/>
  <c r="C91" i="3"/>
  <c r="B91" i="3"/>
  <c r="W90" i="3"/>
  <c r="V90" i="3"/>
  <c r="U90" i="3"/>
  <c r="S90" i="3"/>
  <c r="R90" i="3"/>
  <c r="Q90" i="3"/>
  <c r="P90" i="3"/>
  <c r="O90" i="3"/>
  <c r="N90" i="3"/>
  <c r="L90" i="3"/>
  <c r="J90" i="3"/>
  <c r="I90" i="3"/>
  <c r="H90" i="3"/>
  <c r="G90" i="3"/>
  <c r="F90" i="3"/>
  <c r="E3" i="20"/>
  <c r="E22" i="20" s="1"/>
  <c r="C90" i="3"/>
  <c r="B90" i="3"/>
  <c r="M15" i="20"/>
  <c r="G15" i="20"/>
  <c r="E15" i="20"/>
  <c r="W14" i="18"/>
  <c r="W31" i="3"/>
  <c r="U31" i="3"/>
  <c r="T31" i="3"/>
  <c r="S31" i="3"/>
  <c r="R31" i="3"/>
  <c r="Q31" i="3"/>
  <c r="P31" i="3"/>
  <c r="O31" i="3"/>
  <c r="M31" i="3"/>
  <c r="L31" i="3"/>
  <c r="K31" i="3"/>
  <c r="H31" i="3"/>
  <c r="F31" i="3"/>
  <c r="E31" i="3"/>
  <c r="D31" i="3"/>
  <c r="C31" i="3"/>
  <c r="B31" i="3"/>
  <c r="W30" i="3"/>
  <c r="S30" i="3"/>
  <c r="Q14" i="18"/>
  <c r="N30" i="3"/>
  <c r="M30" i="3"/>
  <c r="K30" i="3"/>
  <c r="J30" i="3"/>
  <c r="I30" i="3"/>
  <c r="H30" i="3"/>
  <c r="G30" i="3"/>
  <c r="C30" i="3"/>
  <c r="B30" i="3"/>
  <c r="B24" i="1"/>
  <c r="B25" i="1"/>
  <c r="B26" i="1"/>
  <c r="C242" i="3" l="1"/>
  <c r="S242" i="3"/>
  <c r="P18" i="20"/>
  <c r="C18" i="20"/>
  <c r="O14" i="18"/>
  <c r="I15" i="18"/>
  <c r="E3" i="18"/>
  <c r="E18" i="18" s="1"/>
  <c r="I7" i="18"/>
  <c r="I23" i="18" s="1"/>
  <c r="U3" i="18"/>
  <c r="U17" i="18" s="1"/>
  <c r="I23" i="13"/>
  <c r="C29" i="13"/>
  <c r="F3" i="18"/>
  <c r="F17" i="18" s="1"/>
  <c r="V3" i="18"/>
  <c r="V19" i="18" s="1"/>
  <c r="R7" i="18"/>
  <c r="R23" i="18" s="1"/>
  <c r="O25" i="13"/>
  <c r="W3" i="20"/>
  <c r="W22" i="20" s="1"/>
  <c r="J15" i="18"/>
  <c r="F15" i="18"/>
  <c r="I24" i="13"/>
  <c r="U27" i="13"/>
  <c r="F23" i="13"/>
  <c r="N7" i="18"/>
  <c r="N21" i="18" s="1"/>
  <c r="E27" i="13"/>
  <c r="D14" i="18"/>
  <c r="L14" i="18"/>
  <c r="T14" i="18"/>
  <c r="N15" i="18"/>
  <c r="V15" i="18"/>
  <c r="S29" i="13"/>
  <c r="N23" i="13"/>
  <c r="U14" i="20"/>
  <c r="G15" i="18"/>
  <c r="O243" i="3"/>
  <c r="W243" i="3"/>
  <c r="B23" i="13"/>
  <c r="J23" i="13"/>
  <c r="R23" i="13"/>
  <c r="D24" i="13"/>
  <c r="L24" i="13"/>
  <c r="T24" i="13"/>
  <c r="D29" i="13"/>
  <c r="L29" i="13"/>
  <c r="T29" i="13"/>
  <c r="V23" i="13"/>
  <c r="Q24" i="13"/>
  <c r="M27" i="13"/>
  <c r="E24" i="13"/>
  <c r="M24" i="13"/>
  <c r="U24" i="13"/>
  <c r="G25" i="13"/>
  <c r="W25" i="13"/>
  <c r="T7" i="18"/>
  <c r="T21" i="18" s="1"/>
  <c r="K14" i="18"/>
  <c r="S14" i="18"/>
  <c r="M4" i="19"/>
  <c r="M10" i="20" s="1"/>
  <c r="H25" i="13"/>
  <c r="P25" i="13"/>
  <c r="B27" i="13"/>
  <c r="J27" i="13"/>
  <c r="R27" i="13"/>
  <c r="H29" i="13"/>
  <c r="P29" i="13"/>
  <c r="N242" i="3"/>
  <c r="H243" i="3"/>
  <c r="C25" i="13"/>
  <c r="O28" i="13"/>
  <c r="M15" i="18"/>
  <c r="H242" i="3"/>
  <c r="H23" i="13"/>
  <c r="P23" i="13"/>
  <c r="B24" i="13"/>
  <c r="J24" i="13"/>
  <c r="R24" i="13"/>
  <c r="D25" i="13"/>
  <c r="L25" i="13"/>
  <c r="T25" i="13"/>
  <c r="F27" i="13"/>
  <c r="N27" i="13"/>
  <c r="V27" i="13"/>
  <c r="H28" i="13"/>
  <c r="P28" i="13"/>
  <c r="B29" i="13"/>
  <c r="J29" i="13"/>
  <c r="R29" i="13"/>
  <c r="W23" i="13"/>
  <c r="G28" i="13"/>
  <c r="C243" i="3"/>
  <c r="K243" i="3"/>
  <c r="S243" i="3"/>
  <c r="E7" i="18"/>
  <c r="E21" i="18" s="1"/>
  <c r="M7" i="18"/>
  <c r="M21" i="18" s="1"/>
  <c r="U7" i="18"/>
  <c r="U21" i="18" s="1"/>
  <c r="I4" i="19"/>
  <c r="I60" i="3" s="1"/>
  <c r="I212" i="3" s="1"/>
  <c r="K4" i="19"/>
  <c r="K24" i="19" s="1"/>
  <c r="W4" i="19"/>
  <c r="W20" i="19" s="1"/>
  <c r="G10" i="19"/>
  <c r="G11" i="20" s="1"/>
  <c r="O10" i="19"/>
  <c r="O61" i="3" s="1"/>
  <c r="O213" i="3" s="1"/>
  <c r="Q10" i="19"/>
  <c r="Q61" i="3" s="1"/>
  <c r="Q213" i="3" s="1"/>
  <c r="D3" i="20"/>
  <c r="D22" i="20" s="1"/>
  <c r="T3" i="20"/>
  <c r="T22" i="20" s="1"/>
  <c r="F3" i="20"/>
  <c r="F23" i="20" s="1"/>
  <c r="C24" i="13"/>
  <c r="K24" i="13"/>
  <c r="S24" i="13"/>
  <c r="E25" i="13"/>
  <c r="M25" i="13"/>
  <c r="U25" i="13"/>
  <c r="G27" i="13"/>
  <c r="O27" i="13"/>
  <c r="W27" i="13"/>
  <c r="I28" i="13"/>
  <c r="Q28" i="13"/>
  <c r="Q15" i="18"/>
  <c r="R18" i="20"/>
  <c r="T243" i="3"/>
  <c r="M14" i="20"/>
  <c r="F25" i="13"/>
  <c r="N25" i="13"/>
  <c r="V25" i="13"/>
  <c r="H27" i="13"/>
  <c r="P27" i="13"/>
  <c r="B28" i="13"/>
  <c r="J28" i="13"/>
  <c r="R28" i="13"/>
  <c r="R30" i="3"/>
  <c r="R242" i="3" s="1"/>
  <c r="K25" i="13"/>
  <c r="I29" i="13"/>
  <c r="B242" i="3"/>
  <c r="L243" i="3"/>
  <c r="H89" i="3"/>
  <c r="H181" i="3" s="1"/>
  <c r="C23" i="13"/>
  <c r="K23" i="13"/>
  <c r="S23" i="13"/>
  <c r="I27" i="13"/>
  <c r="Q27" i="13"/>
  <c r="C28" i="13"/>
  <c r="K28" i="13"/>
  <c r="S28" i="13"/>
  <c r="E29" i="13"/>
  <c r="M29" i="13"/>
  <c r="U29" i="13"/>
  <c r="O23" i="13"/>
  <c r="S25" i="13"/>
  <c r="Q29" i="13"/>
  <c r="D243" i="3"/>
  <c r="M3" i="18"/>
  <c r="M18" i="18" s="1"/>
  <c r="G14" i="18"/>
  <c r="D23" i="13"/>
  <c r="L23" i="13"/>
  <c r="T23" i="13"/>
  <c r="F24" i="13"/>
  <c r="N24" i="13"/>
  <c r="V24" i="13"/>
  <c r="D28" i="13"/>
  <c r="L28" i="13"/>
  <c r="T28" i="13"/>
  <c r="F29" i="13"/>
  <c r="N29" i="13"/>
  <c r="V29" i="13"/>
  <c r="C7" i="18"/>
  <c r="C21" i="18" s="1"/>
  <c r="E23" i="13"/>
  <c r="M23" i="13"/>
  <c r="U23" i="13"/>
  <c r="G24" i="13"/>
  <c r="O24" i="13"/>
  <c r="W24" i="13"/>
  <c r="I25" i="13"/>
  <c r="Q25" i="13"/>
  <c r="C27" i="13"/>
  <c r="K27" i="13"/>
  <c r="S27" i="13"/>
  <c r="E28" i="13"/>
  <c r="M28" i="13"/>
  <c r="U28" i="13"/>
  <c r="G29" i="13"/>
  <c r="O29" i="13"/>
  <c r="W29" i="13"/>
  <c r="G23" i="13"/>
  <c r="W28" i="13"/>
  <c r="L15" i="20"/>
  <c r="F4" i="19"/>
  <c r="F60" i="3" s="1"/>
  <c r="N4" i="19"/>
  <c r="N60" i="3" s="1"/>
  <c r="N212" i="3" s="1"/>
  <c r="V4" i="19"/>
  <c r="V60" i="3" s="1"/>
  <c r="H4" i="19"/>
  <c r="H60" i="3" s="1"/>
  <c r="H212" i="3" s="1"/>
  <c r="P4" i="19"/>
  <c r="P20" i="19" s="1"/>
  <c r="J10" i="19"/>
  <c r="J61" i="3" s="1"/>
  <c r="S19" i="20"/>
  <c r="H24" i="13"/>
  <c r="P24" i="13"/>
  <c r="B25" i="13"/>
  <c r="J25" i="13"/>
  <c r="R25" i="13"/>
  <c r="D27" i="13"/>
  <c r="L27" i="13"/>
  <c r="T27" i="13"/>
  <c r="F28" i="13"/>
  <c r="N28" i="13"/>
  <c r="V28" i="13"/>
  <c r="R243" i="3"/>
  <c r="I242" i="3"/>
  <c r="E243" i="3"/>
  <c r="G242" i="3"/>
  <c r="W242" i="3"/>
  <c r="Q243" i="3"/>
  <c r="K15" i="18"/>
  <c r="L19" i="20"/>
  <c r="D7" i="18"/>
  <c r="D21" i="18" s="1"/>
  <c r="K14" i="20"/>
  <c r="M3" i="20"/>
  <c r="M21" i="20" s="1"/>
  <c r="U19" i="20"/>
  <c r="Q30" i="3"/>
  <c r="Q242" i="3" s="1"/>
  <c r="A242" i="3"/>
  <c r="N31" i="3"/>
  <c r="N243" i="3" s="1"/>
  <c r="V31" i="3"/>
  <c r="J242" i="3"/>
  <c r="A243" i="3"/>
  <c r="H10" i="19"/>
  <c r="H11" i="20" s="1"/>
  <c r="E14" i="20"/>
  <c r="L7" i="18"/>
  <c r="L21" i="18" s="1"/>
  <c r="G3" i="20"/>
  <c r="G22" i="20" s="1"/>
  <c r="C4" i="19"/>
  <c r="C20" i="19" s="1"/>
  <c r="S4" i="19"/>
  <c r="S20" i="19" s="1"/>
  <c r="U4" i="19"/>
  <c r="U20" i="19" s="1"/>
  <c r="Q4" i="19"/>
  <c r="Q60" i="3" s="1"/>
  <c r="D30" i="3"/>
  <c r="L30" i="3"/>
  <c r="L242" i="3" s="1"/>
  <c r="T30" i="3"/>
  <c r="G31" i="3"/>
  <c r="G29" i="3" s="1"/>
  <c r="G122" i="3" s="1"/>
  <c r="M91" i="3"/>
  <c r="M243" i="3" s="1"/>
  <c r="U91" i="3"/>
  <c r="U243" i="3" s="1"/>
  <c r="P10" i="19"/>
  <c r="P61" i="3" s="1"/>
  <c r="P213" i="3" s="1"/>
  <c r="U3" i="20"/>
  <c r="U22" i="20" s="1"/>
  <c r="H7" i="18"/>
  <c r="H23" i="18" s="1"/>
  <c r="D4" i="19"/>
  <c r="D60" i="3" s="1"/>
  <c r="L4" i="19"/>
  <c r="L60" i="3" s="1"/>
  <c r="T4" i="19"/>
  <c r="T60" i="3" s="1"/>
  <c r="R10" i="19"/>
  <c r="R61" i="3" s="1"/>
  <c r="R213" i="3" s="1"/>
  <c r="E30" i="3"/>
  <c r="E29" i="3" s="1"/>
  <c r="U30" i="3"/>
  <c r="U242" i="3" s="1"/>
  <c r="K90" i="3"/>
  <c r="K242" i="3" s="1"/>
  <c r="F91" i="3"/>
  <c r="F243" i="3" s="1"/>
  <c r="V91" i="3"/>
  <c r="V89" i="3" s="1"/>
  <c r="B243" i="3"/>
  <c r="B10" i="19"/>
  <c r="B61" i="3" s="1"/>
  <c r="B213" i="3" s="1"/>
  <c r="O15" i="20"/>
  <c r="V3" i="20"/>
  <c r="V22" i="20" s="1"/>
  <c r="O15" i="18"/>
  <c r="W15" i="18"/>
  <c r="E4" i="19"/>
  <c r="E60" i="3" s="1"/>
  <c r="G4" i="19"/>
  <c r="G60" i="3" s="1"/>
  <c r="G212" i="3" s="1"/>
  <c r="W10" i="19"/>
  <c r="W25" i="19" s="1"/>
  <c r="F30" i="3"/>
  <c r="F242" i="3" s="1"/>
  <c r="V30" i="3"/>
  <c r="V242" i="3" s="1"/>
  <c r="I31" i="3"/>
  <c r="I243" i="3" s="1"/>
  <c r="D90" i="3"/>
  <c r="D89" i="3" s="1"/>
  <c r="D183" i="3" s="1"/>
  <c r="T90" i="3"/>
  <c r="T89" i="3" s="1"/>
  <c r="T183" i="3" s="1"/>
  <c r="G91" i="3"/>
  <c r="G89" i="3" s="1"/>
  <c r="O30" i="3"/>
  <c r="O29" i="3" s="1"/>
  <c r="J31" i="3"/>
  <c r="J29" i="3" s="1"/>
  <c r="J122" i="3" s="1"/>
  <c r="E90" i="3"/>
  <c r="E89" i="3" s="1"/>
  <c r="M90" i="3"/>
  <c r="M242" i="3" s="1"/>
  <c r="G3" i="18"/>
  <c r="G17" i="18" s="1"/>
  <c r="W3" i="18"/>
  <c r="W18" i="18" s="1"/>
  <c r="C14" i="18"/>
  <c r="K7" i="18"/>
  <c r="K21" i="18" s="1"/>
  <c r="S7" i="18"/>
  <c r="S21" i="18" s="1"/>
  <c r="E15" i="18"/>
  <c r="O4" i="19"/>
  <c r="O24" i="19" s="1"/>
  <c r="I10" i="19"/>
  <c r="I61" i="3" s="1"/>
  <c r="B18" i="20"/>
  <c r="J18" i="20"/>
  <c r="D19" i="20"/>
  <c r="L3" i="20"/>
  <c r="L23" i="20" s="1"/>
  <c r="T19" i="20"/>
  <c r="P30" i="3"/>
  <c r="P242" i="3" s="1"/>
  <c r="O89" i="3"/>
  <c r="O181" i="3" s="1"/>
  <c r="A212" i="3"/>
  <c r="A213" i="3"/>
  <c r="K29" i="3"/>
  <c r="K123" i="3" s="1"/>
  <c r="P243" i="3"/>
  <c r="H29" i="3"/>
  <c r="C29" i="3"/>
  <c r="S29" i="3"/>
  <c r="S121" i="3" s="1"/>
  <c r="A182" i="3"/>
  <c r="A183" i="3"/>
  <c r="W89" i="3"/>
  <c r="N89" i="3"/>
  <c r="N181" i="3" s="1"/>
  <c r="A122" i="3"/>
  <c r="A91" i="3"/>
  <c r="B89" i="3"/>
  <c r="B181" i="3" s="1"/>
  <c r="J89" i="3"/>
  <c r="R89" i="3"/>
  <c r="R182" i="3" s="1"/>
  <c r="A123" i="3"/>
  <c r="I89" i="3"/>
  <c r="I181" i="3" s="1"/>
  <c r="Q89" i="3"/>
  <c r="Q181" i="3" s="1"/>
  <c r="A152" i="3"/>
  <c r="A153" i="3"/>
  <c r="M29" i="3"/>
  <c r="C89" i="3"/>
  <c r="C181" i="3" s="1"/>
  <c r="S89" i="3"/>
  <c r="S181" i="3" s="1"/>
  <c r="A90" i="3"/>
  <c r="P89" i="3"/>
  <c r="P182" i="3" s="1"/>
  <c r="A237" i="3"/>
  <c r="L89" i="3"/>
  <c r="L183" i="3" s="1"/>
  <c r="B29" i="3"/>
  <c r="W29" i="3"/>
  <c r="A117" i="3"/>
  <c r="A147" i="3"/>
  <c r="A54" i="3"/>
  <c r="A176" i="3"/>
  <c r="A55" i="3"/>
  <c r="A177" i="3"/>
  <c r="A84" i="3"/>
  <c r="A206" i="3"/>
  <c r="A85" i="3"/>
  <c r="A146" i="3"/>
  <c r="A116" i="3"/>
  <c r="E17" i="18"/>
  <c r="N3" i="18"/>
  <c r="N17" i="18" s="1"/>
  <c r="U14" i="18"/>
  <c r="E21" i="20"/>
  <c r="P14" i="18"/>
  <c r="J14" i="20"/>
  <c r="O3" i="20"/>
  <c r="O23" i="20" s="1"/>
  <c r="O3" i="18"/>
  <c r="O18" i="18" s="1"/>
  <c r="N3" i="20"/>
  <c r="Q14" i="20"/>
  <c r="Q3" i="20"/>
  <c r="Q22" i="20" s="1"/>
  <c r="C19" i="20"/>
  <c r="E14" i="18"/>
  <c r="M14" i="18"/>
  <c r="H18" i="20"/>
  <c r="E19" i="20"/>
  <c r="P3" i="18"/>
  <c r="P18" i="18" s="1"/>
  <c r="F7" i="18"/>
  <c r="F21" i="18" s="1"/>
  <c r="V7" i="18"/>
  <c r="V21" i="18" s="1"/>
  <c r="F14" i="18"/>
  <c r="N14" i="18"/>
  <c r="V14" i="18"/>
  <c r="H15" i="18"/>
  <c r="P15" i="18"/>
  <c r="B4" i="19"/>
  <c r="B60" i="3" s="1"/>
  <c r="J4" i="19"/>
  <c r="J60" i="3" s="1"/>
  <c r="J212" i="3" s="1"/>
  <c r="R4" i="19"/>
  <c r="R60" i="3" s="1"/>
  <c r="I18" i="20"/>
  <c r="J19" i="20"/>
  <c r="H3" i="18"/>
  <c r="H18" i="18" s="1"/>
  <c r="I3" i="18"/>
  <c r="I19" i="18" s="1"/>
  <c r="G7" i="18"/>
  <c r="G21" i="18" s="1"/>
  <c r="O7" i="18"/>
  <c r="O21" i="18" s="1"/>
  <c r="W7" i="18"/>
  <c r="W21" i="18" s="1"/>
  <c r="C10" i="19"/>
  <c r="C61" i="3" s="1"/>
  <c r="C213" i="3" s="1"/>
  <c r="K10" i="19"/>
  <c r="S10" i="19"/>
  <c r="S61" i="3" s="1"/>
  <c r="S213" i="3" s="1"/>
  <c r="E10" i="19"/>
  <c r="E61" i="3" s="1"/>
  <c r="E213" i="3" s="1"/>
  <c r="M10" i="19"/>
  <c r="M61" i="3" s="1"/>
  <c r="M213" i="3" s="1"/>
  <c r="U10" i="19"/>
  <c r="U61" i="3" s="1"/>
  <c r="U213" i="3" s="1"/>
  <c r="K18" i="20"/>
  <c r="K19" i="20"/>
  <c r="I14" i="20"/>
  <c r="I3" i="20"/>
  <c r="I23" i="20" s="1"/>
  <c r="B3" i="18"/>
  <c r="B18" i="18" s="1"/>
  <c r="R3" i="18"/>
  <c r="R19" i="18" s="1"/>
  <c r="P7" i="18"/>
  <c r="P21" i="18" s="1"/>
  <c r="H14" i="18"/>
  <c r="B15" i="18"/>
  <c r="R15" i="18"/>
  <c r="D10" i="19"/>
  <c r="L10" i="19"/>
  <c r="T10" i="19"/>
  <c r="M22" i="20"/>
  <c r="R14" i="20"/>
  <c r="M19" i="20"/>
  <c r="K15" i="20"/>
  <c r="K3" i="20"/>
  <c r="K22" i="20" s="1"/>
  <c r="Q3" i="18"/>
  <c r="Q18" i="18" s="1"/>
  <c r="C3" i="18"/>
  <c r="C19" i="18" s="1"/>
  <c r="Q7" i="18"/>
  <c r="Q21" i="18" s="1"/>
  <c r="I14" i="18"/>
  <c r="C15" i="18"/>
  <c r="S15" i="18"/>
  <c r="F18" i="20"/>
  <c r="F14" i="20"/>
  <c r="N18" i="20"/>
  <c r="N14" i="20"/>
  <c r="V18" i="20"/>
  <c r="V14" i="20"/>
  <c r="H19" i="20"/>
  <c r="H15" i="20"/>
  <c r="P19" i="20"/>
  <c r="P15" i="20"/>
  <c r="S14" i="20"/>
  <c r="T15" i="20"/>
  <c r="Q18" i="20"/>
  <c r="R19" i="20"/>
  <c r="C15" i="20"/>
  <c r="C3" i="20"/>
  <c r="C23" i="20" s="1"/>
  <c r="J3" i="18"/>
  <c r="J18" i="18" s="1"/>
  <c r="K3" i="18"/>
  <c r="K19" i="18" s="1"/>
  <c r="S3" i="18"/>
  <c r="S18" i="18" s="1"/>
  <c r="D3" i="18"/>
  <c r="D18" i="18" s="1"/>
  <c r="L3" i="18"/>
  <c r="T3" i="18"/>
  <c r="T18" i="18" s="1"/>
  <c r="B7" i="18"/>
  <c r="B22" i="18" s="1"/>
  <c r="J7" i="18"/>
  <c r="J21" i="18" s="1"/>
  <c r="D14" i="20"/>
  <c r="L14" i="20"/>
  <c r="T14" i="20"/>
  <c r="F15" i="20"/>
  <c r="N15" i="20"/>
  <c r="V15" i="20"/>
  <c r="B14" i="18"/>
  <c r="J14" i="18"/>
  <c r="R14" i="18"/>
  <c r="D15" i="18"/>
  <c r="L15" i="18"/>
  <c r="T15" i="18"/>
  <c r="F10" i="19"/>
  <c r="F61" i="3" s="1"/>
  <c r="N10" i="19"/>
  <c r="V10" i="19"/>
  <c r="E17" i="20"/>
  <c r="G18" i="20"/>
  <c r="G14" i="20"/>
  <c r="O18" i="20"/>
  <c r="O14" i="20"/>
  <c r="W18" i="20"/>
  <c r="W14" i="20"/>
  <c r="I19" i="20"/>
  <c r="I15" i="20"/>
  <c r="Q19" i="20"/>
  <c r="Q15" i="20"/>
  <c r="B14" i="20"/>
  <c r="U15" i="20"/>
  <c r="S18" i="20"/>
  <c r="S15" i="20"/>
  <c r="S3" i="20"/>
  <c r="S23" i="20" s="1"/>
  <c r="U15" i="18"/>
  <c r="H14" i="20"/>
  <c r="H3" i="20"/>
  <c r="H22" i="20" s="1"/>
  <c r="P14" i="20"/>
  <c r="P3" i="20"/>
  <c r="P22" i="20" s="1"/>
  <c r="B15" i="20"/>
  <c r="B3" i="20"/>
  <c r="J15" i="20"/>
  <c r="J3" i="20"/>
  <c r="J23" i="20" s="1"/>
  <c r="R15" i="20"/>
  <c r="C14" i="20"/>
  <c r="D15" i="20"/>
  <c r="W15" i="20"/>
  <c r="B19" i="20"/>
  <c r="D18" i="20"/>
  <c r="L18" i="20"/>
  <c r="T18" i="20"/>
  <c r="F19" i="20"/>
  <c r="N19" i="20"/>
  <c r="V19" i="20"/>
  <c r="E18" i="20"/>
  <c r="M18" i="20"/>
  <c r="U18" i="20"/>
  <c r="G19" i="20"/>
  <c r="O19" i="20"/>
  <c r="W19" i="20"/>
  <c r="E23" i="20"/>
  <c r="R3" i="20"/>
  <c r="H25" i="19" l="1"/>
  <c r="F24" i="19"/>
  <c r="H3" i="19"/>
  <c r="H23" i="19" s="1"/>
  <c r="I21" i="18"/>
  <c r="G25" i="19"/>
  <c r="R212" i="3"/>
  <c r="R22" i="18"/>
  <c r="Q10" i="20"/>
  <c r="F22" i="20"/>
  <c r="T22" i="18"/>
  <c r="F20" i="19"/>
  <c r="N13" i="20"/>
  <c r="U24" i="19"/>
  <c r="S10" i="20"/>
  <c r="J11" i="20"/>
  <c r="D21" i="20"/>
  <c r="Q24" i="19"/>
  <c r="W10" i="20"/>
  <c r="W23" i="20"/>
  <c r="L21" i="20"/>
  <c r="I22" i="18"/>
  <c r="O21" i="19"/>
  <c r="H20" i="19"/>
  <c r="M23" i="20"/>
  <c r="D23" i="20"/>
  <c r="W17" i="20"/>
  <c r="W24" i="19"/>
  <c r="G23" i="20"/>
  <c r="L23" i="18"/>
  <c r="U19" i="18"/>
  <c r="J21" i="19"/>
  <c r="N20" i="19"/>
  <c r="G24" i="19"/>
  <c r="Q11" i="20"/>
  <c r="N10" i="20"/>
  <c r="O11" i="20"/>
  <c r="Q25" i="19"/>
  <c r="R21" i="19"/>
  <c r="N24" i="19"/>
  <c r="R25" i="19"/>
  <c r="T24" i="19"/>
  <c r="Q21" i="19"/>
  <c r="E23" i="18"/>
  <c r="F18" i="18"/>
  <c r="I213" i="3"/>
  <c r="E13" i="20"/>
  <c r="K23" i="18"/>
  <c r="U18" i="18"/>
  <c r="T23" i="18"/>
  <c r="R21" i="18"/>
  <c r="M23" i="18"/>
  <c r="F19" i="18"/>
  <c r="M22" i="18"/>
  <c r="E22" i="18"/>
  <c r="N23" i="18"/>
  <c r="S22" i="18"/>
  <c r="G18" i="18"/>
  <c r="N22" i="18"/>
  <c r="P10" i="20"/>
  <c r="W3" i="19"/>
  <c r="W28" i="19" s="1"/>
  <c r="E19" i="18"/>
  <c r="T20" i="19"/>
  <c r="F89" i="3"/>
  <c r="F181" i="3" s="1"/>
  <c r="N29" i="3"/>
  <c r="N241" i="3" s="1"/>
  <c r="P24" i="19"/>
  <c r="K20" i="19"/>
  <c r="R29" i="3"/>
  <c r="R123" i="3" s="1"/>
  <c r="E13" i="18"/>
  <c r="L10" i="20"/>
  <c r="U29" i="3"/>
  <c r="U123" i="3" s="1"/>
  <c r="M24" i="19"/>
  <c r="S23" i="18"/>
  <c r="L20" i="19"/>
  <c r="W19" i="18"/>
  <c r="G19" i="18"/>
  <c r="H19" i="18"/>
  <c r="V17" i="18"/>
  <c r="V17" i="20"/>
  <c r="Q212" i="3"/>
  <c r="V18" i="18"/>
  <c r="W17" i="18"/>
  <c r="Q20" i="19"/>
  <c r="P3" i="19"/>
  <c r="P23" i="19" s="1"/>
  <c r="F10" i="20"/>
  <c r="W21" i="20"/>
  <c r="K10" i="20"/>
  <c r="O25" i="19"/>
  <c r="Q3" i="19"/>
  <c r="Q29" i="19" s="1"/>
  <c r="M20" i="19"/>
  <c r="G20" i="19"/>
  <c r="F23" i="18"/>
  <c r="R11" i="20"/>
  <c r="F59" i="3"/>
  <c r="F151" i="3" s="1"/>
  <c r="M3" i="19"/>
  <c r="M19" i="19" s="1"/>
  <c r="G21" i="20"/>
  <c r="Q29" i="3"/>
  <c r="Q121" i="3" s="1"/>
  <c r="R18" i="18"/>
  <c r="C22" i="20"/>
  <c r="W11" i="20"/>
  <c r="B11" i="20"/>
  <c r="B25" i="19"/>
  <c r="M13" i="20"/>
  <c r="J25" i="19"/>
  <c r="I25" i="19"/>
  <c r="W60" i="3"/>
  <c r="W212" i="3" s="1"/>
  <c r="B21" i="19"/>
  <c r="M17" i="18"/>
  <c r="T10" i="20"/>
  <c r="L24" i="19"/>
  <c r="M60" i="3"/>
  <c r="M212" i="3" s="1"/>
  <c r="K60" i="3"/>
  <c r="K212" i="3" s="1"/>
  <c r="P29" i="3"/>
  <c r="P123" i="3" s="1"/>
  <c r="T212" i="3"/>
  <c r="G61" i="3"/>
  <c r="G213" i="3" s="1"/>
  <c r="K122" i="3"/>
  <c r="G21" i="19"/>
  <c r="H10" i="20"/>
  <c r="E24" i="19"/>
  <c r="C22" i="18"/>
  <c r="D10" i="20"/>
  <c r="V20" i="19"/>
  <c r="H183" i="3"/>
  <c r="D24" i="19"/>
  <c r="I20" i="19"/>
  <c r="O23" i="18"/>
  <c r="N17" i="20"/>
  <c r="D20" i="19"/>
  <c r="V24" i="19"/>
  <c r="T29" i="3"/>
  <c r="T122" i="3" s="1"/>
  <c r="G3" i="19"/>
  <c r="G9" i="20" s="1"/>
  <c r="M19" i="18"/>
  <c r="E20" i="19"/>
  <c r="N23" i="20"/>
  <c r="C23" i="18"/>
  <c r="L17" i="20"/>
  <c r="U23" i="18"/>
  <c r="L22" i="20"/>
  <c r="F17" i="20"/>
  <c r="C10" i="20"/>
  <c r="H22" i="18"/>
  <c r="M13" i="18"/>
  <c r="I24" i="19"/>
  <c r="E10" i="20"/>
  <c r="V10" i="20"/>
  <c r="I10" i="20"/>
  <c r="N21" i="20"/>
  <c r="U13" i="18"/>
  <c r="H21" i="18"/>
  <c r="G17" i="20"/>
  <c r="K22" i="18"/>
  <c r="F21" i="20"/>
  <c r="U22" i="18"/>
  <c r="F13" i="20"/>
  <c r="T23" i="20"/>
  <c r="T21" i="20"/>
  <c r="T13" i="20"/>
  <c r="M17" i="20"/>
  <c r="H24" i="19"/>
  <c r="G10" i="20"/>
  <c r="M89" i="3"/>
  <c r="M241" i="3" s="1"/>
  <c r="H182" i="3"/>
  <c r="Q183" i="3"/>
  <c r="S19" i="18"/>
  <c r="O242" i="3"/>
  <c r="P60" i="3"/>
  <c r="P212" i="3" s="1"/>
  <c r="G243" i="3"/>
  <c r="F13" i="18"/>
  <c r="Q59" i="3"/>
  <c r="Q153" i="3" s="1"/>
  <c r="J241" i="3"/>
  <c r="S122" i="3"/>
  <c r="J243" i="3"/>
  <c r="S22" i="20"/>
  <c r="Q19" i="18"/>
  <c r="S123" i="3"/>
  <c r="J121" i="3"/>
  <c r="N22" i="20"/>
  <c r="U89" i="3"/>
  <c r="U183" i="3" s="1"/>
  <c r="J123" i="3"/>
  <c r="D242" i="3"/>
  <c r="V181" i="3"/>
  <c r="V182" i="3"/>
  <c r="Q23" i="20"/>
  <c r="O17" i="20"/>
  <c r="L13" i="20"/>
  <c r="P25" i="19"/>
  <c r="I21" i="19"/>
  <c r="V21" i="20"/>
  <c r="D22" i="18"/>
  <c r="D11" i="20"/>
  <c r="D61" i="3"/>
  <c r="D213" i="3" s="1"/>
  <c r="N13" i="18"/>
  <c r="I3" i="19"/>
  <c r="I27" i="19" s="1"/>
  <c r="F29" i="3"/>
  <c r="F122" i="3" s="1"/>
  <c r="R59" i="3"/>
  <c r="R153" i="3" s="1"/>
  <c r="S182" i="3"/>
  <c r="T242" i="3"/>
  <c r="V243" i="3"/>
  <c r="B212" i="3"/>
  <c r="B59" i="3"/>
  <c r="B152" i="3" s="1"/>
  <c r="D23" i="18"/>
  <c r="E59" i="3"/>
  <c r="E211" i="3" s="1"/>
  <c r="F213" i="3"/>
  <c r="O10" i="20"/>
  <c r="O60" i="3"/>
  <c r="U21" i="20"/>
  <c r="G23" i="18"/>
  <c r="N3" i="19"/>
  <c r="N28" i="19" s="1"/>
  <c r="N61" i="3"/>
  <c r="G13" i="18"/>
  <c r="O17" i="18"/>
  <c r="K11" i="20"/>
  <c r="K61" i="3"/>
  <c r="D29" i="3"/>
  <c r="D241" i="3" s="1"/>
  <c r="E242" i="3"/>
  <c r="U13" i="20"/>
  <c r="L29" i="3"/>
  <c r="L241" i="3" s="1"/>
  <c r="K89" i="3"/>
  <c r="K181" i="3" s="1"/>
  <c r="W21" i="19"/>
  <c r="W61" i="3"/>
  <c r="W213" i="3" s="1"/>
  <c r="H21" i="19"/>
  <c r="H61" i="3"/>
  <c r="V23" i="20"/>
  <c r="O3" i="19"/>
  <c r="O19" i="19" s="1"/>
  <c r="S11" i="20"/>
  <c r="U17" i="20"/>
  <c r="N18" i="18"/>
  <c r="C11" i="20"/>
  <c r="P11" i="20"/>
  <c r="D13" i="20"/>
  <c r="E3" i="19"/>
  <c r="E9" i="20" s="1"/>
  <c r="E11" i="20"/>
  <c r="I29" i="3"/>
  <c r="I241" i="3" s="1"/>
  <c r="U10" i="20"/>
  <c r="U60" i="3"/>
  <c r="V3" i="19"/>
  <c r="V28" i="19" s="1"/>
  <c r="V61" i="3"/>
  <c r="U23" i="20"/>
  <c r="O19" i="18"/>
  <c r="V23" i="18"/>
  <c r="L22" i="18"/>
  <c r="T3" i="19"/>
  <c r="T23" i="19" s="1"/>
  <c r="T61" i="3"/>
  <c r="T59" i="3" s="1"/>
  <c r="N19" i="18"/>
  <c r="C18" i="18"/>
  <c r="O20" i="19"/>
  <c r="P21" i="19"/>
  <c r="I11" i="20"/>
  <c r="V29" i="3"/>
  <c r="V123" i="3" s="1"/>
  <c r="I59" i="3"/>
  <c r="I152" i="3" s="1"/>
  <c r="Q182" i="3"/>
  <c r="L212" i="3"/>
  <c r="E212" i="3"/>
  <c r="F212" i="3"/>
  <c r="S24" i="19"/>
  <c r="S60" i="3"/>
  <c r="J213" i="3"/>
  <c r="L11" i="20"/>
  <c r="L61" i="3"/>
  <c r="J59" i="3"/>
  <c r="J151" i="3" s="1"/>
  <c r="D212" i="3"/>
  <c r="C24" i="19"/>
  <c r="C60" i="3"/>
  <c r="V212" i="3"/>
  <c r="H121" i="3"/>
  <c r="H241" i="3"/>
  <c r="H122" i="3"/>
  <c r="G121" i="3"/>
  <c r="G241" i="3"/>
  <c r="K121" i="3"/>
  <c r="V183" i="3"/>
  <c r="B121" i="3"/>
  <c r="B241" i="3"/>
  <c r="I183" i="3"/>
  <c r="O121" i="3"/>
  <c r="O241" i="3"/>
  <c r="E121" i="3"/>
  <c r="E241" i="3"/>
  <c r="S241" i="3"/>
  <c r="B182" i="3"/>
  <c r="N182" i="3"/>
  <c r="O182" i="3"/>
  <c r="O183" i="3"/>
  <c r="W121" i="3"/>
  <c r="W241" i="3"/>
  <c r="B122" i="3"/>
  <c r="C123" i="3"/>
  <c r="C241" i="3"/>
  <c r="B183" i="3"/>
  <c r="H123" i="3"/>
  <c r="C122" i="3"/>
  <c r="C182" i="3"/>
  <c r="F182" i="3"/>
  <c r="E181" i="3"/>
  <c r="E182" i="3"/>
  <c r="C121" i="3"/>
  <c r="G181" i="3"/>
  <c r="G183" i="3"/>
  <c r="G182" i="3"/>
  <c r="T181" i="3"/>
  <c r="T182" i="3"/>
  <c r="S183" i="3"/>
  <c r="N183" i="3"/>
  <c r="J183" i="3"/>
  <c r="J181" i="3"/>
  <c r="P181" i="3"/>
  <c r="P183" i="3"/>
  <c r="L181" i="3"/>
  <c r="L182" i="3"/>
  <c r="W181" i="3"/>
  <c r="W182" i="3"/>
  <c r="W183" i="3"/>
  <c r="E183" i="3"/>
  <c r="D181" i="3"/>
  <c r="D182" i="3"/>
  <c r="R183" i="3"/>
  <c r="R181" i="3"/>
  <c r="M182" i="3"/>
  <c r="I182" i="3"/>
  <c r="C183" i="3"/>
  <c r="J182" i="3"/>
  <c r="M123" i="3"/>
  <c r="M121" i="3"/>
  <c r="O123" i="3"/>
  <c r="E123" i="3"/>
  <c r="W123" i="3"/>
  <c r="G123" i="3"/>
  <c r="B123" i="3"/>
  <c r="W122" i="3"/>
  <c r="M122" i="3"/>
  <c r="E122" i="3"/>
  <c r="O122" i="3"/>
  <c r="P23" i="20"/>
  <c r="D17" i="20"/>
  <c r="J22" i="18"/>
  <c r="P19" i="18"/>
  <c r="O21" i="20"/>
  <c r="O22" i="20"/>
  <c r="J23" i="18"/>
  <c r="B19" i="18"/>
  <c r="V13" i="20"/>
  <c r="T17" i="20"/>
  <c r="L18" i="18"/>
  <c r="J17" i="18"/>
  <c r="J13" i="18"/>
  <c r="C25" i="19"/>
  <c r="C21" i="19"/>
  <c r="C3" i="19"/>
  <c r="C9" i="20" s="1"/>
  <c r="J19" i="18"/>
  <c r="T11" i="20"/>
  <c r="W22" i="18"/>
  <c r="L3" i="19"/>
  <c r="L29" i="19" s="1"/>
  <c r="F21" i="19"/>
  <c r="F11" i="20"/>
  <c r="F25" i="19"/>
  <c r="W23" i="18"/>
  <c r="K21" i="20"/>
  <c r="K17" i="20"/>
  <c r="K13" i="20"/>
  <c r="T25" i="19"/>
  <c r="T21" i="19"/>
  <c r="H28" i="19"/>
  <c r="Q22" i="18"/>
  <c r="K25" i="19"/>
  <c r="K21" i="19"/>
  <c r="K3" i="19"/>
  <c r="P21" i="20"/>
  <c r="P17" i="20"/>
  <c r="P13" i="20"/>
  <c r="C21" i="20"/>
  <c r="C17" i="20"/>
  <c r="C13" i="20"/>
  <c r="L25" i="19"/>
  <c r="L21" i="19"/>
  <c r="R17" i="18"/>
  <c r="R13" i="18"/>
  <c r="I13" i="18"/>
  <c r="I17" i="18"/>
  <c r="H29" i="19"/>
  <c r="W13" i="18"/>
  <c r="F22" i="18"/>
  <c r="R21" i="20"/>
  <c r="R17" i="20"/>
  <c r="R13" i="20"/>
  <c r="R22" i="20"/>
  <c r="J21" i="20"/>
  <c r="J17" i="20"/>
  <c r="J13" i="20"/>
  <c r="T17" i="18"/>
  <c r="T19" i="18"/>
  <c r="T13" i="18"/>
  <c r="D25" i="19"/>
  <c r="D21" i="19"/>
  <c r="B17" i="18"/>
  <c r="B13" i="18"/>
  <c r="U21" i="19"/>
  <c r="U25" i="19"/>
  <c r="H17" i="18"/>
  <c r="H13" i="18"/>
  <c r="R24" i="19"/>
  <c r="R20" i="19"/>
  <c r="R3" i="19"/>
  <c r="R9" i="20" s="1"/>
  <c r="P13" i="18"/>
  <c r="P17" i="18"/>
  <c r="R10" i="20"/>
  <c r="P23" i="18"/>
  <c r="O13" i="18"/>
  <c r="B21" i="20"/>
  <c r="B17" i="20"/>
  <c r="B13" i="20"/>
  <c r="J22" i="20"/>
  <c r="L17" i="18"/>
  <c r="L13" i="18"/>
  <c r="I21" i="20"/>
  <c r="I17" i="20"/>
  <c r="I13" i="20"/>
  <c r="M21" i="19"/>
  <c r="M25" i="19"/>
  <c r="J24" i="19"/>
  <c r="J20" i="19"/>
  <c r="J3" i="19"/>
  <c r="J9" i="20" s="1"/>
  <c r="J10" i="20"/>
  <c r="Q21" i="20"/>
  <c r="Q17" i="20"/>
  <c r="Q13" i="20"/>
  <c r="D3" i="19"/>
  <c r="D29" i="19" s="1"/>
  <c r="P22" i="18"/>
  <c r="K23" i="20"/>
  <c r="I22" i="20"/>
  <c r="K18" i="18"/>
  <c r="K17" i="18"/>
  <c r="K13" i="18"/>
  <c r="B22" i="20"/>
  <c r="R23" i="20"/>
  <c r="B23" i="20"/>
  <c r="V21" i="19"/>
  <c r="V11" i="20"/>
  <c r="V25" i="19"/>
  <c r="B21" i="18"/>
  <c r="B23" i="18"/>
  <c r="D17" i="18"/>
  <c r="D13" i="18"/>
  <c r="D19" i="18"/>
  <c r="C17" i="18"/>
  <c r="C13" i="18"/>
  <c r="E21" i="19"/>
  <c r="E25" i="19"/>
  <c r="U11" i="20"/>
  <c r="B24" i="19"/>
  <c r="B20" i="19"/>
  <c r="B3" i="19"/>
  <c r="B9" i="20" s="1"/>
  <c r="G13" i="20"/>
  <c r="B10" i="20"/>
  <c r="Q23" i="18"/>
  <c r="O22" i="18"/>
  <c r="G22" i="18"/>
  <c r="F3" i="19"/>
  <c r="H9" i="20"/>
  <c r="H21" i="20"/>
  <c r="H17" i="20"/>
  <c r="H13" i="20"/>
  <c r="H23" i="20"/>
  <c r="S21" i="20"/>
  <c r="S17" i="20"/>
  <c r="S13" i="20"/>
  <c r="N21" i="19"/>
  <c r="N25" i="19"/>
  <c r="N11" i="20"/>
  <c r="S17" i="18"/>
  <c r="S13" i="18"/>
  <c r="U3" i="19"/>
  <c r="Q13" i="18"/>
  <c r="Q17" i="18"/>
  <c r="O13" i="20"/>
  <c r="L19" i="18"/>
  <c r="S25" i="19"/>
  <c r="S21" i="19"/>
  <c r="S3" i="19"/>
  <c r="S9" i="20" s="1"/>
  <c r="W13" i="20"/>
  <c r="M11" i="20"/>
  <c r="V22" i="18"/>
  <c r="V13" i="18"/>
  <c r="I18" i="18"/>
  <c r="H19" i="19" l="1"/>
  <c r="F153" i="3"/>
  <c r="H27" i="19"/>
  <c r="N123" i="3"/>
  <c r="F152" i="3"/>
  <c r="U122" i="3"/>
  <c r="U121" i="3"/>
  <c r="U182" i="3"/>
  <c r="E28" i="19"/>
  <c r="R122" i="3"/>
  <c r="P27" i="19"/>
  <c r="K183" i="3"/>
  <c r="R241" i="3"/>
  <c r="F241" i="3"/>
  <c r="M28" i="19"/>
  <c r="M23" i="19"/>
  <c r="M27" i="19"/>
  <c r="P9" i="20"/>
  <c r="W27" i="19"/>
  <c r="M29" i="19"/>
  <c r="E23" i="19"/>
  <c r="M9" i="20"/>
  <c r="W9" i="20"/>
  <c r="G28" i="19"/>
  <c r="Q241" i="3"/>
  <c r="Q123" i="3"/>
  <c r="T241" i="3"/>
  <c r="Q122" i="3"/>
  <c r="D123" i="3"/>
  <c r="N29" i="19"/>
  <c r="Q9" i="20"/>
  <c r="W19" i="19"/>
  <c r="N19" i="19"/>
  <c r="G27" i="19"/>
  <c r="Q23" i="19"/>
  <c r="W23" i="19"/>
  <c r="N27" i="19"/>
  <c r="R121" i="3"/>
  <c r="F183" i="3"/>
  <c r="E27" i="19"/>
  <c r="W29" i="19"/>
  <c r="N9" i="20"/>
  <c r="N121" i="3"/>
  <c r="T123" i="3"/>
  <c r="L121" i="3"/>
  <c r="P121" i="3"/>
  <c r="P122" i="3"/>
  <c r="N122" i="3"/>
  <c r="Q27" i="19"/>
  <c r="E153" i="3"/>
  <c r="Q28" i="19"/>
  <c r="P59" i="3"/>
  <c r="P211" i="3" s="1"/>
  <c r="Q19" i="19"/>
  <c r="L123" i="3"/>
  <c r="M59" i="3"/>
  <c r="M152" i="3" s="1"/>
  <c r="O9" i="20"/>
  <c r="Q151" i="3"/>
  <c r="P29" i="19"/>
  <c r="P28" i="19"/>
  <c r="Q152" i="3"/>
  <c r="G59" i="3"/>
  <c r="M181" i="3"/>
  <c r="O27" i="19"/>
  <c r="E152" i="3"/>
  <c r="T121" i="3"/>
  <c r="E151" i="3"/>
  <c r="I122" i="3"/>
  <c r="M183" i="3"/>
  <c r="Q211" i="3"/>
  <c r="P19" i="19"/>
  <c r="I121" i="3"/>
  <c r="R211" i="3"/>
  <c r="O23" i="19"/>
  <c r="K182" i="3"/>
  <c r="E29" i="19"/>
  <c r="O28" i="19"/>
  <c r="E19" i="19"/>
  <c r="P241" i="3"/>
  <c r="F121" i="3"/>
  <c r="D122" i="3"/>
  <c r="J211" i="3"/>
  <c r="V19" i="19"/>
  <c r="J153" i="3"/>
  <c r="D121" i="3"/>
  <c r="F211" i="3"/>
  <c r="J152" i="3"/>
  <c r="G29" i="19"/>
  <c r="F123" i="3"/>
  <c r="V27" i="19"/>
  <c r="U181" i="3"/>
  <c r="G19" i="19"/>
  <c r="I153" i="3"/>
  <c r="U241" i="3"/>
  <c r="I211" i="3"/>
  <c r="G23" i="19"/>
  <c r="I23" i="19"/>
  <c r="I151" i="3"/>
  <c r="I28" i="19"/>
  <c r="T19" i="19"/>
  <c r="T27" i="19"/>
  <c r="I123" i="3"/>
  <c r="W59" i="3"/>
  <c r="W211" i="3" s="1"/>
  <c r="K241" i="3"/>
  <c r="L122" i="3"/>
  <c r="T151" i="3"/>
  <c r="T152" i="3"/>
  <c r="T211" i="3"/>
  <c r="O29" i="19"/>
  <c r="I19" i="19"/>
  <c r="V121" i="3"/>
  <c r="C212" i="3"/>
  <c r="C59" i="3"/>
  <c r="T29" i="19"/>
  <c r="T28" i="19"/>
  <c r="V241" i="3"/>
  <c r="R152" i="3"/>
  <c r="R151" i="3"/>
  <c r="I9" i="20"/>
  <c r="T9" i="20"/>
  <c r="V122" i="3"/>
  <c r="V59" i="3"/>
  <c r="V213" i="3"/>
  <c r="H213" i="3"/>
  <c r="H59" i="3"/>
  <c r="N59" i="3"/>
  <c r="N213" i="3"/>
  <c r="L59" i="3"/>
  <c r="L213" i="3"/>
  <c r="V23" i="19"/>
  <c r="N23" i="19"/>
  <c r="T213" i="3"/>
  <c r="T153" i="3"/>
  <c r="U212" i="3"/>
  <c r="U59" i="3"/>
  <c r="B151" i="3"/>
  <c r="B211" i="3"/>
  <c r="B153" i="3"/>
  <c r="D59" i="3"/>
  <c r="I29" i="19"/>
  <c r="V29" i="19"/>
  <c r="V9" i="20"/>
  <c r="S59" i="3"/>
  <c r="S212" i="3"/>
  <c r="K59" i="3"/>
  <c r="K213" i="3"/>
  <c r="O59" i="3"/>
  <c r="O212" i="3"/>
  <c r="C29" i="19"/>
  <c r="K27" i="19"/>
  <c r="K23" i="19"/>
  <c r="K19" i="19"/>
  <c r="K28" i="19"/>
  <c r="F27" i="19"/>
  <c r="F23" i="19"/>
  <c r="F19" i="19"/>
  <c r="F28" i="19"/>
  <c r="F9" i="20"/>
  <c r="K29" i="19"/>
  <c r="U27" i="19"/>
  <c r="U23" i="19"/>
  <c r="U19" i="19"/>
  <c r="U9" i="20"/>
  <c r="U28" i="19"/>
  <c r="K9" i="20"/>
  <c r="U29" i="19"/>
  <c r="D27" i="19"/>
  <c r="D23" i="19"/>
  <c r="D19" i="19"/>
  <c r="D28" i="19"/>
  <c r="D9" i="20"/>
  <c r="L27" i="19"/>
  <c r="L23" i="19"/>
  <c r="L19" i="19"/>
  <c r="L9" i="20"/>
  <c r="L28" i="19"/>
  <c r="B19" i="19"/>
  <c r="B27" i="19"/>
  <c r="B23" i="19"/>
  <c r="B29" i="19"/>
  <c r="B28" i="19"/>
  <c r="R19" i="19"/>
  <c r="R27" i="19"/>
  <c r="R23" i="19"/>
  <c r="R29" i="19"/>
  <c r="C27" i="19"/>
  <c r="C19" i="19"/>
  <c r="C23" i="19"/>
  <c r="C28" i="19"/>
  <c r="J19" i="19"/>
  <c r="J27" i="19"/>
  <c r="J23" i="19"/>
  <c r="J29" i="19"/>
  <c r="S27" i="19"/>
  <c r="S19" i="19"/>
  <c r="S23" i="19"/>
  <c r="S28" i="19"/>
  <c r="S29" i="19"/>
  <c r="J28" i="19"/>
  <c r="R28" i="19"/>
  <c r="F29" i="19"/>
  <c r="M211" i="3" l="1"/>
  <c r="M151" i="3"/>
  <c r="P153" i="3"/>
  <c r="P151" i="3"/>
  <c r="P152" i="3"/>
  <c r="M153" i="3"/>
  <c r="G211" i="3"/>
  <c r="G152" i="3"/>
  <c r="G151" i="3"/>
  <c r="G153" i="3"/>
  <c r="W153" i="3"/>
  <c r="W151" i="3"/>
  <c r="W152" i="3"/>
  <c r="N152" i="3"/>
  <c r="N151" i="3"/>
  <c r="N211" i="3"/>
  <c r="N153" i="3"/>
  <c r="H153" i="3"/>
  <c r="H211" i="3"/>
  <c r="H151" i="3"/>
  <c r="H152" i="3"/>
  <c r="C153" i="3"/>
  <c r="C151" i="3"/>
  <c r="C211" i="3"/>
  <c r="C152" i="3"/>
  <c r="O152" i="3"/>
  <c r="O151" i="3"/>
  <c r="O153" i="3"/>
  <c r="O211" i="3"/>
  <c r="D151" i="3"/>
  <c r="D211" i="3"/>
  <c r="D152" i="3"/>
  <c r="D153" i="3"/>
  <c r="V151" i="3"/>
  <c r="V211" i="3"/>
  <c r="V153" i="3"/>
  <c r="V152" i="3"/>
  <c r="K152" i="3"/>
  <c r="K151" i="3"/>
  <c r="K211" i="3"/>
  <c r="K153" i="3"/>
  <c r="L153" i="3"/>
  <c r="L152" i="3"/>
  <c r="L151" i="3"/>
  <c r="L211" i="3"/>
  <c r="S152" i="3"/>
  <c r="S151" i="3"/>
  <c r="S211" i="3"/>
  <c r="S153" i="3"/>
  <c r="U152" i="3"/>
  <c r="U153" i="3"/>
  <c r="U151" i="3"/>
  <c r="U211" i="3"/>
  <c r="W35" i="10" l="1"/>
  <c r="V35" i="10"/>
  <c r="U35" i="10"/>
  <c r="S35" i="10"/>
  <c r="R35" i="10"/>
  <c r="Q35" i="10"/>
  <c r="P35" i="10"/>
  <c r="O35" i="10"/>
  <c r="N35" i="10"/>
  <c r="M35" i="10"/>
  <c r="K35" i="10"/>
  <c r="J35" i="10"/>
  <c r="I35" i="10"/>
  <c r="H35" i="10"/>
  <c r="G35" i="10"/>
  <c r="F35" i="10"/>
  <c r="E35" i="10"/>
  <c r="C35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G31" i="10"/>
  <c r="F31" i="10"/>
  <c r="E31" i="10"/>
  <c r="D31" i="10"/>
  <c r="C31" i="10"/>
  <c r="V11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35" i="10"/>
  <c r="B32" i="10"/>
  <c r="B31" i="10"/>
  <c r="B28" i="10"/>
  <c r="W24" i="10"/>
  <c r="V24" i="10"/>
  <c r="U24" i="10"/>
  <c r="T24" i="10"/>
  <c r="S24" i="10"/>
  <c r="Q24" i="10"/>
  <c r="P24" i="10"/>
  <c r="O24" i="10"/>
  <c r="N24" i="10"/>
  <c r="M24" i="10"/>
  <c r="L24" i="10"/>
  <c r="K24" i="10"/>
  <c r="I24" i="10"/>
  <c r="H24" i="10"/>
  <c r="G24" i="10"/>
  <c r="F24" i="10"/>
  <c r="E24" i="10"/>
  <c r="D24" i="10"/>
  <c r="C24" i="10"/>
  <c r="S4" i="10"/>
  <c r="K4" i="10"/>
  <c r="C4" i="10"/>
  <c r="B24" i="10"/>
  <c r="P17" i="9" l="1"/>
  <c r="T4" i="10"/>
  <c r="H17" i="9"/>
  <c r="Q17" i="9"/>
  <c r="E4" i="10"/>
  <c r="M4" i="10"/>
  <c r="U4" i="10"/>
  <c r="I17" i="9"/>
  <c r="F17" i="9"/>
  <c r="N17" i="9"/>
  <c r="G11" i="10"/>
  <c r="G9" i="10" s="1"/>
  <c r="O11" i="10"/>
  <c r="O9" i="10" s="1"/>
  <c r="V17" i="9"/>
  <c r="I11" i="10"/>
  <c r="Q11" i="10"/>
  <c r="Q9" i="10" s="1"/>
  <c r="G15" i="10"/>
  <c r="O15" i="10"/>
  <c r="W15" i="10"/>
  <c r="V9" i="10"/>
  <c r="F15" i="10"/>
  <c r="C11" i="10"/>
  <c r="C9" i="10" s="1"/>
  <c r="K11" i="10"/>
  <c r="K9" i="10" s="1"/>
  <c r="S11" i="10"/>
  <c r="S9" i="10" s="1"/>
  <c r="J15" i="10"/>
  <c r="D15" i="10"/>
  <c r="D35" i="10"/>
  <c r="L15" i="10"/>
  <c r="L35" i="10"/>
  <c r="T15" i="10"/>
  <c r="T35" i="10"/>
  <c r="R15" i="10"/>
  <c r="H11" i="10"/>
  <c r="H31" i="10"/>
  <c r="J11" i="10"/>
  <c r="R11" i="10"/>
  <c r="F11" i="10"/>
  <c r="N11" i="10"/>
  <c r="P11" i="10"/>
  <c r="M17" i="9"/>
  <c r="U17" i="9"/>
  <c r="J17" i="9"/>
  <c r="R17" i="9"/>
  <c r="C15" i="10"/>
  <c r="K15" i="10"/>
  <c r="S15" i="10"/>
  <c r="D4" i="10"/>
  <c r="L4" i="10"/>
  <c r="W11" i="10"/>
  <c r="E15" i="10"/>
  <c r="M15" i="10"/>
  <c r="U15" i="10"/>
  <c r="H15" i="10"/>
  <c r="P15" i="10"/>
  <c r="E17" i="9"/>
  <c r="N15" i="10"/>
  <c r="V15" i="10"/>
  <c r="J4" i="10"/>
  <c r="R4" i="10"/>
  <c r="D11" i="10"/>
  <c r="L11" i="10"/>
  <c r="T11" i="10"/>
  <c r="J24" i="10"/>
  <c r="R24" i="10"/>
  <c r="F4" i="10"/>
  <c r="N4" i="10"/>
  <c r="V4" i="10"/>
  <c r="I4" i="10"/>
  <c r="Q4" i="10"/>
  <c r="C17" i="9"/>
  <c r="O4" i="10"/>
  <c r="M11" i="10"/>
  <c r="I15" i="10"/>
  <c r="Q15" i="10"/>
  <c r="K17" i="9"/>
  <c r="S17" i="9"/>
  <c r="G4" i="10"/>
  <c r="W4" i="10"/>
  <c r="E11" i="10"/>
  <c r="E9" i="10" s="1"/>
  <c r="U11" i="10"/>
  <c r="D17" i="9"/>
  <c r="L17" i="9"/>
  <c r="T17" i="9"/>
  <c r="G17" i="9"/>
  <c r="O17" i="9"/>
  <c r="W17" i="9"/>
  <c r="H4" i="10"/>
  <c r="P4" i="10"/>
  <c r="O8" i="10" l="1"/>
  <c r="N9" i="10"/>
  <c r="N8" i="10" s="1"/>
  <c r="M9" i="10"/>
  <c r="G8" i="10"/>
  <c r="F9" i="10"/>
  <c r="W9" i="10"/>
  <c r="R9" i="10"/>
  <c r="E8" i="10"/>
  <c r="Q8" i="10"/>
  <c r="T9" i="10"/>
  <c r="J9" i="10"/>
  <c r="V8" i="10"/>
  <c r="L9" i="10"/>
  <c r="S8" i="10"/>
  <c r="I9" i="10"/>
  <c r="U9" i="10"/>
  <c r="U8" i="10" s="1"/>
  <c r="H9" i="10"/>
  <c r="D9" i="10"/>
  <c r="P9" i="10"/>
  <c r="K8" i="10"/>
  <c r="C8" i="10"/>
  <c r="M8" i="10" l="1"/>
  <c r="J8" i="10"/>
  <c r="D8" i="10"/>
  <c r="H8" i="10"/>
  <c r="R8" i="10"/>
  <c r="L8" i="10"/>
  <c r="W8" i="10"/>
  <c r="P8" i="10"/>
  <c r="I8" i="10"/>
  <c r="T8" i="10"/>
  <c r="F8" i="10"/>
  <c r="W30" i="10" l="1"/>
  <c r="W34" i="10" l="1"/>
  <c r="U30" i="10" l="1"/>
  <c r="U34" i="10"/>
  <c r="V34" i="10" l="1"/>
  <c r="T30" i="10" l="1"/>
  <c r="T34" i="10"/>
  <c r="S34" i="10" l="1"/>
  <c r="S30" i="10" l="1"/>
  <c r="V30" i="10" l="1"/>
  <c r="I34" i="10" l="1"/>
  <c r="I30" i="10"/>
  <c r="J34" i="10" l="1"/>
  <c r="H30" i="10" l="1"/>
  <c r="H34" i="10"/>
  <c r="K34" i="10" l="1"/>
  <c r="J30" i="10"/>
  <c r="K30" i="10" l="1"/>
  <c r="G30" i="10"/>
  <c r="G34" i="10" l="1"/>
  <c r="F30" i="10" l="1"/>
  <c r="F34" i="10"/>
  <c r="L34" i="10" l="1"/>
  <c r="M34" i="10"/>
  <c r="L30" i="10"/>
  <c r="E34" i="10" l="1"/>
  <c r="M30" i="10"/>
  <c r="E30" i="10" l="1"/>
  <c r="N34" i="10" l="1"/>
  <c r="D34" i="10" l="1"/>
  <c r="D30" i="10"/>
  <c r="N30" i="10"/>
  <c r="C30" i="10" l="1"/>
  <c r="C34" i="10"/>
  <c r="O34" i="10"/>
  <c r="O30" i="10" l="1"/>
  <c r="B30" i="10" l="1"/>
  <c r="P30" i="10" l="1"/>
  <c r="B34" i="10"/>
  <c r="P34" i="10" l="1"/>
  <c r="Q30" i="10" l="1"/>
  <c r="Q34" i="10"/>
  <c r="R34" i="10" l="1"/>
  <c r="R30" i="10" l="1"/>
  <c r="S10" i="5" l="1"/>
  <c r="R10" i="5"/>
  <c r="Q10" i="5"/>
  <c r="K10" i="5"/>
  <c r="J10" i="5"/>
  <c r="I10" i="5"/>
  <c r="C10" i="5"/>
  <c r="B10" i="5"/>
  <c r="L10" i="5" l="1"/>
  <c r="M10" i="5"/>
  <c r="F10" i="5"/>
  <c r="N10" i="5"/>
  <c r="V10" i="5"/>
  <c r="T10" i="5"/>
  <c r="E10" i="5"/>
  <c r="U10" i="5"/>
  <c r="G10" i="5"/>
  <c r="O10" i="5"/>
  <c r="W10" i="5"/>
  <c r="D10" i="5"/>
  <c r="H10" i="5"/>
  <c r="P10" i="5"/>
  <c r="I15" i="17" l="1"/>
  <c r="Q15" i="17"/>
  <c r="G14" i="17"/>
  <c r="O14" i="17"/>
  <c r="W14" i="17"/>
  <c r="F14" i="17"/>
  <c r="N14" i="17"/>
  <c r="V14" i="17"/>
  <c r="H15" i="17"/>
  <c r="P15" i="17"/>
  <c r="H14" i="17"/>
  <c r="P14" i="17"/>
  <c r="B15" i="17"/>
  <c r="J15" i="17"/>
  <c r="R15" i="17"/>
  <c r="I14" i="17"/>
  <c r="Q14" i="17"/>
  <c r="C15" i="17"/>
  <c r="K15" i="17"/>
  <c r="S15" i="17"/>
  <c r="B14" i="17"/>
  <c r="J14" i="17"/>
  <c r="R14" i="17"/>
  <c r="D15" i="17"/>
  <c r="L15" i="17"/>
  <c r="T15" i="17"/>
  <c r="C14" i="17"/>
  <c r="K14" i="17"/>
  <c r="S14" i="17"/>
  <c r="E15" i="17"/>
  <c r="M15" i="17"/>
  <c r="U15" i="17"/>
  <c r="D14" i="17"/>
  <c r="L14" i="17"/>
  <c r="T14" i="17"/>
  <c r="F15" i="17"/>
  <c r="N15" i="17"/>
  <c r="V15" i="17"/>
  <c r="E14" i="17"/>
  <c r="M14" i="17"/>
  <c r="U14" i="17"/>
  <c r="G15" i="17"/>
  <c r="O15" i="17"/>
  <c r="W15" i="17"/>
  <c r="W99" i="8"/>
  <c r="W98" i="8"/>
  <c r="W97" i="8"/>
  <c r="W90" i="8"/>
  <c r="W87" i="8"/>
  <c r="W58" i="8"/>
  <c r="W80" i="8" s="1"/>
  <c r="W53" i="8"/>
  <c r="W75" i="8" s="1"/>
  <c r="W51" i="8"/>
  <c r="W73" i="8" s="1"/>
  <c r="W43" i="8"/>
  <c r="W39" i="8"/>
  <c r="W37" i="8" s="1"/>
  <c r="W32" i="8"/>
  <c r="W67" i="8" s="1"/>
  <c r="W28" i="8"/>
  <c r="W21" i="8"/>
  <c r="W86" i="8"/>
  <c r="W17" i="8"/>
  <c r="W29" i="10" s="1"/>
  <c r="W84" i="8"/>
  <c r="W57" i="8"/>
  <c r="W79" i="8" s="1"/>
  <c r="W55" i="8"/>
  <c r="W77" i="8" s="1"/>
  <c r="W54" i="8"/>
  <c r="W76" i="8" s="1"/>
  <c r="W6" i="8"/>
  <c r="W4" i="8" s="1"/>
  <c r="W105" i="8" s="1"/>
  <c r="W218" i="7"/>
  <c r="W211" i="7"/>
  <c r="W205" i="7"/>
  <c r="W82" i="7"/>
  <c r="W76" i="7"/>
  <c r="W69" i="7"/>
  <c r="W62" i="7"/>
  <c r="W55" i="7"/>
  <c r="W54" i="7"/>
  <c r="W52" i="7"/>
  <c r="W51" i="7"/>
  <c r="W50" i="7"/>
  <c r="W49" i="7"/>
  <c r="W48" i="7"/>
  <c r="W45" i="7"/>
  <c r="W44" i="7"/>
  <c r="W43" i="7"/>
  <c r="W42" i="7"/>
  <c r="W41" i="7"/>
  <c r="W39" i="7"/>
  <c r="W38" i="7"/>
  <c r="W37" i="7"/>
  <c r="W36" i="7"/>
  <c r="W35" i="7"/>
  <c r="W34" i="7"/>
  <c r="W32" i="7"/>
  <c r="W28" i="7"/>
  <c r="W27" i="7"/>
  <c r="W25" i="7"/>
  <c r="W24" i="7"/>
  <c r="W23" i="7"/>
  <c r="W22" i="7"/>
  <c r="W21" i="7"/>
  <c r="W18" i="7"/>
  <c r="W17" i="7"/>
  <c r="W16" i="7"/>
  <c r="W15" i="7"/>
  <c r="W14" i="7"/>
  <c r="W12" i="7"/>
  <c r="W11" i="7"/>
  <c r="W10" i="7"/>
  <c r="W9" i="7"/>
  <c r="W8" i="7"/>
  <c r="W7" i="7"/>
  <c r="W5" i="7"/>
  <c r="W150" i="6"/>
  <c r="W120" i="6"/>
  <c r="W116" i="6"/>
  <c r="W112" i="6"/>
  <c r="W110" i="6"/>
  <c r="W79" i="6"/>
  <c r="W221" i="7" s="1"/>
  <c r="W78" i="6"/>
  <c r="W220" i="7" s="1"/>
  <c r="W76" i="6"/>
  <c r="W75" i="6"/>
  <c r="W217" i="7" s="1"/>
  <c r="W74" i="6"/>
  <c r="W216" i="7" s="1"/>
  <c r="W73" i="6"/>
  <c r="W215" i="7" s="1"/>
  <c r="W72" i="6"/>
  <c r="W214" i="7" s="1"/>
  <c r="W69" i="6"/>
  <c r="W68" i="6"/>
  <c r="W210" i="7" s="1"/>
  <c r="W67" i="6"/>
  <c r="W209" i="7" s="1"/>
  <c r="W66" i="6"/>
  <c r="W208" i="7" s="1"/>
  <c r="W65" i="6"/>
  <c r="W207" i="7" s="1"/>
  <c r="W63" i="6"/>
  <c r="W62" i="6"/>
  <c r="W204" i="7" s="1"/>
  <c r="W61" i="6"/>
  <c r="W203" i="7" s="1"/>
  <c r="W60" i="6"/>
  <c r="W202" i="7" s="1"/>
  <c r="W59" i="6"/>
  <c r="W201" i="7" s="1"/>
  <c r="W58" i="6"/>
  <c r="W200" i="7" s="1"/>
  <c r="W56" i="6"/>
  <c r="W198" i="7" s="1"/>
  <c r="W50" i="6"/>
  <c r="W48" i="6"/>
  <c r="W133" i="6"/>
  <c r="W157" i="6"/>
  <c r="W129" i="6"/>
  <c r="W126" i="6"/>
  <c r="W34" i="6"/>
  <c r="W123" i="6"/>
  <c r="W27" i="6"/>
  <c r="W117" i="6"/>
  <c r="W115" i="6"/>
  <c r="W52" i="6"/>
  <c r="W10" i="6"/>
  <c r="W51" i="6"/>
  <c r="W49" i="6"/>
  <c r="W5" i="6"/>
  <c r="W135" i="5"/>
  <c r="W134" i="5"/>
  <c r="W128" i="5"/>
  <c r="W126" i="5"/>
  <c r="W125" i="5"/>
  <c r="W120" i="5"/>
  <c r="W81" i="5"/>
  <c r="W136" i="7" s="1"/>
  <c r="W80" i="5"/>
  <c r="W135" i="7" s="1"/>
  <c r="W75" i="5"/>
  <c r="W130" i="7" s="1"/>
  <c r="W73" i="5"/>
  <c r="W128" i="7" s="1"/>
  <c r="W72" i="5"/>
  <c r="W127" i="7" s="1"/>
  <c r="W67" i="5"/>
  <c r="W122" i="7" s="1"/>
  <c r="W65" i="5"/>
  <c r="W120" i="7" s="1"/>
  <c r="W64" i="5"/>
  <c r="W119" i="7" s="1"/>
  <c r="W52" i="5"/>
  <c r="W133" i="5"/>
  <c r="W132" i="5"/>
  <c r="W71" i="5"/>
  <c r="W126" i="7" s="1"/>
  <c r="W116" i="5"/>
  <c r="W5" i="5"/>
  <c r="W188" i="4"/>
  <c r="W187" i="4"/>
  <c r="W180" i="4"/>
  <c r="W179" i="4"/>
  <c r="W172" i="4"/>
  <c r="W171" i="4"/>
  <c r="W134" i="4"/>
  <c r="W128" i="4"/>
  <c r="W47" i="7" s="1"/>
  <c r="W121" i="4"/>
  <c r="W40" i="7" s="1"/>
  <c r="W114" i="4"/>
  <c r="W107" i="4"/>
  <c r="W101" i="4"/>
  <c r="W94" i="4"/>
  <c r="W87" i="4"/>
  <c r="W80" i="4"/>
  <c r="W26" i="7" s="1"/>
  <c r="W74" i="4"/>
  <c r="W67" i="4"/>
  <c r="W13" i="7" s="1"/>
  <c r="W60" i="4"/>
  <c r="W53" i="4"/>
  <c r="W25" i="4"/>
  <c r="W103" i="6" s="1"/>
  <c r="W186" i="4"/>
  <c r="W185" i="4"/>
  <c r="W18" i="4"/>
  <c r="W96" i="6" s="1"/>
  <c r="W17" i="4"/>
  <c r="W95" i="6" s="1"/>
  <c r="W178" i="4"/>
  <c r="W10" i="4"/>
  <c r="W88" i="6" s="1"/>
  <c r="W173" i="4"/>
  <c r="W33" i="4"/>
  <c r="W169" i="4"/>
  <c r="W28" i="4"/>
  <c r="W112" i="5" s="1"/>
  <c r="W27" i="4"/>
  <c r="W24" i="4"/>
  <c r="W23" i="4"/>
  <c r="W21" i="4"/>
  <c r="W99" i="6" s="1"/>
  <c r="W16" i="4"/>
  <c r="W207" i="4" s="1"/>
  <c r="W15" i="4"/>
  <c r="W206" i="4" s="1"/>
  <c r="W12" i="4"/>
  <c r="W11" i="4"/>
  <c r="W89" i="6" s="1"/>
  <c r="W8" i="4"/>
  <c r="W199" i="4" s="1"/>
  <c r="W7" i="4"/>
  <c r="W198" i="4" s="1"/>
  <c r="W5" i="4"/>
  <c r="W83" i="6" s="1"/>
  <c r="W88" i="3"/>
  <c r="W87" i="3"/>
  <c r="W85" i="3"/>
  <c r="W84" i="3"/>
  <c r="W83" i="3"/>
  <c r="W76" i="3"/>
  <c r="W75" i="3"/>
  <c r="W74" i="3"/>
  <c r="W72" i="3"/>
  <c r="W164" i="3" s="1"/>
  <c r="W70" i="3"/>
  <c r="W162" i="3" s="1"/>
  <c r="W66" i="3"/>
  <c r="W55" i="3"/>
  <c r="W54" i="3"/>
  <c r="W53" i="3"/>
  <c r="W46" i="3"/>
  <c r="W45" i="3"/>
  <c r="W44" i="3"/>
  <c r="W42" i="3"/>
  <c r="W40" i="3"/>
  <c r="W36" i="3"/>
  <c r="W28" i="3"/>
  <c r="W27" i="3"/>
  <c r="W25" i="3"/>
  <c r="W24" i="3"/>
  <c r="W23" i="3"/>
  <c r="W16" i="3"/>
  <c r="W15" i="3"/>
  <c r="W14" i="3"/>
  <c r="W12" i="3"/>
  <c r="W11" i="3"/>
  <c r="W10" i="3"/>
  <c r="W6" i="3"/>
  <c r="W53" i="9"/>
  <c r="W51" i="9"/>
  <c r="W50" i="9"/>
  <c r="W49" i="9"/>
  <c r="W47" i="9"/>
  <c r="W42" i="9"/>
  <c r="W40" i="9"/>
  <c r="W38" i="9"/>
  <c r="W31" i="9"/>
  <c r="W28" i="9"/>
  <c r="W51" i="3"/>
  <c r="W29" i="9"/>
  <c r="W27" i="9"/>
  <c r="W13" i="9"/>
  <c r="W37" i="9" s="1"/>
  <c r="W36" i="9"/>
  <c r="W5" i="9"/>
  <c r="W68" i="10"/>
  <c r="W43" i="10"/>
  <c r="W42" i="10"/>
  <c r="W41" i="10"/>
  <c r="W46" i="10"/>
  <c r="W56" i="10"/>
  <c r="W54" i="10"/>
  <c r="W64" i="10"/>
  <c r="W39" i="10"/>
  <c r="W101" i="11"/>
  <c r="W92" i="11"/>
  <c r="W82" i="11"/>
  <c r="W73" i="11"/>
  <c r="W71" i="11"/>
  <c r="W58" i="11"/>
  <c r="W54" i="11"/>
  <c r="W48" i="11"/>
  <c r="W44" i="11"/>
  <c r="W38" i="11"/>
  <c r="W72" i="11"/>
  <c r="W69" i="11"/>
  <c r="W68" i="11"/>
  <c r="W28" i="11"/>
  <c r="W102" i="11"/>
  <c r="W99" i="11"/>
  <c r="W98" i="11"/>
  <c r="W97" i="11"/>
  <c r="W83" i="11"/>
  <c r="W81" i="11"/>
  <c r="W18" i="11"/>
  <c r="W79" i="11"/>
  <c r="W14" i="11"/>
  <c r="W117" i="11" s="1"/>
  <c r="W93" i="11"/>
  <c r="W8" i="11"/>
  <c r="W4" i="11"/>
  <c r="W44" i="12"/>
  <c r="W35" i="12"/>
  <c r="W33" i="12"/>
  <c r="W29" i="12"/>
  <c r="W25" i="12"/>
  <c r="W75" i="12" s="1"/>
  <c r="W23" i="12"/>
  <c r="W73" i="12" s="1"/>
  <c r="W19" i="12"/>
  <c r="W69" i="12" s="1"/>
  <c r="W45" i="12"/>
  <c r="W41" i="12"/>
  <c r="W6" i="12"/>
  <c r="W4" i="12"/>
  <c r="W39" i="13"/>
  <c r="W37" i="13"/>
  <c r="W47" i="13"/>
  <c r="W45" i="13"/>
  <c r="W34" i="13"/>
  <c r="W43" i="13"/>
  <c r="W6" i="13"/>
  <c r="W22" i="13" s="1"/>
  <c r="W4" i="13"/>
  <c r="W15" i="14"/>
  <c r="W14" i="14"/>
  <c r="W20" i="14" s="1"/>
  <c r="W4" i="14"/>
  <c r="W14" i="15"/>
  <c r="W10" i="16"/>
  <c r="W58" i="3" s="1"/>
  <c r="W4" i="16"/>
  <c r="W57" i="3" s="1"/>
  <c r="W19" i="17"/>
  <c r="W85" i="4" l="1"/>
  <c r="W80" i="11"/>
  <c r="W53" i="11"/>
  <c r="W70" i="11"/>
  <c r="W73" i="4"/>
  <c r="W19" i="7" s="1"/>
  <c r="W26" i="4"/>
  <c r="W20" i="3" s="1"/>
  <c r="W100" i="11"/>
  <c r="W122" i="8"/>
  <c r="W33" i="10"/>
  <c r="W224" i="3"/>
  <c r="W240" i="3"/>
  <c r="W36" i="8"/>
  <c r="W43" i="11"/>
  <c r="W239" i="3"/>
  <c r="W226" i="3"/>
  <c r="W73" i="3"/>
  <c r="W218" i="3"/>
  <c r="W82" i="3"/>
  <c r="W60" i="7"/>
  <c r="W86" i="3"/>
  <c r="W235" i="3"/>
  <c r="W127" i="4"/>
  <c r="W46" i="7" s="1"/>
  <c r="W4" i="5"/>
  <c r="W209" i="3"/>
  <c r="W210" i="3"/>
  <c r="W190" i="4"/>
  <c r="W112" i="4"/>
  <c r="W31" i="7" s="1"/>
  <c r="W192" i="3"/>
  <c r="W11" i="9"/>
  <c r="W35" i="9" s="1"/>
  <c r="W194" i="3"/>
  <c r="W123" i="8"/>
  <c r="W4" i="9"/>
  <c r="W22" i="10" s="1"/>
  <c r="W23" i="10"/>
  <c r="W41" i="3"/>
  <c r="W107" i="8"/>
  <c r="W124" i="8"/>
  <c r="W108" i="8"/>
  <c r="W110" i="8"/>
  <c r="W85" i="8"/>
  <c r="W106" i="8"/>
  <c r="W96" i="8"/>
  <c r="W214" i="4"/>
  <c r="W6" i="7"/>
  <c r="W215" i="4"/>
  <c r="W91" i="5"/>
  <c r="W99" i="5"/>
  <c r="W107" i="5"/>
  <c r="W92" i="5"/>
  <c r="W100" i="5"/>
  <c r="W108" i="5"/>
  <c r="W85" i="6"/>
  <c r="W93" i="6"/>
  <c r="W101" i="6"/>
  <c r="W33" i="7"/>
  <c r="W101" i="5"/>
  <c r="W109" i="5"/>
  <c r="W86" i="6"/>
  <c r="W94" i="6"/>
  <c r="W102" i="6"/>
  <c r="W94" i="5"/>
  <c r="W102" i="5"/>
  <c r="W110" i="5"/>
  <c r="W95" i="5"/>
  <c r="W111" i="5"/>
  <c r="W96" i="5"/>
  <c r="W125" i="6"/>
  <c r="W105" i="6"/>
  <c r="W20" i="7"/>
  <c r="W53" i="7"/>
  <c r="W89" i="5"/>
  <c r="W105" i="5"/>
  <c r="W90" i="6"/>
  <c r="W106" i="6"/>
  <c r="W227" i="3"/>
  <c r="W26" i="3"/>
  <c r="W18" i="13"/>
  <c r="W43" i="3"/>
  <c r="W122" i="11"/>
  <c r="W207" i="3"/>
  <c r="W22" i="3"/>
  <c r="W121" i="11"/>
  <c r="W63" i="8"/>
  <c r="W26" i="8"/>
  <c r="W94" i="8" s="1"/>
  <c r="W88" i="8"/>
  <c r="W52" i="8"/>
  <c r="W89" i="8"/>
  <c r="W109" i="8"/>
  <c r="W15" i="8"/>
  <c r="W91" i="8"/>
  <c r="W101" i="8"/>
  <c r="W102" i="8"/>
  <c r="W95" i="8"/>
  <c r="W9" i="3"/>
  <c r="W10" i="8"/>
  <c r="W113" i="8" s="1"/>
  <c r="W75" i="7"/>
  <c r="W68" i="3"/>
  <c r="W118" i="6"/>
  <c r="W4" i="6"/>
  <c r="W20" i="6"/>
  <c r="W57" i="6" s="1"/>
  <c r="W199" i="7" s="1"/>
  <c r="W127" i="6"/>
  <c r="W144" i="6"/>
  <c r="W119" i="6"/>
  <c r="W128" i="6"/>
  <c r="W113" i="6"/>
  <c r="W121" i="6"/>
  <c r="W130" i="6"/>
  <c r="W79" i="3"/>
  <c r="W40" i="6"/>
  <c r="W33" i="6" s="1"/>
  <c r="W114" i="6"/>
  <c r="W122" i="6"/>
  <c r="W132" i="6"/>
  <c r="W137" i="5"/>
  <c r="W50" i="3"/>
  <c r="W83" i="5"/>
  <c r="W138" i="7" s="1"/>
  <c r="W118" i="5"/>
  <c r="W66" i="5"/>
  <c r="W121" i="7" s="1"/>
  <c r="W74" i="5"/>
  <c r="W129" i="7" s="1"/>
  <c r="W82" i="5"/>
  <c r="W137" i="7" s="1"/>
  <c r="W119" i="5"/>
  <c r="W127" i="5"/>
  <c r="W136" i="5"/>
  <c r="W33" i="5"/>
  <c r="W68" i="5"/>
  <c r="W123" i="7" s="1"/>
  <c r="W84" i="5"/>
  <c r="W139" i="7" s="1"/>
  <c r="W121" i="5"/>
  <c r="W129" i="5"/>
  <c r="W138" i="5"/>
  <c r="W69" i="5"/>
  <c r="W124" i="7" s="1"/>
  <c r="W85" i="5"/>
  <c r="W140" i="7" s="1"/>
  <c r="W122" i="5"/>
  <c r="W139" i="5"/>
  <c r="W21" i="5"/>
  <c r="W43" i="5"/>
  <c r="W62" i="5"/>
  <c r="W117" i="7" s="1"/>
  <c r="W78" i="5"/>
  <c r="W133" i="7" s="1"/>
  <c r="W123" i="5"/>
  <c r="W79" i="5"/>
  <c r="W134" i="7" s="1"/>
  <c r="W201" i="4"/>
  <c r="W58" i="4"/>
  <c r="W100" i="4"/>
  <c r="W163" i="4"/>
  <c r="W216" i="4"/>
  <c r="W209" i="4"/>
  <c r="W170" i="4"/>
  <c r="W208" i="4"/>
  <c r="W14" i="4"/>
  <c r="W22" i="4"/>
  <c r="W47" i="4"/>
  <c r="W71" i="6" s="1"/>
  <c r="W213" i="7" s="1"/>
  <c r="W175" i="4"/>
  <c r="W191" i="4"/>
  <c r="W181" i="4"/>
  <c r="W174" i="4"/>
  <c r="W40" i="4"/>
  <c r="W176" i="4"/>
  <c r="W192" i="4"/>
  <c r="W202" i="4"/>
  <c r="W218" i="4"/>
  <c r="W189" i="4"/>
  <c r="W182" i="4"/>
  <c r="W203" i="4"/>
  <c r="W219" i="4"/>
  <c r="W9" i="4"/>
  <c r="W196" i="4"/>
  <c r="W212" i="4"/>
  <c r="W52" i="3"/>
  <c r="W188" i="3"/>
  <c r="W196" i="3"/>
  <c r="W206" i="3"/>
  <c r="W228" i="3"/>
  <c r="W236" i="3"/>
  <c r="W197" i="3"/>
  <c r="W205" i="3"/>
  <c r="W198" i="3"/>
  <c r="W56" i="3"/>
  <c r="W237" i="3"/>
  <c r="W13" i="3"/>
  <c r="W222" i="3"/>
  <c r="W21" i="14"/>
  <c r="W27" i="14"/>
  <c r="W108" i="11"/>
  <c r="W109" i="11"/>
  <c r="W90" i="11"/>
  <c r="W113" i="11"/>
  <c r="W111" i="11"/>
  <c r="W110" i="11"/>
  <c r="W106" i="11"/>
  <c r="W112" i="11"/>
  <c r="W52" i="9"/>
  <c r="W30" i="9"/>
  <c r="W20" i="16"/>
  <c r="W3" i="16"/>
  <c r="W29" i="16" s="1"/>
  <c r="W24" i="16"/>
  <c r="W10" i="17"/>
  <c r="W25" i="16"/>
  <c r="W21" i="16"/>
  <c r="W11" i="17"/>
  <c r="W119" i="11"/>
  <c r="W13" i="11"/>
  <c r="W116" i="11"/>
  <c r="W3" i="15"/>
  <c r="W19" i="15" s="1"/>
  <c r="W15" i="15"/>
  <c r="W44" i="13"/>
  <c r="W5" i="13"/>
  <c r="W3" i="13" s="1"/>
  <c r="W5" i="12"/>
  <c r="W24" i="12"/>
  <c r="W74" i="12" s="1"/>
  <c r="W34" i="12"/>
  <c r="W43" i="12"/>
  <c r="W24" i="11"/>
  <c r="W86" i="11" s="1"/>
  <c r="W34" i="11"/>
  <c r="W91" i="11"/>
  <c r="W120" i="11"/>
  <c r="W57" i="10"/>
  <c r="W39" i="9"/>
  <c r="W48" i="9"/>
  <c r="W3" i="17"/>
  <c r="W7" i="15"/>
  <c r="W21" i="15" s="1"/>
  <c r="W38" i="13"/>
  <c r="W18" i="12"/>
  <c r="W68" i="12" s="1"/>
  <c r="W28" i="12"/>
  <c r="W71" i="3"/>
  <c r="W13" i="14"/>
  <c r="W25" i="14" s="1"/>
  <c r="W67" i="11"/>
  <c r="W103" i="11"/>
  <c r="W123" i="11"/>
  <c r="W52" i="10"/>
  <c r="W32" i="9"/>
  <c r="W18" i="17"/>
  <c r="W26" i="14"/>
  <c r="W32" i="13"/>
  <c r="W49" i="13"/>
  <c r="W20" i="12"/>
  <c r="W70" i="12" s="1"/>
  <c r="W30" i="12"/>
  <c r="W39" i="12"/>
  <c r="W77" i="11"/>
  <c r="W87" i="11"/>
  <c r="W53" i="10"/>
  <c r="W25" i="9"/>
  <c r="W43" i="9"/>
  <c r="W10" i="13"/>
  <c r="W26" i="13" s="1"/>
  <c r="W33" i="13"/>
  <c r="W10" i="12"/>
  <c r="W21" i="12"/>
  <c r="W71" i="12" s="1"/>
  <c r="W31" i="12"/>
  <c r="W40" i="12"/>
  <c r="W78" i="11"/>
  <c r="W88" i="11"/>
  <c r="W107" i="11"/>
  <c r="W45" i="10"/>
  <c r="W26" i="9"/>
  <c r="W50" i="10"/>
  <c r="W48" i="13"/>
  <c r="W89" i="11"/>
  <c r="W118" i="11"/>
  <c r="W81" i="3"/>
  <c r="W54" i="9"/>
  <c r="W35" i="13"/>
  <c r="Q107" i="4"/>
  <c r="I107" i="4"/>
  <c r="V107" i="4"/>
  <c r="U107" i="4"/>
  <c r="N107" i="4"/>
  <c r="M107" i="4"/>
  <c r="E107" i="4"/>
  <c r="P107" i="4"/>
  <c r="H107" i="4"/>
  <c r="F107" i="4"/>
  <c r="Q101" i="4"/>
  <c r="I101" i="4"/>
  <c r="T101" i="4"/>
  <c r="L101" i="4"/>
  <c r="D101" i="4"/>
  <c r="O101" i="4"/>
  <c r="U94" i="4"/>
  <c r="M94" i="4"/>
  <c r="E94" i="4"/>
  <c r="P94" i="4"/>
  <c r="H94" i="4"/>
  <c r="S94" i="4"/>
  <c r="K94" i="4"/>
  <c r="V94" i="4"/>
  <c r="N94" i="4"/>
  <c r="F94" i="4"/>
  <c r="T94" i="4"/>
  <c r="Q94" i="4"/>
  <c r="L94" i="4"/>
  <c r="I94" i="4"/>
  <c r="D94" i="4"/>
  <c r="R87" i="4"/>
  <c r="J87" i="4"/>
  <c r="V218" i="7"/>
  <c r="U218" i="7"/>
  <c r="T218" i="7"/>
  <c r="S218" i="7"/>
  <c r="R218" i="7"/>
  <c r="Q218" i="7"/>
  <c r="P218" i="7"/>
  <c r="O218" i="7"/>
  <c r="N218" i="7"/>
  <c r="M218" i="7"/>
  <c r="L218" i="7"/>
  <c r="J218" i="7"/>
  <c r="I218" i="7"/>
  <c r="H218" i="7"/>
  <c r="G218" i="7"/>
  <c r="F218" i="7"/>
  <c r="E218" i="7"/>
  <c r="D218" i="7"/>
  <c r="C218" i="7"/>
  <c r="B218" i="7"/>
  <c r="V211" i="7"/>
  <c r="U211" i="7"/>
  <c r="T211" i="7"/>
  <c r="S211" i="7"/>
  <c r="R211" i="7"/>
  <c r="Q211" i="7"/>
  <c r="P211" i="7"/>
  <c r="O211" i="7"/>
  <c r="N211" i="7"/>
  <c r="M211" i="7"/>
  <c r="L211" i="7"/>
  <c r="J211" i="7"/>
  <c r="I211" i="7"/>
  <c r="H211" i="7"/>
  <c r="G211" i="7"/>
  <c r="F211" i="7"/>
  <c r="E211" i="7"/>
  <c r="D211" i="7"/>
  <c r="C211" i="7"/>
  <c r="B211" i="7"/>
  <c r="V205" i="7"/>
  <c r="U205" i="7"/>
  <c r="T205" i="7"/>
  <c r="S205" i="7"/>
  <c r="R205" i="7"/>
  <c r="Q205" i="7"/>
  <c r="P205" i="7"/>
  <c r="O205" i="7"/>
  <c r="N205" i="7"/>
  <c r="M205" i="7"/>
  <c r="L205" i="7"/>
  <c r="J205" i="7"/>
  <c r="I205" i="7"/>
  <c r="H205" i="7"/>
  <c r="G205" i="7"/>
  <c r="F205" i="7"/>
  <c r="E205" i="7"/>
  <c r="D205" i="7"/>
  <c r="C205" i="7"/>
  <c r="B205" i="7"/>
  <c r="K205" i="7"/>
  <c r="K211" i="7"/>
  <c r="I100" i="4" l="1"/>
  <c r="W84" i="4"/>
  <c r="W217" i="4"/>
  <c r="W10" i="9"/>
  <c r="W65" i="9" s="1"/>
  <c r="Q100" i="4"/>
  <c r="W38" i="12"/>
  <c r="W59" i="7"/>
  <c r="W42" i="13"/>
  <c r="W21" i="13"/>
  <c r="W23" i="17"/>
  <c r="W13" i="17"/>
  <c r="W118" i="8"/>
  <c r="W27" i="10"/>
  <c r="W234" i="3"/>
  <c r="W39" i="3"/>
  <c r="W191" i="3" s="1"/>
  <c r="W195" i="3"/>
  <c r="W238" i="3"/>
  <c r="W47" i="6"/>
  <c r="W77" i="6"/>
  <c r="W219" i="7" s="1"/>
  <c r="W104" i="6"/>
  <c r="W111" i="4"/>
  <c r="W30" i="7" s="1"/>
  <c r="W41" i="9"/>
  <c r="W24" i="9"/>
  <c r="W46" i="9"/>
  <c r="W69" i="3"/>
  <c r="W223" i="3"/>
  <c r="W60" i="9"/>
  <c r="W58" i="9"/>
  <c r="W64" i="9"/>
  <c r="W61" i="9"/>
  <c r="W193" i="3"/>
  <c r="W57" i="9"/>
  <c r="W120" i="8"/>
  <c r="W121" i="8"/>
  <c r="W119" i="8"/>
  <c r="W117" i="8"/>
  <c r="W112" i="8"/>
  <c r="W74" i="8"/>
  <c r="W50" i="8"/>
  <c r="W100" i="6"/>
  <c r="W106" i="5"/>
  <c r="W87" i="6"/>
  <c r="W93" i="5"/>
  <c r="W31" i="4"/>
  <c r="W64" i="6"/>
  <c r="W206" i="7" s="1"/>
  <c r="W92" i="6"/>
  <c r="W98" i="5"/>
  <c r="W57" i="4"/>
  <c r="W3" i="7" s="1"/>
  <c r="W4" i="7"/>
  <c r="W28" i="16"/>
  <c r="W54" i="13"/>
  <c r="W52" i="13"/>
  <c r="W12" i="14"/>
  <c r="W24" i="14" s="1"/>
  <c r="W116" i="8"/>
  <c r="W83" i="8"/>
  <c r="W14" i="8"/>
  <c r="W56" i="8"/>
  <c r="W78" i="8" s="1"/>
  <c r="W21" i="3"/>
  <c r="W203" i="3" s="1"/>
  <c r="W111" i="8"/>
  <c r="W100" i="8"/>
  <c r="W25" i="8"/>
  <c r="W61" i="8"/>
  <c r="W18" i="6"/>
  <c r="W111" i="6"/>
  <c r="W67" i="3"/>
  <c r="W80" i="3"/>
  <c r="W131" i="6"/>
  <c r="W63" i="5"/>
  <c r="W118" i="7" s="1"/>
  <c r="W18" i="5"/>
  <c r="W37" i="3"/>
  <c r="W117" i="5"/>
  <c r="W202" i="3"/>
  <c r="W124" i="5"/>
  <c r="W70" i="5"/>
  <c r="W125" i="7" s="1"/>
  <c r="W38" i="3"/>
  <c r="W131" i="5"/>
  <c r="W77" i="5"/>
  <c r="W132" i="7" s="1"/>
  <c r="W42" i="5"/>
  <c r="W49" i="3"/>
  <c r="W184" i="4"/>
  <c r="W46" i="4"/>
  <c r="W200" i="4"/>
  <c r="W177" i="4"/>
  <c r="W213" i="4"/>
  <c r="W20" i="4"/>
  <c r="W205" i="4"/>
  <c r="W13" i="4"/>
  <c r="W6" i="4"/>
  <c r="W208" i="3"/>
  <c r="W225" i="3"/>
  <c r="W204" i="3"/>
  <c r="W19" i="14"/>
  <c r="W55" i="10"/>
  <c r="W44" i="10"/>
  <c r="W38" i="10"/>
  <c r="W49" i="10"/>
  <c r="W59" i="13"/>
  <c r="W46" i="13"/>
  <c r="W56" i="13"/>
  <c r="W36" i="13"/>
  <c r="W42" i="12"/>
  <c r="W32" i="12"/>
  <c r="W22" i="12"/>
  <c r="W72" i="12" s="1"/>
  <c r="W3" i="12"/>
  <c r="W62" i="10"/>
  <c r="W51" i="10"/>
  <c r="W40" i="10"/>
  <c r="W66" i="11"/>
  <c r="W19" i="13"/>
  <c r="W23" i="15"/>
  <c r="W53" i="13"/>
  <c r="W51" i="13"/>
  <c r="W57" i="13"/>
  <c r="W55" i="13"/>
  <c r="W23" i="11"/>
  <c r="W95" i="11" s="1"/>
  <c r="W96" i="11"/>
  <c r="W76" i="11"/>
  <c r="W22" i="17"/>
  <c r="W21" i="17"/>
  <c r="W17" i="17"/>
  <c r="W9" i="17"/>
  <c r="W58" i="13"/>
  <c r="W13" i="15"/>
  <c r="W18" i="15"/>
  <c r="W17" i="15"/>
  <c r="W19" i="16"/>
  <c r="W27" i="16"/>
  <c r="W23" i="16"/>
  <c r="W22" i="15"/>
  <c r="I87" i="4"/>
  <c r="I85" i="4" s="1"/>
  <c r="I84" i="4" s="1"/>
  <c r="Q87" i="4"/>
  <c r="Q85" i="4" s="1"/>
  <c r="F87" i="4"/>
  <c r="F85" i="4" s="1"/>
  <c r="N87" i="4"/>
  <c r="N85" i="4" s="1"/>
  <c r="V87" i="4"/>
  <c r="V85" i="4" s="1"/>
  <c r="E87" i="4"/>
  <c r="E85" i="4" s="1"/>
  <c r="M87" i="4"/>
  <c r="M85" i="4" s="1"/>
  <c r="U87" i="4"/>
  <c r="U85" i="4" s="1"/>
  <c r="F101" i="4"/>
  <c r="F100" i="4" s="1"/>
  <c r="N101" i="4"/>
  <c r="N100" i="4" s="1"/>
  <c r="V101" i="4"/>
  <c r="V100" i="4" s="1"/>
  <c r="K101" i="4"/>
  <c r="S101" i="4"/>
  <c r="H101" i="4"/>
  <c r="H100" i="4" s="1"/>
  <c r="P101" i="4"/>
  <c r="P100" i="4" s="1"/>
  <c r="K87" i="4"/>
  <c r="K85" i="4" s="1"/>
  <c r="S87" i="4"/>
  <c r="S85" i="4" s="1"/>
  <c r="D107" i="4"/>
  <c r="D100" i="4" s="1"/>
  <c r="L107" i="4"/>
  <c r="L100" i="4" s="1"/>
  <c r="T107" i="4"/>
  <c r="T100" i="4" s="1"/>
  <c r="E101" i="4"/>
  <c r="E100" i="4" s="1"/>
  <c r="M101" i="4"/>
  <c r="M100" i="4" s="1"/>
  <c r="U101" i="4"/>
  <c r="U100" i="4" s="1"/>
  <c r="J101" i="4"/>
  <c r="G101" i="4"/>
  <c r="R101" i="4"/>
  <c r="G87" i="4"/>
  <c r="O87" i="4"/>
  <c r="D87" i="4"/>
  <c r="D85" i="4" s="1"/>
  <c r="L87" i="4"/>
  <c r="L85" i="4" s="1"/>
  <c r="T87" i="4"/>
  <c r="T85" i="4" s="1"/>
  <c r="J94" i="4"/>
  <c r="J85" i="4" s="1"/>
  <c r="R94" i="4"/>
  <c r="R85" i="4" s="1"/>
  <c r="G94" i="4"/>
  <c r="O94" i="4"/>
  <c r="J107" i="4"/>
  <c r="R107" i="4"/>
  <c r="G107" i="4"/>
  <c r="O107" i="4"/>
  <c r="O100" i="4" s="1"/>
  <c r="H87" i="4"/>
  <c r="H85" i="4" s="1"/>
  <c r="P87" i="4"/>
  <c r="P85" i="4" s="1"/>
  <c r="K107" i="4"/>
  <c r="S107" i="4"/>
  <c r="K218" i="7"/>
  <c r="R82" i="7"/>
  <c r="M82" i="7"/>
  <c r="I82" i="7"/>
  <c r="V82" i="7"/>
  <c r="P82" i="7"/>
  <c r="O82" i="7"/>
  <c r="N82" i="7"/>
  <c r="F82" i="7"/>
  <c r="E82" i="7"/>
  <c r="U82" i="7"/>
  <c r="S82" i="7"/>
  <c r="Q82" i="7"/>
  <c r="J82" i="7"/>
  <c r="H82" i="7"/>
  <c r="D82" i="7"/>
  <c r="B82" i="7"/>
  <c r="E76" i="7"/>
  <c r="E75" i="7" s="1"/>
  <c r="R76" i="7"/>
  <c r="P76" i="7"/>
  <c r="N76" i="7"/>
  <c r="I76" i="7"/>
  <c r="G76" i="7"/>
  <c r="B76" i="7"/>
  <c r="V76" i="7"/>
  <c r="U76" i="7"/>
  <c r="S76" i="7"/>
  <c r="Q76" i="7"/>
  <c r="M76" i="7"/>
  <c r="J76" i="7"/>
  <c r="J75" i="7" s="1"/>
  <c r="H76" i="7"/>
  <c r="H75" i="7" s="1"/>
  <c r="D76" i="7"/>
  <c r="D75" i="7" s="1"/>
  <c r="Q69" i="7"/>
  <c r="K69" i="7"/>
  <c r="H69" i="7"/>
  <c r="C69" i="7"/>
  <c r="U69" i="7"/>
  <c r="P69" i="7"/>
  <c r="O69" i="7"/>
  <c r="M69" i="7"/>
  <c r="G69" i="7"/>
  <c r="V69" i="7"/>
  <c r="T69" i="7"/>
  <c r="R69" i="7"/>
  <c r="N69" i="7"/>
  <c r="I69" i="7"/>
  <c r="F69" i="7"/>
  <c r="E69" i="7"/>
  <c r="D69" i="7"/>
  <c r="S62" i="7"/>
  <c r="R62" i="7"/>
  <c r="R60" i="7" s="1"/>
  <c r="P62" i="7"/>
  <c r="G62" i="7"/>
  <c r="V62" i="7"/>
  <c r="T62" i="7"/>
  <c r="O62" i="7"/>
  <c r="N62" i="7"/>
  <c r="K62" i="7"/>
  <c r="I62" i="7"/>
  <c r="F62" i="7"/>
  <c r="C62" i="7"/>
  <c r="U62" i="7"/>
  <c r="Q62" i="7"/>
  <c r="M62" i="7"/>
  <c r="J62" i="7"/>
  <c r="H62" i="7"/>
  <c r="E62" i="7"/>
  <c r="D62" i="7"/>
  <c r="B62" i="7"/>
  <c r="N157" i="6"/>
  <c r="H157" i="6"/>
  <c r="V52" i="6"/>
  <c r="U52" i="6"/>
  <c r="M52" i="6"/>
  <c r="E52" i="6"/>
  <c r="D52" i="6"/>
  <c r="V40" i="6"/>
  <c r="O40" i="6"/>
  <c r="F40" i="6"/>
  <c r="D40" i="6"/>
  <c r="V130" i="6"/>
  <c r="S130" i="6"/>
  <c r="Q130" i="6"/>
  <c r="N130" i="6"/>
  <c r="J130" i="6"/>
  <c r="H130" i="6"/>
  <c r="E130" i="6"/>
  <c r="B130" i="6"/>
  <c r="V34" i="6"/>
  <c r="T34" i="6"/>
  <c r="O34" i="6"/>
  <c r="N34" i="6"/>
  <c r="G34" i="6"/>
  <c r="F34" i="6"/>
  <c r="E34" i="6"/>
  <c r="Q27" i="6"/>
  <c r="T27" i="6"/>
  <c r="S27" i="6"/>
  <c r="P27" i="6"/>
  <c r="K27" i="6"/>
  <c r="H27" i="6"/>
  <c r="G27" i="6"/>
  <c r="C27" i="6"/>
  <c r="B27" i="6"/>
  <c r="T20" i="6"/>
  <c r="N20" i="6"/>
  <c r="P20" i="6"/>
  <c r="K20" i="6"/>
  <c r="G20" i="6"/>
  <c r="C20" i="6"/>
  <c r="T52" i="6"/>
  <c r="S52" i="6"/>
  <c r="R52" i="6"/>
  <c r="Q52" i="6"/>
  <c r="P52" i="6"/>
  <c r="O52" i="6"/>
  <c r="N52" i="6"/>
  <c r="K52" i="6"/>
  <c r="J52" i="6"/>
  <c r="I52" i="6"/>
  <c r="H52" i="6"/>
  <c r="G52" i="6"/>
  <c r="F52" i="6"/>
  <c r="C52" i="6"/>
  <c r="B52" i="6"/>
  <c r="T10" i="6"/>
  <c r="S10" i="6"/>
  <c r="R10" i="6"/>
  <c r="P10" i="6"/>
  <c r="K10" i="6"/>
  <c r="J10" i="6"/>
  <c r="I10" i="6"/>
  <c r="H10" i="6"/>
  <c r="C10" i="6"/>
  <c r="B10" i="6"/>
  <c r="V10" i="6"/>
  <c r="U10" i="6"/>
  <c r="Q10" i="6"/>
  <c r="N10" i="6"/>
  <c r="M10" i="6"/>
  <c r="G10" i="6"/>
  <c r="E10" i="6"/>
  <c r="D10" i="6"/>
  <c r="T5" i="6"/>
  <c r="S5" i="6"/>
  <c r="K5" i="6"/>
  <c r="K4" i="6" s="1"/>
  <c r="J5" i="6"/>
  <c r="B5" i="6"/>
  <c r="R5" i="6"/>
  <c r="O5" i="6"/>
  <c r="I5" i="6"/>
  <c r="F5" i="6"/>
  <c r="L5" i="6"/>
  <c r="B150" i="5"/>
  <c r="F149" i="5"/>
  <c r="B69" i="5"/>
  <c r="F68" i="5"/>
  <c r="R52" i="5"/>
  <c r="U52" i="5"/>
  <c r="P52" i="5"/>
  <c r="O52" i="5"/>
  <c r="N52" i="5"/>
  <c r="I52" i="5"/>
  <c r="G52" i="5"/>
  <c r="F52" i="5"/>
  <c r="R43" i="5"/>
  <c r="V43" i="5"/>
  <c r="T43" i="5"/>
  <c r="K43" i="5"/>
  <c r="H43" i="5"/>
  <c r="C43" i="5"/>
  <c r="J33" i="5"/>
  <c r="R33" i="5"/>
  <c r="I33" i="5"/>
  <c r="H33" i="5"/>
  <c r="D123" i="5"/>
  <c r="C123" i="5"/>
  <c r="B123" i="5"/>
  <c r="R68" i="5"/>
  <c r="R123" i="7" s="1"/>
  <c r="H122" i="5"/>
  <c r="G122" i="5"/>
  <c r="F122" i="5"/>
  <c r="D68" i="5"/>
  <c r="C122" i="5"/>
  <c r="N65" i="5"/>
  <c r="N120" i="7" s="1"/>
  <c r="T21" i="5"/>
  <c r="R21" i="5"/>
  <c r="Q21" i="5"/>
  <c r="V62" i="5"/>
  <c r="V117" i="7" s="1"/>
  <c r="E62" i="5"/>
  <c r="E117" i="7" s="1"/>
  <c r="H51" i="6"/>
  <c r="Q48" i="6"/>
  <c r="I5" i="5"/>
  <c r="V5" i="5"/>
  <c r="T5" i="5"/>
  <c r="S5" i="5"/>
  <c r="K5" i="5"/>
  <c r="J5" i="5"/>
  <c r="H5" i="5"/>
  <c r="G5" i="5"/>
  <c r="E5" i="5"/>
  <c r="C5" i="5"/>
  <c r="B5" i="5"/>
  <c r="R5" i="5"/>
  <c r="P5" i="5"/>
  <c r="O5" i="5"/>
  <c r="N5" i="5"/>
  <c r="F5" i="5"/>
  <c r="V55" i="7"/>
  <c r="U55" i="7"/>
  <c r="T55" i="7"/>
  <c r="S55" i="7"/>
  <c r="R55" i="7"/>
  <c r="Q55" i="7"/>
  <c r="P55" i="7"/>
  <c r="O55" i="7"/>
  <c r="N55" i="7"/>
  <c r="M55" i="7"/>
  <c r="K55" i="7"/>
  <c r="J55" i="7"/>
  <c r="I55" i="7"/>
  <c r="H55" i="7"/>
  <c r="G55" i="7"/>
  <c r="F55" i="7"/>
  <c r="E55" i="7"/>
  <c r="D55" i="7"/>
  <c r="C55" i="7"/>
  <c r="B55" i="7"/>
  <c r="V54" i="7"/>
  <c r="U54" i="7"/>
  <c r="T54" i="7"/>
  <c r="O54" i="7"/>
  <c r="N54" i="7"/>
  <c r="M54" i="7"/>
  <c r="K54" i="7"/>
  <c r="G54" i="7"/>
  <c r="F54" i="7"/>
  <c r="E54" i="7"/>
  <c r="C54" i="7"/>
  <c r="V134" i="4"/>
  <c r="V53" i="7" s="1"/>
  <c r="U134" i="4"/>
  <c r="U53" i="7" s="1"/>
  <c r="M134" i="4"/>
  <c r="M53" i="7" s="1"/>
  <c r="K134" i="4"/>
  <c r="K53" i="7" s="1"/>
  <c r="G134" i="4"/>
  <c r="G53" i="7" s="1"/>
  <c r="F134" i="4"/>
  <c r="F53" i="7" s="1"/>
  <c r="V52" i="7"/>
  <c r="U52" i="7"/>
  <c r="T52" i="7"/>
  <c r="S52" i="7"/>
  <c r="R52" i="7"/>
  <c r="Q52" i="7"/>
  <c r="P52" i="7"/>
  <c r="O52" i="7"/>
  <c r="N52" i="7"/>
  <c r="M52" i="7"/>
  <c r="K52" i="7"/>
  <c r="J52" i="7"/>
  <c r="I52" i="7"/>
  <c r="H52" i="7"/>
  <c r="G52" i="7"/>
  <c r="F52" i="7"/>
  <c r="E52" i="7"/>
  <c r="D52" i="7"/>
  <c r="C52" i="7"/>
  <c r="B52" i="7"/>
  <c r="V51" i="7"/>
  <c r="U51" i="7"/>
  <c r="T51" i="7"/>
  <c r="S51" i="7"/>
  <c r="R51" i="7"/>
  <c r="Q51" i="7"/>
  <c r="P51" i="7"/>
  <c r="O51" i="7"/>
  <c r="N51" i="7"/>
  <c r="M51" i="7"/>
  <c r="K51" i="7"/>
  <c r="J51" i="7"/>
  <c r="I51" i="7"/>
  <c r="H51" i="7"/>
  <c r="G51" i="7"/>
  <c r="F51" i="7"/>
  <c r="E51" i="7"/>
  <c r="D51" i="7"/>
  <c r="C51" i="7"/>
  <c r="B51" i="7"/>
  <c r="V50" i="7"/>
  <c r="U50" i="7"/>
  <c r="T50" i="7"/>
  <c r="S50" i="7"/>
  <c r="R50" i="7"/>
  <c r="Q50" i="7"/>
  <c r="P50" i="7"/>
  <c r="O50" i="7"/>
  <c r="N50" i="7"/>
  <c r="M50" i="7"/>
  <c r="K50" i="7"/>
  <c r="J50" i="7"/>
  <c r="I50" i="7"/>
  <c r="H50" i="7"/>
  <c r="G50" i="7"/>
  <c r="F50" i="7"/>
  <c r="E50" i="7"/>
  <c r="D50" i="7"/>
  <c r="C50" i="7"/>
  <c r="B50" i="7"/>
  <c r="V49" i="7"/>
  <c r="U49" i="7"/>
  <c r="T49" i="7"/>
  <c r="S49" i="7"/>
  <c r="R49" i="7"/>
  <c r="Q49" i="7"/>
  <c r="P49" i="7"/>
  <c r="O49" i="7"/>
  <c r="N49" i="7"/>
  <c r="M49" i="7"/>
  <c r="K49" i="7"/>
  <c r="J49" i="7"/>
  <c r="I49" i="7"/>
  <c r="H49" i="7"/>
  <c r="G49" i="7"/>
  <c r="F49" i="7"/>
  <c r="E49" i="7"/>
  <c r="D49" i="7"/>
  <c r="C49" i="7"/>
  <c r="B49" i="7"/>
  <c r="V48" i="7"/>
  <c r="U48" i="7"/>
  <c r="T48" i="7"/>
  <c r="P48" i="7"/>
  <c r="O48" i="7"/>
  <c r="N48" i="7"/>
  <c r="M48" i="7"/>
  <c r="K48" i="7"/>
  <c r="G48" i="7"/>
  <c r="F48" i="7"/>
  <c r="E48" i="7"/>
  <c r="D48" i="7"/>
  <c r="C48" i="7"/>
  <c r="V128" i="4"/>
  <c r="U128" i="4"/>
  <c r="P128" i="4"/>
  <c r="P47" i="7" s="1"/>
  <c r="O128" i="4"/>
  <c r="N128" i="4"/>
  <c r="K128" i="4"/>
  <c r="K47" i="7" s="1"/>
  <c r="G128" i="4"/>
  <c r="G47" i="7" s="1"/>
  <c r="F128" i="4"/>
  <c r="C128" i="4"/>
  <c r="C47" i="7" s="1"/>
  <c r="V45" i="7"/>
  <c r="U45" i="7"/>
  <c r="T45" i="7"/>
  <c r="S45" i="7"/>
  <c r="R45" i="7"/>
  <c r="Q45" i="7"/>
  <c r="P45" i="7"/>
  <c r="O45" i="7"/>
  <c r="N45" i="7"/>
  <c r="M45" i="7"/>
  <c r="K45" i="7"/>
  <c r="J45" i="7"/>
  <c r="I45" i="7"/>
  <c r="H45" i="7"/>
  <c r="G45" i="7"/>
  <c r="F45" i="7"/>
  <c r="E45" i="7"/>
  <c r="D45" i="7"/>
  <c r="C45" i="7"/>
  <c r="B45" i="7"/>
  <c r="V44" i="7"/>
  <c r="U44" i="7"/>
  <c r="T44" i="7"/>
  <c r="S44" i="7"/>
  <c r="R44" i="7"/>
  <c r="Q44" i="7"/>
  <c r="P44" i="7"/>
  <c r="O44" i="7"/>
  <c r="N44" i="7"/>
  <c r="M44" i="7"/>
  <c r="K44" i="7"/>
  <c r="J44" i="7"/>
  <c r="I44" i="7"/>
  <c r="H44" i="7"/>
  <c r="G44" i="7"/>
  <c r="F44" i="7"/>
  <c r="E44" i="7"/>
  <c r="D44" i="7"/>
  <c r="C44" i="7"/>
  <c r="B44" i="7"/>
  <c r="V43" i="7"/>
  <c r="U43" i="7"/>
  <c r="T43" i="7"/>
  <c r="S43" i="7"/>
  <c r="R43" i="7"/>
  <c r="Q43" i="7"/>
  <c r="P43" i="7"/>
  <c r="O43" i="7"/>
  <c r="N43" i="7"/>
  <c r="M43" i="7"/>
  <c r="K43" i="7"/>
  <c r="J43" i="7"/>
  <c r="I43" i="7"/>
  <c r="H43" i="7"/>
  <c r="G43" i="7"/>
  <c r="F43" i="7"/>
  <c r="E43" i="7"/>
  <c r="D43" i="7"/>
  <c r="C43" i="7"/>
  <c r="B43" i="7"/>
  <c r="V42" i="7"/>
  <c r="U42" i="7"/>
  <c r="T42" i="7"/>
  <c r="S42" i="7"/>
  <c r="R42" i="7"/>
  <c r="Q42" i="7"/>
  <c r="P42" i="7"/>
  <c r="O42" i="7"/>
  <c r="N42" i="7"/>
  <c r="M42" i="7"/>
  <c r="K42" i="7"/>
  <c r="J42" i="7"/>
  <c r="I42" i="7"/>
  <c r="H42" i="7"/>
  <c r="G42" i="7"/>
  <c r="F42" i="7"/>
  <c r="E42" i="7"/>
  <c r="D42" i="7"/>
  <c r="C42" i="7"/>
  <c r="B42" i="7"/>
  <c r="T41" i="7"/>
  <c r="S41" i="7"/>
  <c r="R41" i="7"/>
  <c r="Q41" i="7"/>
  <c r="P41" i="7"/>
  <c r="K41" i="7"/>
  <c r="J41" i="7"/>
  <c r="I41" i="7"/>
  <c r="H41" i="7"/>
  <c r="G41" i="7"/>
  <c r="C41" i="7"/>
  <c r="B41" i="7"/>
  <c r="T121" i="4"/>
  <c r="T40" i="7" s="1"/>
  <c r="Q121" i="4"/>
  <c r="Q40" i="7" s="1"/>
  <c r="P121" i="4"/>
  <c r="P40" i="7" s="1"/>
  <c r="H121" i="4"/>
  <c r="H40" i="7" s="1"/>
  <c r="C121" i="4"/>
  <c r="C40" i="7" s="1"/>
  <c r="B121" i="4"/>
  <c r="B40" i="7" s="1"/>
  <c r="V39" i="7"/>
  <c r="U39" i="7"/>
  <c r="T39" i="7"/>
  <c r="S39" i="7"/>
  <c r="R39" i="7"/>
  <c r="Q39" i="7"/>
  <c r="P39" i="7"/>
  <c r="O39" i="7"/>
  <c r="N39" i="7"/>
  <c r="M39" i="7"/>
  <c r="K39" i="7"/>
  <c r="J39" i="7"/>
  <c r="I39" i="7"/>
  <c r="H39" i="7"/>
  <c r="G39" i="7"/>
  <c r="F39" i="7"/>
  <c r="E39" i="7"/>
  <c r="D39" i="7"/>
  <c r="C39" i="7"/>
  <c r="B39" i="7"/>
  <c r="V38" i="7"/>
  <c r="U38" i="7"/>
  <c r="T38" i="7"/>
  <c r="S38" i="7"/>
  <c r="R38" i="7"/>
  <c r="Q38" i="7"/>
  <c r="P38" i="7"/>
  <c r="O38" i="7"/>
  <c r="N38" i="7"/>
  <c r="M38" i="7"/>
  <c r="K38" i="7"/>
  <c r="J38" i="7"/>
  <c r="I38" i="7"/>
  <c r="H38" i="7"/>
  <c r="G38" i="7"/>
  <c r="F38" i="7"/>
  <c r="E38" i="7"/>
  <c r="D38" i="7"/>
  <c r="C38" i="7"/>
  <c r="B38" i="7"/>
  <c r="V37" i="7"/>
  <c r="U37" i="7"/>
  <c r="T37" i="7"/>
  <c r="S37" i="7"/>
  <c r="R37" i="7"/>
  <c r="Q37" i="7"/>
  <c r="P37" i="7"/>
  <c r="O37" i="7"/>
  <c r="N37" i="7"/>
  <c r="M37" i="7"/>
  <c r="K37" i="7"/>
  <c r="J37" i="7"/>
  <c r="I37" i="7"/>
  <c r="H37" i="7"/>
  <c r="G37" i="7"/>
  <c r="F37" i="7"/>
  <c r="E37" i="7"/>
  <c r="D37" i="7"/>
  <c r="C37" i="7"/>
  <c r="B37" i="7"/>
  <c r="V36" i="7"/>
  <c r="U36" i="7"/>
  <c r="T36" i="7"/>
  <c r="S36" i="7"/>
  <c r="R36" i="7"/>
  <c r="Q36" i="7"/>
  <c r="P36" i="7"/>
  <c r="O36" i="7"/>
  <c r="N36" i="7"/>
  <c r="M36" i="7"/>
  <c r="K36" i="7"/>
  <c r="J36" i="7"/>
  <c r="I36" i="7"/>
  <c r="H36" i="7"/>
  <c r="G36" i="7"/>
  <c r="F36" i="7"/>
  <c r="E36" i="7"/>
  <c r="D36" i="7"/>
  <c r="C36" i="7"/>
  <c r="B36" i="7"/>
  <c r="V35" i="7"/>
  <c r="U35" i="7"/>
  <c r="T35" i="7"/>
  <c r="S35" i="7"/>
  <c r="R35" i="7"/>
  <c r="Q35" i="7"/>
  <c r="P35" i="7"/>
  <c r="O35" i="7"/>
  <c r="N35" i="7"/>
  <c r="M35" i="7"/>
  <c r="K35" i="7"/>
  <c r="J35" i="7"/>
  <c r="I35" i="7"/>
  <c r="H35" i="7"/>
  <c r="G35" i="7"/>
  <c r="F35" i="7"/>
  <c r="E35" i="7"/>
  <c r="D35" i="7"/>
  <c r="C35" i="7"/>
  <c r="B35" i="7"/>
  <c r="V34" i="7"/>
  <c r="U34" i="7"/>
  <c r="T34" i="7"/>
  <c r="P34" i="7"/>
  <c r="O34" i="7"/>
  <c r="N34" i="7"/>
  <c r="M34" i="7"/>
  <c r="K34" i="7"/>
  <c r="G34" i="7"/>
  <c r="F34" i="7"/>
  <c r="E34" i="7"/>
  <c r="D34" i="7"/>
  <c r="C34" i="7"/>
  <c r="V114" i="4"/>
  <c r="V33" i="7" s="1"/>
  <c r="P114" i="4"/>
  <c r="P33" i="7" s="1"/>
  <c r="O114" i="4"/>
  <c r="O33" i="7" s="1"/>
  <c r="M114" i="4"/>
  <c r="M33" i="7" s="1"/>
  <c r="K114" i="4"/>
  <c r="K33" i="7" s="1"/>
  <c r="G114" i="4"/>
  <c r="G33" i="7" s="1"/>
  <c r="D114" i="4"/>
  <c r="D33" i="7" s="1"/>
  <c r="C114" i="4"/>
  <c r="C33" i="7" s="1"/>
  <c r="V32" i="7"/>
  <c r="U32" i="7"/>
  <c r="T32" i="7"/>
  <c r="S32" i="7"/>
  <c r="P32" i="7"/>
  <c r="O32" i="7"/>
  <c r="N32" i="7"/>
  <c r="M32" i="7"/>
  <c r="K32" i="7"/>
  <c r="J32" i="7"/>
  <c r="G32" i="7"/>
  <c r="F32" i="7"/>
  <c r="E32" i="7"/>
  <c r="D32" i="7"/>
  <c r="C32" i="7"/>
  <c r="B32" i="7"/>
  <c r="B107" i="4"/>
  <c r="B101" i="4"/>
  <c r="C101" i="4"/>
  <c r="C94" i="4"/>
  <c r="B94" i="4"/>
  <c r="B87" i="4"/>
  <c r="V28" i="7"/>
  <c r="U28" i="7"/>
  <c r="T28" i="7"/>
  <c r="S28" i="7"/>
  <c r="R28" i="7"/>
  <c r="Q28" i="7"/>
  <c r="P28" i="7"/>
  <c r="O28" i="7"/>
  <c r="N28" i="7"/>
  <c r="M28" i="7"/>
  <c r="K28" i="7"/>
  <c r="J28" i="7"/>
  <c r="H28" i="7"/>
  <c r="G28" i="7"/>
  <c r="F28" i="7"/>
  <c r="E28" i="7"/>
  <c r="D28" i="7"/>
  <c r="C28" i="7"/>
  <c r="B28" i="7"/>
  <c r="R27" i="7"/>
  <c r="Q27" i="7"/>
  <c r="P27" i="7"/>
  <c r="O27" i="7"/>
  <c r="I27" i="7"/>
  <c r="H27" i="7"/>
  <c r="G27" i="7"/>
  <c r="F27" i="7"/>
  <c r="R80" i="4"/>
  <c r="R26" i="7" s="1"/>
  <c r="Q80" i="4"/>
  <c r="Q26" i="7" s="1"/>
  <c r="P80" i="4"/>
  <c r="P26" i="7" s="1"/>
  <c r="F80" i="4"/>
  <c r="F26" i="7" s="1"/>
  <c r="V25" i="7"/>
  <c r="U25" i="7"/>
  <c r="T25" i="7"/>
  <c r="S25" i="7"/>
  <c r="R25" i="7"/>
  <c r="Q25" i="7"/>
  <c r="P25" i="7"/>
  <c r="O25" i="7"/>
  <c r="N25" i="7"/>
  <c r="M25" i="7"/>
  <c r="K25" i="7"/>
  <c r="J25" i="7"/>
  <c r="I25" i="7"/>
  <c r="H25" i="7"/>
  <c r="G25" i="7"/>
  <c r="F25" i="7"/>
  <c r="E25" i="7"/>
  <c r="D25" i="7"/>
  <c r="C25" i="7"/>
  <c r="B25" i="7"/>
  <c r="V24" i="7"/>
  <c r="U24" i="7"/>
  <c r="T24" i="7"/>
  <c r="S24" i="7"/>
  <c r="R24" i="7"/>
  <c r="Q24" i="7"/>
  <c r="P24" i="7"/>
  <c r="O24" i="7"/>
  <c r="N24" i="7"/>
  <c r="M24" i="7"/>
  <c r="K24" i="7"/>
  <c r="J24" i="7"/>
  <c r="I24" i="7"/>
  <c r="H24" i="7"/>
  <c r="G24" i="7"/>
  <c r="F24" i="7"/>
  <c r="E24" i="7"/>
  <c r="D24" i="7"/>
  <c r="C24" i="7"/>
  <c r="B24" i="7"/>
  <c r="V23" i="7"/>
  <c r="U23" i="7"/>
  <c r="T23" i="7"/>
  <c r="S23" i="7"/>
  <c r="R23" i="7"/>
  <c r="Q23" i="7"/>
  <c r="P23" i="7"/>
  <c r="O23" i="7"/>
  <c r="N23" i="7"/>
  <c r="M23" i="7"/>
  <c r="K23" i="7"/>
  <c r="J23" i="7"/>
  <c r="I23" i="7"/>
  <c r="H23" i="7"/>
  <c r="G23" i="7"/>
  <c r="F23" i="7"/>
  <c r="E23" i="7"/>
  <c r="D23" i="7"/>
  <c r="C23" i="7"/>
  <c r="B23" i="7"/>
  <c r="V22" i="7"/>
  <c r="U22" i="7"/>
  <c r="T22" i="7"/>
  <c r="S22" i="7"/>
  <c r="R22" i="7"/>
  <c r="Q22" i="7"/>
  <c r="P22" i="7"/>
  <c r="O22" i="7"/>
  <c r="N22" i="7"/>
  <c r="M22" i="7"/>
  <c r="K22" i="7"/>
  <c r="J22" i="7"/>
  <c r="I22" i="7"/>
  <c r="H22" i="7"/>
  <c r="G22" i="7"/>
  <c r="F22" i="7"/>
  <c r="E22" i="7"/>
  <c r="D22" i="7"/>
  <c r="C22" i="7"/>
  <c r="B22" i="7"/>
  <c r="U21" i="7"/>
  <c r="R21" i="7"/>
  <c r="Q21" i="7"/>
  <c r="P21" i="7"/>
  <c r="O21" i="7"/>
  <c r="M21" i="7"/>
  <c r="I21" i="7"/>
  <c r="H21" i="7"/>
  <c r="G21" i="7"/>
  <c r="F21" i="7"/>
  <c r="D21" i="7"/>
  <c r="R74" i="4"/>
  <c r="Q74" i="4"/>
  <c r="Q20" i="7" s="1"/>
  <c r="P74" i="4"/>
  <c r="M74" i="4"/>
  <c r="M20" i="7" s="1"/>
  <c r="I74" i="4"/>
  <c r="I20" i="7" s="1"/>
  <c r="H74" i="4"/>
  <c r="H20" i="7" s="1"/>
  <c r="D74" i="4"/>
  <c r="D20" i="7" s="1"/>
  <c r="V18" i="7"/>
  <c r="U18" i="7"/>
  <c r="T18" i="7"/>
  <c r="S18" i="7"/>
  <c r="R18" i="7"/>
  <c r="Q18" i="7"/>
  <c r="P18" i="7"/>
  <c r="O18" i="7"/>
  <c r="N18" i="7"/>
  <c r="M18" i="7"/>
  <c r="K18" i="7"/>
  <c r="J18" i="7"/>
  <c r="I18" i="7"/>
  <c r="H18" i="7"/>
  <c r="G18" i="7"/>
  <c r="F18" i="7"/>
  <c r="E18" i="7"/>
  <c r="D18" i="7"/>
  <c r="C18" i="7"/>
  <c r="B18" i="7"/>
  <c r="V17" i="7"/>
  <c r="U17" i="7"/>
  <c r="T17" i="7"/>
  <c r="S17" i="7"/>
  <c r="R17" i="7"/>
  <c r="Q17" i="7"/>
  <c r="P17" i="7"/>
  <c r="O17" i="7"/>
  <c r="N17" i="7"/>
  <c r="M17" i="7"/>
  <c r="K17" i="7"/>
  <c r="J17" i="7"/>
  <c r="I17" i="7"/>
  <c r="H17" i="7"/>
  <c r="G17" i="7"/>
  <c r="F17" i="7"/>
  <c r="E17" i="7"/>
  <c r="D17" i="7"/>
  <c r="C17" i="7"/>
  <c r="B17" i="7"/>
  <c r="V16" i="7"/>
  <c r="U16" i="7"/>
  <c r="T16" i="7"/>
  <c r="S16" i="7"/>
  <c r="R16" i="7"/>
  <c r="Q16" i="7"/>
  <c r="P16" i="7"/>
  <c r="O16" i="7"/>
  <c r="N16" i="7"/>
  <c r="M16" i="7"/>
  <c r="K16" i="7"/>
  <c r="J16" i="7"/>
  <c r="I16" i="7"/>
  <c r="H16" i="7"/>
  <c r="G16" i="7"/>
  <c r="F16" i="7"/>
  <c r="E16" i="7"/>
  <c r="D16" i="7"/>
  <c r="C16" i="7"/>
  <c r="B16" i="7"/>
  <c r="V15" i="7"/>
  <c r="U15" i="7"/>
  <c r="T15" i="7"/>
  <c r="S15" i="7"/>
  <c r="R15" i="7"/>
  <c r="Q15" i="7"/>
  <c r="P15" i="7"/>
  <c r="O15" i="7"/>
  <c r="N15" i="7"/>
  <c r="M15" i="7"/>
  <c r="K15" i="7"/>
  <c r="J15" i="7"/>
  <c r="I15" i="7"/>
  <c r="H15" i="7"/>
  <c r="G15" i="7"/>
  <c r="F15" i="7"/>
  <c r="E15" i="7"/>
  <c r="D15" i="7"/>
  <c r="C15" i="7"/>
  <c r="B15" i="7"/>
  <c r="V14" i="7"/>
  <c r="U14" i="7"/>
  <c r="T14" i="7"/>
  <c r="S14" i="7"/>
  <c r="Q14" i="7"/>
  <c r="N14" i="7"/>
  <c r="M14" i="7"/>
  <c r="K14" i="7"/>
  <c r="J14" i="7"/>
  <c r="H14" i="7"/>
  <c r="E14" i="7"/>
  <c r="D14" i="7"/>
  <c r="C14" i="7"/>
  <c r="B14" i="7"/>
  <c r="N67" i="4"/>
  <c r="N13" i="7" s="1"/>
  <c r="M67" i="4"/>
  <c r="M13" i="7" s="1"/>
  <c r="K67" i="4"/>
  <c r="K13" i="7" s="1"/>
  <c r="E67" i="4"/>
  <c r="E13" i="7" s="1"/>
  <c r="D67" i="4"/>
  <c r="D13" i="7" s="1"/>
  <c r="V12" i="7"/>
  <c r="U12" i="7"/>
  <c r="T12" i="7"/>
  <c r="S12" i="7"/>
  <c r="R12" i="7"/>
  <c r="Q12" i="7"/>
  <c r="P12" i="7"/>
  <c r="O12" i="7"/>
  <c r="N12" i="7"/>
  <c r="M12" i="7"/>
  <c r="K12" i="7"/>
  <c r="J12" i="7"/>
  <c r="I12" i="7"/>
  <c r="H12" i="7"/>
  <c r="G12" i="7"/>
  <c r="F12" i="7"/>
  <c r="E12" i="7"/>
  <c r="V11" i="7"/>
  <c r="U11" i="7"/>
  <c r="T11" i="7"/>
  <c r="S11" i="7"/>
  <c r="R11" i="7"/>
  <c r="Q11" i="7"/>
  <c r="P11" i="7"/>
  <c r="O11" i="7"/>
  <c r="N11" i="7"/>
  <c r="M11" i="7"/>
  <c r="K11" i="7"/>
  <c r="J11" i="7"/>
  <c r="V10" i="7"/>
  <c r="U10" i="7"/>
  <c r="T10" i="7"/>
  <c r="S10" i="7"/>
  <c r="R10" i="7"/>
  <c r="Q10" i="7"/>
  <c r="P10" i="7"/>
  <c r="O10" i="7"/>
  <c r="N10" i="7"/>
  <c r="M10" i="7"/>
  <c r="K10" i="7"/>
  <c r="J10" i="7"/>
  <c r="I10" i="7"/>
  <c r="H10" i="7"/>
  <c r="G10" i="7"/>
  <c r="F10" i="7"/>
  <c r="E10" i="7"/>
  <c r="D10" i="7"/>
  <c r="C10" i="7"/>
  <c r="B10" i="7"/>
  <c r="V9" i="7"/>
  <c r="U9" i="7"/>
  <c r="T9" i="7"/>
  <c r="S9" i="7"/>
  <c r="R9" i="7"/>
  <c r="Q9" i="7"/>
  <c r="P9" i="7"/>
  <c r="O9" i="7"/>
  <c r="N9" i="7"/>
  <c r="M9" i="7"/>
  <c r="K9" i="7"/>
  <c r="J9" i="7"/>
  <c r="I9" i="7"/>
  <c r="H9" i="7"/>
  <c r="G9" i="7"/>
  <c r="F9" i="7"/>
  <c r="E9" i="7"/>
  <c r="D9" i="7"/>
  <c r="C9" i="7"/>
  <c r="B9" i="7"/>
  <c r="V8" i="7"/>
  <c r="U8" i="7"/>
  <c r="T8" i="7"/>
  <c r="S8" i="7"/>
  <c r="R8" i="7"/>
  <c r="Q8" i="7"/>
  <c r="P8" i="7"/>
  <c r="O8" i="7"/>
  <c r="N8" i="7"/>
  <c r="M8" i="7"/>
  <c r="K8" i="7"/>
  <c r="J8" i="7"/>
  <c r="I8" i="7"/>
  <c r="H8" i="7"/>
  <c r="G8" i="7"/>
  <c r="F8" i="7"/>
  <c r="E8" i="7"/>
  <c r="D8" i="7"/>
  <c r="C8" i="7"/>
  <c r="B8" i="7"/>
  <c r="U7" i="7"/>
  <c r="R7" i="7"/>
  <c r="Q7" i="7"/>
  <c r="P7" i="7"/>
  <c r="O7" i="7"/>
  <c r="M7" i="7"/>
  <c r="I7" i="7"/>
  <c r="H7" i="7"/>
  <c r="G7" i="7"/>
  <c r="F7" i="7"/>
  <c r="D7" i="7"/>
  <c r="R60" i="4"/>
  <c r="R6" i="7" s="1"/>
  <c r="P60" i="4"/>
  <c r="P6" i="7" s="1"/>
  <c r="O60" i="4"/>
  <c r="O6" i="7" s="1"/>
  <c r="G60" i="4"/>
  <c r="G6" i="7" s="1"/>
  <c r="F60" i="4"/>
  <c r="F6" i="7" s="1"/>
  <c r="V5" i="7"/>
  <c r="U5" i="7"/>
  <c r="S5" i="7"/>
  <c r="R5" i="7"/>
  <c r="Q5" i="7"/>
  <c r="P5" i="7"/>
  <c r="O5" i="7"/>
  <c r="N5" i="7"/>
  <c r="M5" i="7"/>
  <c r="J5" i="7"/>
  <c r="I5" i="7"/>
  <c r="H5" i="7"/>
  <c r="G5" i="7"/>
  <c r="F5" i="7"/>
  <c r="E5" i="7"/>
  <c r="D5" i="7"/>
  <c r="B5" i="7"/>
  <c r="V28" i="4"/>
  <c r="R28" i="4"/>
  <c r="J28" i="4"/>
  <c r="V27" i="4"/>
  <c r="R53" i="4"/>
  <c r="N53" i="4"/>
  <c r="V53" i="4"/>
  <c r="Q53" i="4"/>
  <c r="P53" i="4"/>
  <c r="O53" i="4"/>
  <c r="I53" i="4"/>
  <c r="G53" i="4"/>
  <c r="U25" i="4"/>
  <c r="I25" i="4"/>
  <c r="E25" i="4"/>
  <c r="M24" i="4"/>
  <c r="E24" i="4"/>
  <c r="D24" i="4"/>
  <c r="Q23" i="4"/>
  <c r="U22" i="4"/>
  <c r="E22" i="4"/>
  <c r="V78" i="5"/>
  <c r="V133" i="7" s="1"/>
  <c r="Q47" i="4"/>
  <c r="M47" i="4"/>
  <c r="E78" i="5"/>
  <c r="E133" i="7" s="1"/>
  <c r="V47" i="4"/>
  <c r="U47" i="4"/>
  <c r="R47" i="4"/>
  <c r="O47" i="4"/>
  <c r="N47" i="4"/>
  <c r="N46" i="4" s="1"/>
  <c r="J47" i="4"/>
  <c r="I47" i="4"/>
  <c r="H47" i="4"/>
  <c r="M18" i="4"/>
  <c r="J18" i="4"/>
  <c r="I75" i="5"/>
  <c r="I130" i="7" s="1"/>
  <c r="V17" i="4"/>
  <c r="U17" i="4"/>
  <c r="I17" i="4"/>
  <c r="V16" i="4"/>
  <c r="U16" i="4"/>
  <c r="N16" i="4"/>
  <c r="J16" i="4"/>
  <c r="I16" i="4"/>
  <c r="U15" i="4"/>
  <c r="R15" i="4"/>
  <c r="J15" i="4"/>
  <c r="E15" i="4"/>
  <c r="V40" i="4"/>
  <c r="U40" i="4"/>
  <c r="N40" i="4"/>
  <c r="J40" i="4"/>
  <c r="I71" i="5"/>
  <c r="I126" i="7" s="1"/>
  <c r="E14" i="4"/>
  <c r="T40" i="4"/>
  <c r="S40" i="4"/>
  <c r="R40" i="4"/>
  <c r="Q40" i="4"/>
  <c r="L40" i="4"/>
  <c r="K40" i="4"/>
  <c r="F40" i="4"/>
  <c r="E40" i="4"/>
  <c r="N69" i="5"/>
  <c r="N124" i="7" s="1"/>
  <c r="I12" i="4"/>
  <c r="V11" i="4"/>
  <c r="H256" i="4"/>
  <c r="E11" i="4"/>
  <c r="R10" i="4"/>
  <c r="J9" i="4"/>
  <c r="I66" i="5"/>
  <c r="I121" i="7" s="1"/>
  <c r="Q8" i="4"/>
  <c r="N8" i="4"/>
  <c r="M8" i="4"/>
  <c r="V33" i="4"/>
  <c r="R33" i="4"/>
  <c r="Q33" i="4"/>
  <c r="M33" i="4"/>
  <c r="J33" i="4"/>
  <c r="I7" i="4"/>
  <c r="F7" i="4"/>
  <c r="P33" i="4"/>
  <c r="O33" i="4"/>
  <c r="H33" i="4"/>
  <c r="G33" i="4"/>
  <c r="F33" i="4"/>
  <c r="F31" i="4" s="1"/>
  <c r="E33" i="4"/>
  <c r="E31" i="4" s="1"/>
  <c r="E254" i="4" s="1"/>
  <c r="O5" i="4"/>
  <c r="E28" i="4"/>
  <c r="J27" i="4"/>
  <c r="I27" i="4"/>
  <c r="H27" i="4"/>
  <c r="B53" i="4"/>
  <c r="J24" i="4"/>
  <c r="F24" i="4"/>
  <c r="G23" i="4"/>
  <c r="K22" i="4"/>
  <c r="I22" i="4"/>
  <c r="F22" i="4"/>
  <c r="C22" i="4"/>
  <c r="E21" i="4"/>
  <c r="G15" i="4"/>
  <c r="B15" i="4"/>
  <c r="J12" i="4"/>
  <c r="E12" i="4"/>
  <c r="B257" i="4"/>
  <c r="H11" i="4"/>
  <c r="G11" i="4"/>
  <c r="K10" i="4"/>
  <c r="C10" i="4"/>
  <c r="H9" i="4"/>
  <c r="J8" i="4"/>
  <c r="E8" i="4"/>
  <c r="H7" i="4"/>
  <c r="E5" i="4"/>
  <c r="B5" i="4"/>
  <c r="K28" i="4"/>
  <c r="I28" i="4"/>
  <c r="D28" i="4"/>
  <c r="C28" i="4"/>
  <c r="E27" i="4"/>
  <c r="J25" i="4"/>
  <c r="G25" i="4"/>
  <c r="F25" i="4"/>
  <c r="B25" i="4"/>
  <c r="K24" i="4"/>
  <c r="C24" i="4"/>
  <c r="J23" i="4"/>
  <c r="F23" i="4"/>
  <c r="E23" i="4"/>
  <c r="B23" i="4"/>
  <c r="J21" i="4"/>
  <c r="I21" i="4"/>
  <c r="G21" i="4"/>
  <c r="F21" i="4"/>
  <c r="B21" i="4"/>
  <c r="K18" i="4"/>
  <c r="D18" i="4"/>
  <c r="C18" i="4"/>
  <c r="H17" i="4"/>
  <c r="G17" i="4"/>
  <c r="B17" i="4"/>
  <c r="K16" i="4"/>
  <c r="D16" i="4"/>
  <c r="C16" i="4"/>
  <c r="F15" i="4"/>
  <c r="K14" i="4"/>
  <c r="F14" i="4"/>
  <c r="D14" i="4"/>
  <c r="C14" i="4"/>
  <c r="K12" i="4"/>
  <c r="D12" i="4"/>
  <c r="C12" i="4"/>
  <c r="J11" i="4"/>
  <c r="B11" i="4"/>
  <c r="B229" i="4" s="1"/>
  <c r="D10" i="4"/>
  <c r="G9" i="4"/>
  <c r="F9" i="4"/>
  <c r="K8" i="4"/>
  <c r="K92" i="5" s="1"/>
  <c r="D8" i="4"/>
  <c r="C8" i="4"/>
  <c r="B7" i="4"/>
  <c r="J5" i="4"/>
  <c r="I5" i="4"/>
  <c r="F5" i="4"/>
  <c r="U28" i="4"/>
  <c r="T28" i="4"/>
  <c r="M28" i="4"/>
  <c r="U27" i="4"/>
  <c r="Q27" i="4"/>
  <c r="P27" i="4"/>
  <c r="O27" i="4"/>
  <c r="V25" i="4"/>
  <c r="R25" i="4"/>
  <c r="Q25" i="4"/>
  <c r="P25" i="4"/>
  <c r="O25" i="4"/>
  <c r="N25" i="4"/>
  <c r="V24" i="4"/>
  <c r="U24" i="4"/>
  <c r="S24" i="4"/>
  <c r="R24" i="4"/>
  <c r="N24" i="4"/>
  <c r="V23" i="4"/>
  <c r="U23" i="4"/>
  <c r="R23" i="4"/>
  <c r="O23" i="4"/>
  <c r="N23" i="4"/>
  <c r="N107" i="5" s="1"/>
  <c r="V22" i="4"/>
  <c r="S22" i="4"/>
  <c r="R22" i="4"/>
  <c r="N22" i="4"/>
  <c r="M22" i="4"/>
  <c r="V21" i="4"/>
  <c r="R21" i="4"/>
  <c r="Q21" i="4"/>
  <c r="P21" i="4"/>
  <c r="O21" i="4"/>
  <c r="N21" i="4"/>
  <c r="V18" i="4"/>
  <c r="U18" i="4"/>
  <c r="T18" i="4"/>
  <c r="S18" i="4"/>
  <c r="R18" i="4"/>
  <c r="N18" i="4"/>
  <c r="R17" i="4"/>
  <c r="P17" i="4"/>
  <c r="O17" i="4"/>
  <c r="N17" i="4"/>
  <c r="T16" i="4"/>
  <c r="S16" i="4"/>
  <c r="V15" i="4"/>
  <c r="P15" i="4"/>
  <c r="O15" i="4"/>
  <c r="V14" i="4"/>
  <c r="T14" i="4"/>
  <c r="S14" i="4"/>
  <c r="R14" i="4"/>
  <c r="V12" i="4"/>
  <c r="U12" i="4"/>
  <c r="T12" i="4"/>
  <c r="S12" i="4"/>
  <c r="R12" i="4"/>
  <c r="N12" i="4"/>
  <c r="R11" i="4"/>
  <c r="Q11" i="4"/>
  <c r="P11" i="4"/>
  <c r="O11" i="4"/>
  <c r="N11" i="4"/>
  <c r="M11" i="4"/>
  <c r="T10" i="4"/>
  <c r="S10" i="4"/>
  <c r="O10" i="4"/>
  <c r="N10" i="4"/>
  <c r="M10" i="4"/>
  <c r="P9" i="4"/>
  <c r="O9" i="4"/>
  <c r="V8" i="4"/>
  <c r="U8" i="4"/>
  <c r="T8" i="4"/>
  <c r="S8" i="4"/>
  <c r="R8" i="4"/>
  <c r="V7" i="4"/>
  <c r="R7" i="4"/>
  <c r="P7" i="4"/>
  <c r="O7" i="4"/>
  <c r="N7" i="4"/>
  <c r="V5" i="4"/>
  <c r="R5" i="4"/>
  <c r="Q5" i="4"/>
  <c r="P5" i="4"/>
  <c r="N5" i="4"/>
  <c r="L28" i="4"/>
  <c r="W63" i="9" l="1"/>
  <c r="Q84" i="4"/>
  <c r="W59" i="9"/>
  <c r="W56" i="9"/>
  <c r="W62" i="9"/>
  <c r="H60" i="7"/>
  <c r="H59" i="7" s="1"/>
  <c r="N84" i="4"/>
  <c r="F84" i="4"/>
  <c r="W45" i="9"/>
  <c r="Q75" i="7"/>
  <c r="R75" i="7"/>
  <c r="R59" i="7" s="1"/>
  <c r="I60" i="7"/>
  <c r="W52" i="12"/>
  <c r="V75" i="7"/>
  <c r="U60" i="7"/>
  <c r="D60" i="7"/>
  <c r="D59" i="7" s="1"/>
  <c r="O85" i="4"/>
  <c r="O84" i="4" s="1"/>
  <c r="S100" i="4"/>
  <c r="S84" i="4" s="1"/>
  <c r="B4" i="6"/>
  <c r="Q60" i="7"/>
  <c r="Q59" i="7" s="1"/>
  <c r="G60" i="7"/>
  <c r="I75" i="7"/>
  <c r="V60" i="7"/>
  <c r="V59" i="7" s="1"/>
  <c r="W23" i="9"/>
  <c r="W26" i="10"/>
  <c r="W232" i="3"/>
  <c r="R100" i="4"/>
  <c r="R31" i="4"/>
  <c r="T4" i="6"/>
  <c r="J100" i="4"/>
  <c r="K100" i="4"/>
  <c r="K84" i="4" s="1"/>
  <c r="V31" i="4"/>
  <c r="V260" i="4" s="1"/>
  <c r="U75" i="7"/>
  <c r="D84" i="4"/>
  <c r="L84" i="4"/>
  <c r="W18" i="14"/>
  <c r="Q73" i="4"/>
  <c r="Q19" i="7" s="1"/>
  <c r="B75" i="7"/>
  <c r="G100" i="4"/>
  <c r="I4" i="6"/>
  <c r="I4" i="5"/>
  <c r="U84" i="4"/>
  <c r="W60" i="10"/>
  <c r="W65" i="10"/>
  <c r="W61" i="10"/>
  <c r="W63" i="10"/>
  <c r="W67" i="10"/>
  <c r="W221" i="3"/>
  <c r="W66" i="10"/>
  <c r="W72" i="8"/>
  <c r="W82" i="8"/>
  <c r="M84" i="4"/>
  <c r="I46" i="4"/>
  <c r="I264" i="4" s="1"/>
  <c r="G127" i="4"/>
  <c r="G46" i="7" s="1"/>
  <c r="W272" i="4"/>
  <c r="W268" i="4"/>
  <c r="W70" i="6"/>
  <c r="W267" i="4"/>
  <c r="W266" i="4"/>
  <c r="W269" i="4"/>
  <c r="W273" i="4"/>
  <c r="W270" i="4"/>
  <c r="W271" i="4"/>
  <c r="K127" i="4"/>
  <c r="K46" i="7" s="1"/>
  <c r="W261" i="4"/>
  <c r="W55" i="6"/>
  <c r="W257" i="4"/>
  <c r="W256" i="4"/>
  <c r="W260" i="4"/>
  <c r="W259" i="4"/>
  <c r="W252" i="4"/>
  <c r="W250" i="4"/>
  <c r="W262" i="4"/>
  <c r="W263" i="4"/>
  <c r="W251" i="4"/>
  <c r="W253" i="4"/>
  <c r="W254" i="4"/>
  <c r="W255" i="4"/>
  <c r="W98" i="6"/>
  <c r="W104" i="5"/>
  <c r="W265" i="4"/>
  <c r="P84" i="4"/>
  <c r="W84" i="6"/>
  <c r="W90" i="5"/>
  <c r="W168" i="4"/>
  <c r="E84" i="4"/>
  <c r="W258" i="4"/>
  <c r="W30" i="4"/>
  <c r="W97" i="5"/>
  <c r="W91" i="6"/>
  <c r="W249" i="4"/>
  <c r="B4" i="5"/>
  <c r="R4" i="6"/>
  <c r="E60" i="7"/>
  <c r="E59" i="7" s="1"/>
  <c r="P75" i="7"/>
  <c r="N60" i="7"/>
  <c r="N75" i="7"/>
  <c r="M60" i="7"/>
  <c r="M75" i="7"/>
  <c r="G18" i="6"/>
  <c r="N4" i="5"/>
  <c r="E4" i="5"/>
  <c r="R4" i="5"/>
  <c r="S4" i="5"/>
  <c r="V4" i="5"/>
  <c r="W41" i="13"/>
  <c r="W233" i="3"/>
  <c r="W65" i="3"/>
  <c r="W17" i="6"/>
  <c r="W136" i="6" s="1"/>
  <c r="W78" i="3"/>
  <c r="W76" i="5"/>
  <c r="W48" i="3"/>
  <c r="W35" i="3"/>
  <c r="W61" i="5"/>
  <c r="W17" i="5"/>
  <c r="W142" i="5" s="1"/>
  <c r="W264" i="4"/>
  <c r="W183" i="4"/>
  <c r="W19" i="4"/>
  <c r="W238" i="4" s="1"/>
  <c r="W211" i="4"/>
  <c r="W157" i="4"/>
  <c r="W19" i="3"/>
  <c r="W201" i="3" s="1"/>
  <c r="W197" i="4"/>
  <c r="W7" i="3"/>
  <c r="W189" i="3" s="1"/>
  <c r="W143" i="4"/>
  <c r="W4" i="4"/>
  <c r="W224" i="4" s="1"/>
  <c r="W204" i="4"/>
  <c r="W150" i="4"/>
  <c r="W8" i="3"/>
  <c r="W190" i="3" s="1"/>
  <c r="W48" i="10"/>
  <c r="W59" i="10"/>
  <c r="W51" i="12"/>
  <c r="W17" i="12"/>
  <c r="W67" i="12" s="1"/>
  <c r="W53" i="12"/>
  <c r="W55" i="12"/>
  <c r="W47" i="12"/>
  <c r="W37" i="12"/>
  <c r="W54" i="12"/>
  <c r="W50" i="12"/>
  <c r="W48" i="12"/>
  <c r="W49" i="12"/>
  <c r="W75" i="11"/>
  <c r="R46" i="4"/>
  <c r="R270" i="4" s="1"/>
  <c r="R131" i="5"/>
  <c r="R42" i="5"/>
  <c r="B18" i="4"/>
  <c r="B209" i="4" s="1"/>
  <c r="B182" i="4"/>
  <c r="B69" i="6"/>
  <c r="G169" i="4"/>
  <c r="G56" i="6"/>
  <c r="G198" i="7" s="1"/>
  <c r="U171" i="4"/>
  <c r="U58" i="6"/>
  <c r="U200" i="7" s="1"/>
  <c r="U173" i="4"/>
  <c r="U60" i="6"/>
  <c r="U202" i="7" s="1"/>
  <c r="U66" i="5"/>
  <c r="U121" i="7" s="1"/>
  <c r="M175" i="4"/>
  <c r="M62" i="6"/>
  <c r="M204" i="7" s="1"/>
  <c r="M68" i="5"/>
  <c r="M123" i="7" s="1"/>
  <c r="Q176" i="4"/>
  <c r="Q63" i="6"/>
  <c r="M178" i="4"/>
  <c r="M65" i="6"/>
  <c r="M207" i="7" s="1"/>
  <c r="M180" i="4"/>
  <c r="M67" i="6"/>
  <c r="M209" i="7" s="1"/>
  <c r="M73" i="5"/>
  <c r="M128" i="7" s="1"/>
  <c r="Q181" i="4"/>
  <c r="Q68" i="6"/>
  <c r="Q210" i="7" s="1"/>
  <c r="Q74" i="5"/>
  <c r="Q129" i="7" s="1"/>
  <c r="P185" i="4"/>
  <c r="P72" i="6"/>
  <c r="P214" i="7" s="1"/>
  <c r="T186" i="4"/>
  <c r="T73" i="6"/>
  <c r="T215" i="7" s="1"/>
  <c r="P187" i="4"/>
  <c r="P74" i="6"/>
  <c r="P216" i="7" s="1"/>
  <c r="H189" i="4"/>
  <c r="H76" i="6"/>
  <c r="J191" i="4"/>
  <c r="J78" i="6"/>
  <c r="J220" i="7" s="1"/>
  <c r="N192" i="4"/>
  <c r="N79" i="6"/>
  <c r="N221" i="7" s="1"/>
  <c r="N85" i="5"/>
  <c r="N140" i="7" s="1"/>
  <c r="R27" i="4"/>
  <c r="R111" i="5" s="1"/>
  <c r="I18" i="4"/>
  <c r="I209" i="4" s="1"/>
  <c r="B189" i="4"/>
  <c r="B76" i="6"/>
  <c r="B82" i="5"/>
  <c r="B137" i="7" s="1"/>
  <c r="H169" i="4"/>
  <c r="H56" i="6"/>
  <c r="H198" i="7" s="1"/>
  <c r="N171" i="4"/>
  <c r="N58" i="6"/>
  <c r="N200" i="7" s="1"/>
  <c r="R172" i="4"/>
  <c r="R59" i="6"/>
  <c r="R201" i="7" s="1"/>
  <c r="N173" i="4"/>
  <c r="N60" i="6"/>
  <c r="N202" i="7" s="1"/>
  <c r="F175" i="4"/>
  <c r="F62" i="6"/>
  <c r="J176" i="4"/>
  <c r="J63" i="6"/>
  <c r="J69" i="5"/>
  <c r="J124" i="7" s="1"/>
  <c r="J181" i="4"/>
  <c r="J68" i="6"/>
  <c r="J210" i="7" s="1"/>
  <c r="N9" i="4"/>
  <c r="N87" i="6" s="1"/>
  <c r="P23" i="4"/>
  <c r="P214" i="4" s="1"/>
  <c r="I9" i="4"/>
  <c r="B14" i="4"/>
  <c r="B178" i="4"/>
  <c r="B65" i="6"/>
  <c r="B207" i="7" s="1"/>
  <c r="B187" i="4"/>
  <c r="B74" i="6"/>
  <c r="B216" i="7" s="1"/>
  <c r="B80" i="5"/>
  <c r="B135" i="7" s="1"/>
  <c r="I169" i="4"/>
  <c r="I56" i="6"/>
  <c r="I198" i="7" s="1"/>
  <c r="Q169" i="4"/>
  <c r="Q56" i="6"/>
  <c r="Q198" i="7" s="1"/>
  <c r="G171" i="4"/>
  <c r="G58" i="6"/>
  <c r="G200" i="7" s="1"/>
  <c r="O171" i="4"/>
  <c r="O58" i="6"/>
  <c r="O200" i="7" s="1"/>
  <c r="C172" i="4"/>
  <c r="C59" i="6"/>
  <c r="C201" i="7" s="1"/>
  <c r="K172" i="4"/>
  <c r="K59" i="6"/>
  <c r="K201" i="7" s="1"/>
  <c r="S172" i="4"/>
  <c r="S59" i="6"/>
  <c r="S201" i="7" s="1"/>
  <c r="G173" i="4"/>
  <c r="G60" i="6"/>
  <c r="G202" i="7" s="1"/>
  <c r="O173" i="4"/>
  <c r="O60" i="6"/>
  <c r="O202" i="7" s="1"/>
  <c r="C174" i="4"/>
  <c r="C61" i="6"/>
  <c r="C203" i="7" s="1"/>
  <c r="K174" i="4"/>
  <c r="K61" i="6"/>
  <c r="K203" i="7" s="1"/>
  <c r="S174" i="4"/>
  <c r="S61" i="6"/>
  <c r="S203" i="7" s="1"/>
  <c r="G175" i="4"/>
  <c r="G62" i="6"/>
  <c r="G256" i="4"/>
  <c r="O175" i="4"/>
  <c r="O62" i="6"/>
  <c r="O204" i="7" s="1"/>
  <c r="O68" i="5"/>
  <c r="O123" i="7" s="1"/>
  <c r="C176" i="4"/>
  <c r="C63" i="6"/>
  <c r="K176" i="4"/>
  <c r="K63" i="6"/>
  <c r="S176" i="4"/>
  <c r="S63" i="6"/>
  <c r="S69" i="5"/>
  <c r="S124" i="7" s="1"/>
  <c r="I40" i="4"/>
  <c r="G40" i="4"/>
  <c r="G31" i="4" s="1"/>
  <c r="G251" i="4" s="1"/>
  <c r="G178" i="4"/>
  <c r="G65" i="6"/>
  <c r="G207" i="7" s="1"/>
  <c r="O40" i="4"/>
  <c r="O178" i="4"/>
  <c r="O65" i="6"/>
  <c r="O207" i="7" s="1"/>
  <c r="C179" i="4"/>
  <c r="C66" i="6"/>
  <c r="C208" i="7" s="1"/>
  <c r="K179" i="4"/>
  <c r="K66" i="6"/>
  <c r="K208" i="7" s="1"/>
  <c r="S15" i="4"/>
  <c r="S206" i="4" s="1"/>
  <c r="S179" i="4"/>
  <c r="S66" i="6"/>
  <c r="S208" i="7" s="1"/>
  <c r="G180" i="4"/>
  <c r="G67" i="6"/>
  <c r="G209" i="7" s="1"/>
  <c r="O16" i="4"/>
  <c r="O94" i="6" s="1"/>
  <c r="O180" i="4"/>
  <c r="O67" i="6"/>
  <c r="O209" i="7" s="1"/>
  <c r="C181" i="4"/>
  <c r="C68" i="6"/>
  <c r="C210" i="7" s="1"/>
  <c r="K181" i="4"/>
  <c r="K68" i="6"/>
  <c r="K210" i="7" s="1"/>
  <c r="S17" i="4"/>
  <c r="S208" i="4" s="1"/>
  <c r="S181" i="4"/>
  <c r="S68" i="6"/>
  <c r="S210" i="7" s="1"/>
  <c r="G182" i="4"/>
  <c r="G69" i="6"/>
  <c r="O18" i="4"/>
  <c r="O182" i="4"/>
  <c r="O69" i="6"/>
  <c r="J185" i="4"/>
  <c r="J72" i="6"/>
  <c r="J214" i="7" s="1"/>
  <c r="J78" i="5"/>
  <c r="J133" i="7" s="1"/>
  <c r="R185" i="4"/>
  <c r="R72" i="6"/>
  <c r="R214" i="7" s="1"/>
  <c r="F186" i="4"/>
  <c r="F73" i="6"/>
  <c r="F215" i="7" s="1"/>
  <c r="F79" i="5"/>
  <c r="F134" i="7" s="1"/>
  <c r="N186" i="4"/>
  <c r="N73" i="6"/>
  <c r="N215" i="7" s="1"/>
  <c r="V186" i="4"/>
  <c r="V73" i="6"/>
  <c r="V215" i="7" s="1"/>
  <c r="J187" i="4"/>
  <c r="J74" i="6"/>
  <c r="J216" i="7" s="1"/>
  <c r="J80" i="5"/>
  <c r="J135" i="7" s="1"/>
  <c r="R187" i="4"/>
  <c r="R74" i="6"/>
  <c r="R216" i="7" s="1"/>
  <c r="F188" i="4"/>
  <c r="F75" i="6"/>
  <c r="F217" i="7" s="1"/>
  <c r="F81" i="5"/>
  <c r="F136" i="7" s="1"/>
  <c r="N188" i="4"/>
  <c r="N75" i="6"/>
  <c r="N217" i="7" s="1"/>
  <c r="V188" i="4"/>
  <c r="V75" i="6"/>
  <c r="V217" i="7" s="1"/>
  <c r="J189" i="4"/>
  <c r="J76" i="6"/>
  <c r="R189" i="4"/>
  <c r="R76" i="6"/>
  <c r="J53" i="4"/>
  <c r="J46" i="4" s="1"/>
  <c r="D27" i="4"/>
  <c r="D191" i="4"/>
  <c r="D78" i="6"/>
  <c r="D220" i="7" s="1"/>
  <c r="L53" i="4"/>
  <c r="T191" i="4"/>
  <c r="T78" i="6"/>
  <c r="T220" i="7" s="1"/>
  <c r="H28" i="4"/>
  <c r="H26" i="4" s="1"/>
  <c r="H192" i="4"/>
  <c r="H79" i="6"/>
  <c r="H221" i="7" s="1"/>
  <c r="P192" i="4"/>
  <c r="P79" i="6"/>
  <c r="P221" i="7" s="1"/>
  <c r="H60" i="4"/>
  <c r="H6" i="7" s="1"/>
  <c r="B60" i="4"/>
  <c r="B6" i="7" s="1"/>
  <c r="B7" i="7"/>
  <c r="J60" i="4"/>
  <c r="J6" i="7" s="1"/>
  <c r="J7" i="7"/>
  <c r="S60" i="4"/>
  <c r="S6" i="7" s="1"/>
  <c r="S7" i="7"/>
  <c r="B123" i="7"/>
  <c r="B204" i="7"/>
  <c r="B11" i="7"/>
  <c r="B67" i="4"/>
  <c r="B13" i="7" s="1"/>
  <c r="R121" i="4"/>
  <c r="R40" i="7" s="1"/>
  <c r="B128" i="4"/>
  <c r="B47" i="7" s="1"/>
  <c r="B48" i="7"/>
  <c r="J128" i="4"/>
  <c r="J48" i="7"/>
  <c r="S128" i="4"/>
  <c r="S47" i="7" s="1"/>
  <c r="S48" i="7"/>
  <c r="T15" i="4"/>
  <c r="T93" i="6" s="1"/>
  <c r="C17" i="4"/>
  <c r="C208" i="4" s="1"/>
  <c r="P22" i="4"/>
  <c r="P100" i="6" s="1"/>
  <c r="G116" i="5"/>
  <c r="G62" i="5"/>
  <c r="G117" i="7" s="1"/>
  <c r="P116" i="5"/>
  <c r="P62" i="5"/>
  <c r="P117" i="7" s="1"/>
  <c r="I118" i="5"/>
  <c r="I64" i="5"/>
  <c r="I119" i="7" s="1"/>
  <c r="R118" i="5"/>
  <c r="I119" i="5"/>
  <c r="I65" i="5"/>
  <c r="I120" i="7" s="1"/>
  <c r="R119" i="5"/>
  <c r="R65" i="5"/>
  <c r="R120" i="7" s="1"/>
  <c r="I120" i="5"/>
  <c r="R120" i="5"/>
  <c r="R66" i="5"/>
  <c r="R121" i="7" s="1"/>
  <c r="E121" i="5"/>
  <c r="N121" i="5"/>
  <c r="N67" i="5"/>
  <c r="N122" i="7" s="1"/>
  <c r="V121" i="5"/>
  <c r="E122" i="5"/>
  <c r="E149" i="5"/>
  <c r="E68" i="5"/>
  <c r="N122" i="5"/>
  <c r="N68" i="5"/>
  <c r="N123" i="7" s="1"/>
  <c r="V122" i="5"/>
  <c r="V68" i="5"/>
  <c r="V123" i="7" s="1"/>
  <c r="I123" i="5"/>
  <c r="I69" i="5"/>
  <c r="I124" i="7" s="1"/>
  <c r="R123" i="5"/>
  <c r="R69" i="5"/>
  <c r="R124" i="7" s="1"/>
  <c r="H125" i="5"/>
  <c r="H71" i="5"/>
  <c r="H126" i="7" s="1"/>
  <c r="Q125" i="5"/>
  <c r="Q71" i="5"/>
  <c r="Q126" i="7" s="1"/>
  <c r="Q33" i="5"/>
  <c r="Q18" i="5" s="1"/>
  <c r="H126" i="5"/>
  <c r="H72" i="5"/>
  <c r="H127" i="7" s="1"/>
  <c r="Q126" i="5"/>
  <c r="Q72" i="5"/>
  <c r="Q127" i="7" s="1"/>
  <c r="H127" i="5"/>
  <c r="H73" i="5"/>
  <c r="H128" i="7" s="1"/>
  <c r="Q127" i="5"/>
  <c r="Q73" i="5"/>
  <c r="Q128" i="7" s="1"/>
  <c r="D128" i="5"/>
  <c r="D74" i="5"/>
  <c r="D129" i="7" s="1"/>
  <c r="M128" i="5"/>
  <c r="M74" i="5"/>
  <c r="M129" i="7" s="1"/>
  <c r="U128" i="5"/>
  <c r="U74" i="5"/>
  <c r="U129" i="7" s="1"/>
  <c r="D129" i="5"/>
  <c r="D75" i="5"/>
  <c r="D130" i="7" s="1"/>
  <c r="M129" i="5"/>
  <c r="M75" i="5"/>
  <c r="M130" i="7" s="1"/>
  <c r="U129" i="5"/>
  <c r="U75" i="5"/>
  <c r="U130" i="7" s="1"/>
  <c r="G78" i="5"/>
  <c r="G133" i="7" s="1"/>
  <c r="P78" i="5"/>
  <c r="P133" i="7" s="1"/>
  <c r="G80" i="5"/>
  <c r="G135" i="7" s="1"/>
  <c r="P80" i="5"/>
  <c r="P135" i="7" s="1"/>
  <c r="C81" i="5"/>
  <c r="C136" i="7" s="1"/>
  <c r="K81" i="5"/>
  <c r="K136" i="7" s="1"/>
  <c r="T81" i="5"/>
  <c r="T136" i="7" s="1"/>
  <c r="H52" i="5"/>
  <c r="H42" i="5" s="1"/>
  <c r="H138" i="5"/>
  <c r="Q52" i="5"/>
  <c r="Q83" i="5" s="1"/>
  <c r="Q138" i="7" s="1"/>
  <c r="Q138" i="5"/>
  <c r="Q84" i="5"/>
  <c r="Q139" i="7" s="1"/>
  <c r="H139" i="5"/>
  <c r="H85" i="5"/>
  <c r="H140" i="7" s="1"/>
  <c r="Q139" i="5"/>
  <c r="Q85" i="5"/>
  <c r="Q140" i="7" s="1"/>
  <c r="J85" i="5"/>
  <c r="J140" i="7" s="1"/>
  <c r="E173" i="4"/>
  <c r="E60" i="6"/>
  <c r="E202" i="7" s="1"/>
  <c r="Q174" i="4"/>
  <c r="Q61" i="6"/>
  <c r="Q203" i="7" s="1"/>
  <c r="Q67" i="5"/>
  <c r="Q122" i="7" s="1"/>
  <c r="I179" i="4"/>
  <c r="I66" i="6"/>
  <c r="I208" i="7" s="1"/>
  <c r="U180" i="4"/>
  <c r="U67" i="6"/>
  <c r="U209" i="7" s="1"/>
  <c r="U73" i="5"/>
  <c r="U128" i="7" s="1"/>
  <c r="E182" i="4"/>
  <c r="E69" i="6"/>
  <c r="D186" i="4"/>
  <c r="D73" i="6"/>
  <c r="D215" i="7" s="1"/>
  <c r="H187" i="4"/>
  <c r="H74" i="6"/>
  <c r="H216" i="7" s="1"/>
  <c r="T188" i="4"/>
  <c r="T75" i="6"/>
  <c r="T217" i="7" s="1"/>
  <c r="F192" i="4"/>
  <c r="F79" i="6"/>
  <c r="F221" i="7" s="1"/>
  <c r="B192" i="4"/>
  <c r="B79" i="6"/>
  <c r="B221" i="7" s="1"/>
  <c r="P169" i="4"/>
  <c r="P56" i="6"/>
  <c r="P198" i="7" s="1"/>
  <c r="F171" i="4"/>
  <c r="F58" i="6"/>
  <c r="F200" i="7" s="1"/>
  <c r="J172" i="4"/>
  <c r="J59" i="6"/>
  <c r="J201" i="7" s="1"/>
  <c r="J65" i="5"/>
  <c r="J120" i="7" s="1"/>
  <c r="V173" i="4"/>
  <c r="V60" i="6"/>
  <c r="V202" i="7" s="1"/>
  <c r="N175" i="4"/>
  <c r="N62" i="6"/>
  <c r="N204" i="7" s="1"/>
  <c r="R176" i="4"/>
  <c r="R63" i="6"/>
  <c r="F182" i="4"/>
  <c r="F69" i="6"/>
  <c r="U14" i="4"/>
  <c r="U13" i="4" s="1"/>
  <c r="T24" i="4"/>
  <c r="T215" i="4" s="1"/>
  <c r="J7" i="4"/>
  <c r="J85" i="6" s="1"/>
  <c r="J17" i="4"/>
  <c r="J208" i="4" s="1"/>
  <c r="B8" i="4"/>
  <c r="B172" i="4"/>
  <c r="B59" i="6"/>
  <c r="B201" i="7" s="1"/>
  <c r="B175" i="4"/>
  <c r="B62" i="6"/>
  <c r="I14" i="4"/>
  <c r="I92" i="6" s="1"/>
  <c r="B185" i="4"/>
  <c r="B72" i="6"/>
  <c r="B214" i="7" s="1"/>
  <c r="B78" i="5"/>
  <c r="B133" i="7" s="1"/>
  <c r="H25" i="4"/>
  <c r="J169" i="4"/>
  <c r="J56" i="6"/>
  <c r="J198" i="7" s="1"/>
  <c r="R169" i="4"/>
  <c r="R56" i="6"/>
  <c r="R198" i="7" s="1"/>
  <c r="H171" i="4"/>
  <c r="H58" i="6"/>
  <c r="H200" i="7" s="1"/>
  <c r="P171" i="4"/>
  <c r="P58" i="6"/>
  <c r="P200" i="7" s="1"/>
  <c r="D172" i="4"/>
  <c r="D59" i="6"/>
  <c r="D201" i="7" s="1"/>
  <c r="T172" i="4"/>
  <c r="T59" i="6"/>
  <c r="T201" i="7" s="1"/>
  <c r="H173" i="4"/>
  <c r="H60" i="6"/>
  <c r="H202" i="7" s="1"/>
  <c r="P173" i="4"/>
  <c r="P60" i="6"/>
  <c r="P202" i="7" s="1"/>
  <c r="D174" i="4"/>
  <c r="D61" i="6"/>
  <c r="D203" i="7" s="1"/>
  <c r="T174" i="4"/>
  <c r="T61" i="6"/>
  <c r="T203" i="7" s="1"/>
  <c r="H175" i="4"/>
  <c r="H62" i="6"/>
  <c r="P175" i="4"/>
  <c r="P62" i="6"/>
  <c r="P204" i="7" s="1"/>
  <c r="D176" i="4"/>
  <c r="D63" i="6"/>
  <c r="T176" i="4"/>
  <c r="T63" i="6"/>
  <c r="H40" i="4"/>
  <c r="H64" i="6" s="1"/>
  <c r="H178" i="4"/>
  <c r="H65" i="6"/>
  <c r="H207" i="7" s="1"/>
  <c r="P40" i="4"/>
  <c r="P178" i="4"/>
  <c r="P65" i="6"/>
  <c r="P207" i="7" s="1"/>
  <c r="D179" i="4"/>
  <c r="D66" i="6"/>
  <c r="D208" i="7" s="1"/>
  <c r="T179" i="4"/>
  <c r="T66" i="6"/>
  <c r="T208" i="7" s="1"/>
  <c r="H180" i="4"/>
  <c r="H67" i="6"/>
  <c r="H209" i="7" s="1"/>
  <c r="P180" i="4"/>
  <c r="P67" i="6"/>
  <c r="P209" i="7" s="1"/>
  <c r="D181" i="4"/>
  <c r="D68" i="6"/>
  <c r="D210" i="7" s="1"/>
  <c r="T181" i="4"/>
  <c r="T68" i="6"/>
  <c r="T210" i="7" s="1"/>
  <c r="H182" i="4"/>
  <c r="H69" i="6"/>
  <c r="H75" i="5"/>
  <c r="H130" i="7" s="1"/>
  <c r="P182" i="4"/>
  <c r="P69" i="6"/>
  <c r="C185" i="4"/>
  <c r="C72" i="6"/>
  <c r="C214" i="7" s="1"/>
  <c r="K47" i="4"/>
  <c r="K185" i="4"/>
  <c r="K72" i="6"/>
  <c r="K214" i="7" s="1"/>
  <c r="S21" i="4"/>
  <c r="S105" i="5" s="1"/>
  <c r="S185" i="4"/>
  <c r="S72" i="6"/>
  <c r="S214" i="7" s="1"/>
  <c r="S78" i="5"/>
  <c r="S133" i="7" s="1"/>
  <c r="G186" i="4"/>
  <c r="G73" i="6"/>
  <c r="G215" i="7" s="1"/>
  <c r="O22" i="4"/>
  <c r="O186" i="4"/>
  <c r="O73" i="6"/>
  <c r="O215" i="7" s="1"/>
  <c r="O79" i="5"/>
  <c r="O134" i="7" s="1"/>
  <c r="C187" i="4"/>
  <c r="C74" i="6"/>
  <c r="C216" i="7" s="1"/>
  <c r="K187" i="4"/>
  <c r="K74" i="6"/>
  <c r="K216" i="7" s="1"/>
  <c r="S23" i="4"/>
  <c r="S187" i="4"/>
  <c r="S74" i="6"/>
  <c r="S216" i="7" s="1"/>
  <c r="S80" i="5"/>
  <c r="S135" i="7" s="1"/>
  <c r="G188" i="4"/>
  <c r="G75" i="6"/>
  <c r="G217" i="7" s="1"/>
  <c r="O24" i="4"/>
  <c r="O215" i="4" s="1"/>
  <c r="O188" i="4"/>
  <c r="O75" i="6"/>
  <c r="O217" i="7" s="1"/>
  <c r="O81" i="5"/>
  <c r="O136" i="7" s="1"/>
  <c r="C189" i="4"/>
  <c r="C76" i="6"/>
  <c r="K189" i="4"/>
  <c r="K76" i="6"/>
  <c r="S25" i="4"/>
  <c r="S103" i="6" s="1"/>
  <c r="S189" i="4"/>
  <c r="S76" i="6"/>
  <c r="S82" i="5"/>
  <c r="S137" i="7" s="1"/>
  <c r="E53" i="4"/>
  <c r="E191" i="4"/>
  <c r="E78" i="6"/>
  <c r="E220" i="7" s="1"/>
  <c r="M53" i="4"/>
  <c r="M191" i="4"/>
  <c r="M78" i="6"/>
  <c r="M220" i="7" s="1"/>
  <c r="U53" i="4"/>
  <c r="U191" i="4"/>
  <c r="U78" i="6"/>
  <c r="U220" i="7" s="1"/>
  <c r="I192" i="4"/>
  <c r="I79" i="6"/>
  <c r="I221" i="7" s="1"/>
  <c r="Q192" i="4"/>
  <c r="Q79" i="6"/>
  <c r="Q221" i="7" s="1"/>
  <c r="I60" i="4"/>
  <c r="I6" i="7" s="1"/>
  <c r="C60" i="4"/>
  <c r="C6" i="7" s="1"/>
  <c r="C7" i="7"/>
  <c r="K60" i="4"/>
  <c r="K58" i="4" s="1"/>
  <c r="K4" i="7" s="1"/>
  <c r="K7" i="7"/>
  <c r="T60" i="4"/>
  <c r="T6" i="7" s="1"/>
  <c r="T7" i="7"/>
  <c r="C123" i="7"/>
  <c r="C204" i="7"/>
  <c r="C11" i="7"/>
  <c r="C67" i="4"/>
  <c r="C13" i="7" s="1"/>
  <c r="Q67" i="4"/>
  <c r="Q177" i="4" s="1"/>
  <c r="O74" i="4"/>
  <c r="O125" i="6" s="1"/>
  <c r="E74" i="4"/>
  <c r="E125" i="6" s="1"/>
  <c r="E21" i="7"/>
  <c r="N74" i="4"/>
  <c r="N184" i="4" s="1"/>
  <c r="N21" i="7"/>
  <c r="V74" i="4"/>
  <c r="V21" i="7"/>
  <c r="B80" i="4"/>
  <c r="B26" i="7" s="1"/>
  <c r="B27" i="7"/>
  <c r="J80" i="4"/>
  <c r="J26" i="7" s="1"/>
  <c r="J27" i="7"/>
  <c r="S80" i="4"/>
  <c r="S26" i="7" s="1"/>
  <c r="S27" i="7"/>
  <c r="C107" i="4"/>
  <c r="N114" i="4"/>
  <c r="N33" i="7" s="1"/>
  <c r="G121" i="4"/>
  <c r="G40" i="7" s="1"/>
  <c r="S121" i="4"/>
  <c r="S40" i="7" s="1"/>
  <c r="M128" i="4"/>
  <c r="M127" i="4" s="1"/>
  <c r="M46" i="7" s="1"/>
  <c r="D54" i="7"/>
  <c r="D134" i="4"/>
  <c r="D53" i="7" s="1"/>
  <c r="M5" i="4"/>
  <c r="M89" i="5" s="1"/>
  <c r="U5" i="4"/>
  <c r="Q14" i="4"/>
  <c r="D15" i="4"/>
  <c r="D93" i="6" s="1"/>
  <c r="Q16" i="4"/>
  <c r="Q207" i="4" s="1"/>
  <c r="D17" i="4"/>
  <c r="D101" i="5" s="1"/>
  <c r="J4" i="5"/>
  <c r="H116" i="5"/>
  <c r="H62" i="5"/>
  <c r="H117" i="7" s="1"/>
  <c r="Q116" i="5"/>
  <c r="Q62" i="5"/>
  <c r="Q117" i="7" s="1"/>
  <c r="H132" i="5"/>
  <c r="H78" i="5"/>
  <c r="H133" i="7" s="1"/>
  <c r="Q132" i="5"/>
  <c r="Q43" i="5"/>
  <c r="Q77" i="5" s="1"/>
  <c r="Q132" i="7" s="1"/>
  <c r="Q78" i="5"/>
  <c r="Q133" i="7" s="1"/>
  <c r="H133" i="5"/>
  <c r="H79" i="5"/>
  <c r="H134" i="7" s="1"/>
  <c r="Q133" i="5"/>
  <c r="Q79" i="5"/>
  <c r="Q134" i="7" s="1"/>
  <c r="H134" i="5"/>
  <c r="H80" i="5"/>
  <c r="H135" i="7" s="1"/>
  <c r="Q134" i="5"/>
  <c r="Q80" i="5"/>
  <c r="Q135" i="7" s="1"/>
  <c r="D135" i="5"/>
  <c r="D81" i="5"/>
  <c r="D136" i="7" s="1"/>
  <c r="M135" i="5"/>
  <c r="M81" i="5"/>
  <c r="M136" i="7" s="1"/>
  <c r="U135" i="5"/>
  <c r="U81" i="5"/>
  <c r="U136" i="7" s="1"/>
  <c r="D136" i="5"/>
  <c r="D82" i="5"/>
  <c r="D137" i="7" s="1"/>
  <c r="M136" i="5"/>
  <c r="M82" i="5"/>
  <c r="M137" i="7" s="1"/>
  <c r="U136" i="5"/>
  <c r="U82" i="5"/>
  <c r="U137" i="7" s="1"/>
  <c r="R137" i="5"/>
  <c r="S65" i="5"/>
  <c r="S120" i="7" s="1"/>
  <c r="B179" i="4"/>
  <c r="B66" i="6"/>
  <c r="B208" i="7" s="1"/>
  <c r="K169" i="4"/>
  <c r="K56" i="6"/>
  <c r="K198" i="7" s="1"/>
  <c r="I171" i="4"/>
  <c r="I58" i="6"/>
  <c r="I200" i="7" s="1"/>
  <c r="Q173" i="4"/>
  <c r="Q60" i="6"/>
  <c r="Q202" i="7" s="1"/>
  <c r="Q175" i="4"/>
  <c r="Q62" i="6"/>
  <c r="Q204" i="7" s="1"/>
  <c r="U179" i="4"/>
  <c r="U66" i="6"/>
  <c r="U208" i="7" s="1"/>
  <c r="U72" i="5"/>
  <c r="U127" i="7" s="1"/>
  <c r="U181" i="4"/>
  <c r="U68" i="6"/>
  <c r="U210" i="7" s="1"/>
  <c r="L47" i="4"/>
  <c r="D189" i="4"/>
  <c r="D76" i="6"/>
  <c r="T189" i="4"/>
  <c r="T76" i="6"/>
  <c r="F191" i="4"/>
  <c r="F78" i="6"/>
  <c r="F220" i="7" s="1"/>
  <c r="F84" i="5"/>
  <c r="F139" i="7" s="1"/>
  <c r="N191" i="4"/>
  <c r="N78" i="6"/>
  <c r="N220" i="7" s="1"/>
  <c r="V191" i="4"/>
  <c r="V78" i="6"/>
  <c r="V220" i="7" s="1"/>
  <c r="K5" i="7"/>
  <c r="T5" i="7"/>
  <c r="M60" i="4"/>
  <c r="M6" i="7" s="1"/>
  <c r="D123" i="7"/>
  <c r="D204" i="7"/>
  <c r="D11" i="7"/>
  <c r="S67" i="4"/>
  <c r="S13" i="7" s="1"/>
  <c r="F67" i="4"/>
  <c r="F14" i="7"/>
  <c r="O67" i="4"/>
  <c r="O58" i="4" s="1"/>
  <c r="O14" i="7"/>
  <c r="C80" i="4"/>
  <c r="C26" i="7" s="1"/>
  <c r="C27" i="7"/>
  <c r="K80" i="4"/>
  <c r="K26" i="7" s="1"/>
  <c r="K27" i="7"/>
  <c r="T80" i="4"/>
  <c r="T26" i="7" s="1"/>
  <c r="T27" i="7"/>
  <c r="N134" i="4"/>
  <c r="N53" i="7" s="1"/>
  <c r="E10" i="4"/>
  <c r="E201" i="4" s="1"/>
  <c r="C257" i="4"/>
  <c r="I116" i="5"/>
  <c r="I62" i="5"/>
  <c r="I117" i="7" s="1"/>
  <c r="R18" i="5"/>
  <c r="R61" i="5" s="1"/>
  <c r="R116" i="5"/>
  <c r="R62" i="5"/>
  <c r="R117" i="7" s="1"/>
  <c r="C118" i="5"/>
  <c r="C64" i="5"/>
  <c r="C119" i="7" s="1"/>
  <c r="K118" i="5"/>
  <c r="K64" i="5"/>
  <c r="K119" i="7" s="1"/>
  <c r="T118" i="5"/>
  <c r="T64" i="5"/>
  <c r="T119" i="7" s="1"/>
  <c r="C119" i="5"/>
  <c r="C65" i="5"/>
  <c r="C120" i="7" s="1"/>
  <c r="K119" i="5"/>
  <c r="K65" i="5"/>
  <c r="K120" i="7" s="1"/>
  <c r="T119" i="5"/>
  <c r="T65" i="5"/>
  <c r="T120" i="7" s="1"/>
  <c r="C120" i="5"/>
  <c r="C66" i="5"/>
  <c r="C121" i="7" s="1"/>
  <c r="K120" i="5"/>
  <c r="K66" i="5"/>
  <c r="K121" i="7" s="1"/>
  <c r="T120" i="5"/>
  <c r="T66" i="5"/>
  <c r="T121" i="7" s="1"/>
  <c r="B125" i="5"/>
  <c r="B71" i="5"/>
  <c r="B126" i="7" s="1"/>
  <c r="J125" i="5"/>
  <c r="J71" i="5"/>
  <c r="J126" i="7" s="1"/>
  <c r="S125" i="5"/>
  <c r="S71" i="5"/>
  <c r="S126" i="7" s="1"/>
  <c r="S33" i="5"/>
  <c r="B126" i="5"/>
  <c r="B72" i="5"/>
  <c r="B127" i="7" s="1"/>
  <c r="J126" i="5"/>
  <c r="J72" i="5"/>
  <c r="J127" i="7" s="1"/>
  <c r="S126" i="5"/>
  <c r="S72" i="5"/>
  <c r="S127" i="7" s="1"/>
  <c r="B127" i="5"/>
  <c r="B73" i="5"/>
  <c r="B128" i="7" s="1"/>
  <c r="J127" i="5"/>
  <c r="J73" i="5"/>
  <c r="J128" i="7" s="1"/>
  <c r="S127" i="5"/>
  <c r="S73" i="5"/>
  <c r="S128" i="7" s="1"/>
  <c r="F128" i="5"/>
  <c r="F74" i="5"/>
  <c r="F129" i="7" s="1"/>
  <c r="O128" i="5"/>
  <c r="O74" i="5"/>
  <c r="O129" i="7" s="1"/>
  <c r="F129" i="5"/>
  <c r="F75" i="5"/>
  <c r="F130" i="7" s="1"/>
  <c r="O129" i="5"/>
  <c r="O75" i="5"/>
  <c r="O130" i="7" s="1"/>
  <c r="V131" i="5"/>
  <c r="I132" i="5"/>
  <c r="I78" i="5"/>
  <c r="I133" i="7" s="1"/>
  <c r="I43" i="5"/>
  <c r="I77" i="5" s="1"/>
  <c r="I132" i="7" s="1"/>
  <c r="R132" i="5"/>
  <c r="R78" i="5"/>
  <c r="R133" i="7" s="1"/>
  <c r="I133" i="5"/>
  <c r="I79" i="5"/>
  <c r="I134" i="7" s="1"/>
  <c r="R133" i="5"/>
  <c r="I134" i="5"/>
  <c r="I80" i="5"/>
  <c r="I135" i="7" s="1"/>
  <c r="R134" i="5"/>
  <c r="R80" i="5"/>
  <c r="R135" i="7" s="1"/>
  <c r="E135" i="5"/>
  <c r="E81" i="5"/>
  <c r="E136" i="7" s="1"/>
  <c r="N135" i="5"/>
  <c r="N81" i="5"/>
  <c r="N136" i="7" s="1"/>
  <c r="N43" i="5"/>
  <c r="V135" i="5"/>
  <c r="V81" i="5"/>
  <c r="V136" i="7" s="1"/>
  <c r="E136" i="5"/>
  <c r="N136" i="5"/>
  <c r="N82" i="5"/>
  <c r="N137" i="7" s="1"/>
  <c r="V136" i="5"/>
  <c r="V82" i="5"/>
  <c r="V137" i="7" s="1"/>
  <c r="B52" i="5"/>
  <c r="B138" i="5"/>
  <c r="B84" i="5"/>
  <c r="B139" i="7" s="1"/>
  <c r="J52" i="5"/>
  <c r="J138" i="5"/>
  <c r="J84" i="5"/>
  <c r="J139" i="7" s="1"/>
  <c r="S52" i="5"/>
  <c r="S138" i="5"/>
  <c r="S84" i="5"/>
  <c r="S139" i="7" s="1"/>
  <c r="B139" i="5"/>
  <c r="B85" i="5"/>
  <c r="B140" i="7" s="1"/>
  <c r="S85" i="5"/>
  <c r="S140" i="7" s="1"/>
  <c r="B171" i="4"/>
  <c r="B58" i="6"/>
  <c r="B200" i="7" s="1"/>
  <c r="S169" i="4"/>
  <c r="S56" i="6"/>
  <c r="S198" i="7" s="1"/>
  <c r="S62" i="5"/>
  <c r="S117" i="7" s="1"/>
  <c r="Q171" i="4"/>
  <c r="Q58" i="6"/>
  <c r="Q200" i="7" s="1"/>
  <c r="I173" i="4"/>
  <c r="I60" i="6"/>
  <c r="I202" i="7" s="1"/>
  <c r="M174" i="4"/>
  <c r="M61" i="6"/>
  <c r="M203" i="7" s="1"/>
  <c r="E176" i="4"/>
  <c r="E63" i="6"/>
  <c r="U176" i="4"/>
  <c r="U63" i="6"/>
  <c r="E179" i="4"/>
  <c r="E66" i="6"/>
  <c r="E208" i="7" s="1"/>
  <c r="Q180" i="4"/>
  <c r="Q67" i="6"/>
  <c r="Q209" i="7" s="1"/>
  <c r="I182" i="4"/>
  <c r="I69" i="6"/>
  <c r="D47" i="4"/>
  <c r="D185" i="4"/>
  <c r="D72" i="6"/>
  <c r="D214" i="7" s="1"/>
  <c r="D78" i="5"/>
  <c r="D133" i="7" s="1"/>
  <c r="H186" i="4"/>
  <c r="H73" i="6"/>
  <c r="H215" i="7" s="1"/>
  <c r="D187" i="4"/>
  <c r="D74" i="6"/>
  <c r="D216" i="7" s="1"/>
  <c r="D80" i="5"/>
  <c r="D135" i="7" s="1"/>
  <c r="P188" i="4"/>
  <c r="P75" i="6"/>
  <c r="P217" i="7" s="1"/>
  <c r="J192" i="4"/>
  <c r="J79" i="6"/>
  <c r="J221" i="7" s="1"/>
  <c r="Q9" i="4"/>
  <c r="Q200" i="4" s="1"/>
  <c r="M16" i="4"/>
  <c r="M207" i="4" s="1"/>
  <c r="N27" i="4"/>
  <c r="B24" i="4"/>
  <c r="B215" i="4" s="1"/>
  <c r="B188" i="4"/>
  <c r="B75" i="6"/>
  <c r="B217" i="7" s="1"/>
  <c r="D169" i="4"/>
  <c r="D56" i="6"/>
  <c r="D198" i="7" s="1"/>
  <c r="D62" i="5"/>
  <c r="D117" i="7" s="1"/>
  <c r="R171" i="4"/>
  <c r="R58" i="6"/>
  <c r="R200" i="7" s="1"/>
  <c r="V172" i="4"/>
  <c r="V59" i="6"/>
  <c r="V201" i="7" s="1"/>
  <c r="J173" i="4"/>
  <c r="J60" i="6"/>
  <c r="J202" i="7" s="1"/>
  <c r="F10" i="4"/>
  <c r="F201" i="4" s="1"/>
  <c r="F174" i="4"/>
  <c r="F61" i="6"/>
  <c r="F203" i="7" s="1"/>
  <c r="V174" i="4"/>
  <c r="V61" i="6"/>
  <c r="V203" i="7" s="1"/>
  <c r="J175" i="4"/>
  <c r="J62" i="6"/>
  <c r="J204" i="7" s="1"/>
  <c r="R175" i="4"/>
  <c r="R62" i="6"/>
  <c r="R204" i="7" s="1"/>
  <c r="F12" i="4"/>
  <c r="F203" i="4" s="1"/>
  <c r="F176" i="4"/>
  <c r="F63" i="6"/>
  <c r="N176" i="4"/>
  <c r="N63" i="6"/>
  <c r="V176" i="4"/>
  <c r="V63" i="6"/>
  <c r="R178" i="4"/>
  <c r="R65" i="6"/>
  <c r="R207" i="7" s="1"/>
  <c r="R71" i="5"/>
  <c r="R126" i="7" s="1"/>
  <c r="N179" i="4"/>
  <c r="N66" i="6"/>
  <c r="N208" i="7" s="1"/>
  <c r="N72" i="5"/>
  <c r="N127" i="7" s="1"/>
  <c r="V179" i="4"/>
  <c r="V66" i="6"/>
  <c r="V208" i="7" s="1"/>
  <c r="J180" i="4"/>
  <c r="J67" i="6"/>
  <c r="J209" i="7" s="1"/>
  <c r="R180" i="4"/>
  <c r="R67" i="6"/>
  <c r="R209" i="7" s="1"/>
  <c r="F181" i="4"/>
  <c r="F68" i="6"/>
  <c r="F210" i="7" s="1"/>
  <c r="N181" i="4"/>
  <c r="N68" i="6"/>
  <c r="N210" i="7" s="1"/>
  <c r="V181" i="4"/>
  <c r="V68" i="6"/>
  <c r="V210" i="7" s="1"/>
  <c r="V74" i="5"/>
  <c r="V129" i="7" s="1"/>
  <c r="J182" i="4"/>
  <c r="J69" i="6"/>
  <c r="R182" i="4"/>
  <c r="R69" i="6"/>
  <c r="R75" i="5"/>
  <c r="R130" i="7" s="1"/>
  <c r="E47" i="4"/>
  <c r="E185" i="4"/>
  <c r="E72" i="6"/>
  <c r="E214" i="7" s="1"/>
  <c r="M185" i="4"/>
  <c r="M72" i="6"/>
  <c r="M214" i="7" s="1"/>
  <c r="M78" i="5"/>
  <c r="M133" i="7" s="1"/>
  <c r="U185" i="4"/>
  <c r="U72" i="6"/>
  <c r="U214" i="7" s="1"/>
  <c r="U78" i="5"/>
  <c r="U133" i="7" s="1"/>
  <c r="I186" i="4"/>
  <c r="I73" i="6"/>
  <c r="I215" i="7" s="1"/>
  <c r="Q186" i="4"/>
  <c r="Q73" i="6"/>
  <c r="Q215" i="7" s="1"/>
  <c r="E187" i="4"/>
  <c r="E74" i="6"/>
  <c r="E216" i="7" s="1"/>
  <c r="E80" i="5"/>
  <c r="E135" i="7" s="1"/>
  <c r="M187" i="4"/>
  <c r="M74" i="6"/>
  <c r="M216" i="7" s="1"/>
  <c r="M80" i="5"/>
  <c r="M135" i="7" s="1"/>
  <c r="U187" i="4"/>
  <c r="U74" i="6"/>
  <c r="U216" i="7" s="1"/>
  <c r="U80" i="5"/>
  <c r="U135" i="7" s="1"/>
  <c r="I188" i="4"/>
  <c r="I75" i="6"/>
  <c r="I217" i="7" s="1"/>
  <c r="Q188" i="4"/>
  <c r="Q75" i="6"/>
  <c r="Q217" i="7" s="1"/>
  <c r="Q81" i="5"/>
  <c r="Q136" i="7" s="1"/>
  <c r="E189" i="4"/>
  <c r="E76" i="6"/>
  <c r="M189" i="4"/>
  <c r="M76" i="6"/>
  <c r="U189" i="4"/>
  <c r="U76" i="6"/>
  <c r="G191" i="4"/>
  <c r="G78" i="6"/>
  <c r="G220" i="7" s="1"/>
  <c r="O191" i="4"/>
  <c r="O78" i="6"/>
  <c r="O220" i="7" s="1"/>
  <c r="O84" i="5"/>
  <c r="O139" i="7" s="1"/>
  <c r="C192" i="4"/>
  <c r="C79" i="6"/>
  <c r="C221" i="7" s="1"/>
  <c r="K192" i="4"/>
  <c r="K79" i="6"/>
  <c r="K221" i="7" s="1"/>
  <c r="S192" i="4"/>
  <c r="S79" i="6"/>
  <c r="S221" i="7" s="1"/>
  <c r="E60" i="4"/>
  <c r="E6" i="7" s="1"/>
  <c r="E7" i="7"/>
  <c r="N60" i="4"/>
  <c r="N6" i="7" s="1"/>
  <c r="N7" i="7"/>
  <c r="V60" i="4"/>
  <c r="V6" i="7" s="1"/>
  <c r="V7" i="7"/>
  <c r="E204" i="7"/>
  <c r="E123" i="7"/>
  <c r="E11" i="7"/>
  <c r="T67" i="4"/>
  <c r="T13" i="7" s="1"/>
  <c r="G67" i="4"/>
  <c r="G118" i="6" s="1"/>
  <c r="G14" i="7"/>
  <c r="P67" i="4"/>
  <c r="P118" i="6" s="1"/>
  <c r="P14" i="7"/>
  <c r="G80" i="4"/>
  <c r="G26" i="7" s="1"/>
  <c r="D80" i="4"/>
  <c r="D27" i="7"/>
  <c r="M80" i="4"/>
  <c r="M27" i="7"/>
  <c r="U80" i="4"/>
  <c r="U137" i="5" s="1"/>
  <c r="U27" i="7"/>
  <c r="I121" i="4"/>
  <c r="I40" i="7" s="1"/>
  <c r="O134" i="4"/>
  <c r="O53" i="7" s="1"/>
  <c r="D257" i="4"/>
  <c r="D5" i="5"/>
  <c r="D4" i="5" s="1"/>
  <c r="D50" i="6"/>
  <c r="M5" i="5"/>
  <c r="M4" i="5" s="1"/>
  <c r="M50" i="6"/>
  <c r="U5" i="5"/>
  <c r="U4" i="5" s="1"/>
  <c r="U50" i="6"/>
  <c r="C21" i="5"/>
  <c r="D64" i="5"/>
  <c r="D119" i="7" s="1"/>
  <c r="U64" i="5"/>
  <c r="U119" i="7" s="1"/>
  <c r="M66" i="5"/>
  <c r="M121" i="7" s="1"/>
  <c r="H67" i="5"/>
  <c r="H122" i="7" s="1"/>
  <c r="C125" i="5"/>
  <c r="C33" i="5"/>
  <c r="C71" i="5"/>
  <c r="C126" i="7" s="1"/>
  <c r="K125" i="5"/>
  <c r="K71" i="5"/>
  <c r="K126" i="7" s="1"/>
  <c r="K33" i="5"/>
  <c r="T125" i="5"/>
  <c r="T33" i="5"/>
  <c r="T70" i="5" s="1"/>
  <c r="T71" i="5"/>
  <c r="T126" i="7" s="1"/>
  <c r="C126" i="5"/>
  <c r="C72" i="5"/>
  <c r="C127" i="7" s="1"/>
  <c r="K126" i="5"/>
  <c r="K72" i="5"/>
  <c r="K127" i="7" s="1"/>
  <c r="T126" i="5"/>
  <c r="T72" i="5"/>
  <c r="T127" i="7" s="1"/>
  <c r="C127" i="5"/>
  <c r="C73" i="5"/>
  <c r="C128" i="7" s="1"/>
  <c r="K127" i="5"/>
  <c r="K73" i="5"/>
  <c r="K128" i="7" s="1"/>
  <c r="T127" i="5"/>
  <c r="T73" i="5"/>
  <c r="T128" i="7" s="1"/>
  <c r="G128" i="5"/>
  <c r="G74" i="5"/>
  <c r="G129" i="7" s="1"/>
  <c r="P128" i="5"/>
  <c r="P74" i="5"/>
  <c r="P129" i="7" s="1"/>
  <c r="G129" i="5"/>
  <c r="G75" i="5"/>
  <c r="G130" i="7" s="1"/>
  <c r="P129" i="5"/>
  <c r="P75" i="5"/>
  <c r="P130" i="7" s="1"/>
  <c r="J62" i="5"/>
  <c r="J117" i="7" s="1"/>
  <c r="O66" i="5"/>
  <c r="O121" i="7" s="1"/>
  <c r="R79" i="5"/>
  <c r="R134" i="7" s="1"/>
  <c r="B10" i="4"/>
  <c r="B94" i="5" s="1"/>
  <c r="B174" i="4"/>
  <c r="B61" i="6"/>
  <c r="B203" i="7" s="1"/>
  <c r="I172" i="4"/>
  <c r="I59" i="6"/>
  <c r="I201" i="7" s="1"/>
  <c r="C169" i="4"/>
  <c r="C56" i="6"/>
  <c r="C198" i="7" s="1"/>
  <c r="U33" i="4"/>
  <c r="U31" i="4" s="1"/>
  <c r="U261" i="4" s="1"/>
  <c r="M172" i="4"/>
  <c r="M59" i="6"/>
  <c r="M201" i="7" s="1"/>
  <c r="E174" i="4"/>
  <c r="E61" i="6"/>
  <c r="E203" i="7" s="1"/>
  <c r="I175" i="4"/>
  <c r="I62" i="6"/>
  <c r="I256" i="4"/>
  <c r="M176" i="4"/>
  <c r="M63" i="6"/>
  <c r="I178" i="4"/>
  <c r="I65" i="6"/>
  <c r="I207" i="7" s="1"/>
  <c r="M179" i="4"/>
  <c r="M66" i="6"/>
  <c r="M208" i="7" s="1"/>
  <c r="M72" i="5"/>
  <c r="M127" i="7" s="1"/>
  <c r="E181" i="4"/>
  <c r="E68" i="6"/>
  <c r="E210" i="7" s="1"/>
  <c r="E74" i="5"/>
  <c r="E129" i="7" s="1"/>
  <c r="Q182" i="4"/>
  <c r="Q69" i="6"/>
  <c r="Q75" i="5"/>
  <c r="Q130" i="7" s="1"/>
  <c r="P186" i="4"/>
  <c r="P73" i="6"/>
  <c r="P215" i="7" s="1"/>
  <c r="H188" i="4"/>
  <c r="H75" i="6"/>
  <c r="H217" i="7" s="1"/>
  <c r="H81" i="5"/>
  <c r="H136" i="7" s="1"/>
  <c r="C5" i="7"/>
  <c r="M15" i="4"/>
  <c r="N28" i="4"/>
  <c r="I15" i="4"/>
  <c r="B47" i="4"/>
  <c r="B46" i="4" s="1"/>
  <c r="B186" i="4"/>
  <c r="B73" i="6"/>
  <c r="B215" i="7" s="1"/>
  <c r="T169" i="4"/>
  <c r="T56" i="6"/>
  <c r="T198" i="7" s="1"/>
  <c r="J171" i="4"/>
  <c r="J58" i="6"/>
  <c r="J200" i="7" s="1"/>
  <c r="F172" i="4"/>
  <c r="F59" i="6"/>
  <c r="F201" i="7" s="1"/>
  <c r="R173" i="4"/>
  <c r="R60" i="6"/>
  <c r="R202" i="7" s="1"/>
  <c r="J14" i="4"/>
  <c r="J178" i="4"/>
  <c r="J65" i="6"/>
  <c r="J207" i="7" s="1"/>
  <c r="R9" i="4"/>
  <c r="M14" i="4"/>
  <c r="E17" i="4"/>
  <c r="E208" i="4" s="1"/>
  <c r="E18" i="4"/>
  <c r="E102" i="5" s="1"/>
  <c r="D22" i="4"/>
  <c r="D213" i="4" s="1"/>
  <c r="I24" i="4"/>
  <c r="F27" i="4"/>
  <c r="F105" i="6" s="1"/>
  <c r="B173" i="4"/>
  <c r="B60" i="6"/>
  <c r="B202" i="7" s="1"/>
  <c r="I11" i="4"/>
  <c r="I229" i="4" s="1"/>
  <c r="B180" i="4"/>
  <c r="B67" i="6"/>
  <c r="B209" i="7" s="1"/>
  <c r="E169" i="4"/>
  <c r="E56" i="6"/>
  <c r="E198" i="7" s="1"/>
  <c r="M169" i="4"/>
  <c r="M56" i="6"/>
  <c r="M198" i="7" s="1"/>
  <c r="M62" i="5"/>
  <c r="M117" i="7" s="1"/>
  <c r="U169" i="4"/>
  <c r="U56" i="6"/>
  <c r="U198" i="7" s="1"/>
  <c r="U62" i="5"/>
  <c r="U117" i="7" s="1"/>
  <c r="C33" i="4"/>
  <c r="C171" i="4"/>
  <c r="C58" i="6"/>
  <c r="C200" i="7" s="1"/>
  <c r="K171" i="4"/>
  <c r="K58" i="6"/>
  <c r="K200" i="7" s="1"/>
  <c r="S7" i="4"/>
  <c r="S171" i="4"/>
  <c r="S58" i="6"/>
  <c r="S200" i="7" s="1"/>
  <c r="G172" i="4"/>
  <c r="G59" i="6"/>
  <c r="G201" i="7" s="1"/>
  <c r="O8" i="4"/>
  <c r="O172" i="4"/>
  <c r="O59" i="6"/>
  <c r="O201" i="7" s="1"/>
  <c r="C173" i="4"/>
  <c r="C60" i="6"/>
  <c r="C202" i="7" s="1"/>
  <c r="K173" i="4"/>
  <c r="K60" i="6"/>
  <c r="K202" i="7" s="1"/>
  <c r="S9" i="4"/>
  <c r="S173" i="4"/>
  <c r="S60" i="6"/>
  <c r="S202" i="7" s="1"/>
  <c r="G174" i="4"/>
  <c r="G61" i="6"/>
  <c r="G203" i="7" s="1"/>
  <c r="O174" i="4"/>
  <c r="O61" i="6"/>
  <c r="O203" i="7" s="1"/>
  <c r="C11" i="4"/>
  <c r="C229" i="4" s="1"/>
  <c r="C175" i="4"/>
  <c r="C62" i="6"/>
  <c r="K175" i="4"/>
  <c r="K62" i="6"/>
  <c r="K204" i="7" s="1"/>
  <c r="S11" i="4"/>
  <c r="S175" i="4"/>
  <c r="S62" i="6"/>
  <c r="S204" i="7" s="1"/>
  <c r="G176" i="4"/>
  <c r="G63" i="6"/>
  <c r="O12" i="4"/>
  <c r="O203" i="4" s="1"/>
  <c r="O176" i="4"/>
  <c r="O63" i="6"/>
  <c r="C40" i="4"/>
  <c r="M40" i="4"/>
  <c r="C178" i="4"/>
  <c r="C65" i="6"/>
  <c r="C207" i="7" s="1"/>
  <c r="K178" i="4"/>
  <c r="K65" i="6"/>
  <c r="K207" i="7" s="1"/>
  <c r="S178" i="4"/>
  <c r="S65" i="6"/>
  <c r="S207" i="7" s="1"/>
  <c r="G179" i="4"/>
  <c r="G66" i="6"/>
  <c r="G208" i="7" s="1"/>
  <c r="O179" i="4"/>
  <c r="O66" i="6"/>
  <c r="O208" i="7" s="1"/>
  <c r="C180" i="4"/>
  <c r="C67" i="6"/>
  <c r="C209" i="7" s="1"/>
  <c r="K180" i="4"/>
  <c r="K67" i="6"/>
  <c r="K209" i="7" s="1"/>
  <c r="S180" i="4"/>
  <c r="S67" i="6"/>
  <c r="S209" i="7" s="1"/>
  <c r="G181" i="4"/>
  <c r="G68" i="6"/>
  <c r="G210" i="7" s="1"/>
  <c r="O181" i="4"/>
  <c r="O68" i="6"/>
  <c r="O210" i="7" s="1"/>
  <c r="C182" i="4"/>
  <c r="C69" i="6"/>
  <c r="K182" i="4"/>
  <c r="K69" i="6"/>
  <c r="S182" i="4"/>
  <c r="S69" i="6"/>
  <c r="F47" i="4"/>
  <c r="P47" i="4"/>
  <c r="F185" i="4"/>
  <c r="F72" i="6"/>
  <c r="F214" i="7" s="1"/>
  <c r="N185" i="4"/>
  <c r="N72" i="6"/>
  <c r="N214" i="7" s="1"/>
  <c r="N78" i="5"/>
  <c r="N133" i="7" s="1"/>
  <c r="V185" i="4"/>
  <c r="V72" i="6"/>
  <c r="V214" i="7" s="1"/>
  <c r="J186" i="4"/>
  <c r="J73" i="6"/>
  <c r="J215" i="7" s="1"/>
  <c r="R186" i="4"/>
  <c r="R73" i="6"/>
  <c r="R215" i="7" s="1"/>
  <c r="F187" i="4"/>
  <c r="F74" i="6"/>
  <c r="F216" i="7" s="1"/>
  <c r="N187" i="4"/>
  <c r="N74" i="6"/>
  <c r="N216" i="7" s="1"/>
  <c r="V187" i="4"/>
  <c r="V74" i="6"/>
  <c r="V216" i="7" s="1"/>
  <c r="V80" i="5"/>
  <c r="V135" i="7" s="1"/>
  <c r="J188" i="4"/>
  <c r="J75" i="6"/>
  <c r="J217" i="7" s="1"/>
  <c r="R188" i="4"/>
  <c r="R75" i="6"/>
  <c r="R217" i="7" s="1"/>
  <c r="R81" i="5"/>
  <c r="R136" i="7" s="1"/>
  <c r="F189" i="4"/>
  <c r="F76" i="6"/>
  <c r="N189" i="4"/>
  <c r="N76" i="6"/>
  <c r="V189" i="4"/>
  <c r="V76" i="6"/>
  <c r="H191" i="4"/>
  <c r="H78" i="6"/>
  <c r="H220" i="7" s="1"/>
  <c r="P191" i="4"/>
  <c r="P78" i="6"/>
  <c r="P220" i="7" s="1"/>
  <c r="D192" i="4"/>
  <c r="D79" i="6"/>
  <c r="D221" i="7" s="1"/>
  <c r="T192" i="4"/>
  <c r="T79" i="6"/>
  <c r="T221" i="7" s="1"/>
  <c r="F204" i="7"/>
  <c r="F123" i="7"/>
  <c r="F11" i="7"/>
  <c r="B124" i="7"/>
  <c r="B12" i="7"/>
  <c r="H67" i="4"/>
  <c r="U67" i="4"/>
  <c r="U13" i="7" s="1"/>
  <c r="F74" i="4"/>
  <c r="F73" i="4" s="1"/>
  <c r="F19" i="7" s="1"/>
  <c r="H80" i="4"/>
  <c r="H26" i="7" s="1"/>
  <c r="E80" i="4"/>
  <c r="E26" i="7" s="1"/>
  <c r="E27" i="7"/>
  <c r="N80" i="4"/>
  <c r="N26" i="7" s="1"/>
  <c r="N27" i="7"/>
  <c r="V80" i="4"/>
  <c r="V27" i="7"/>
  <c r="I80" i="4"/>
  <c r="I26" i="7" s="1"/>
  <c r="I28" i="7"/>
  <c r="C112" i="4"/>
  <c r="C31" i="7" s="1"/>
  <c r="H32" i="7"/>
  <c r="Q32" i="7"/>
  <c r="E114" i="4"/>
  <c r="E33" i="7" s="1"/>
  <c r="T114" i="4"/>
  <c r="T33" i="7" s="1"/>
  <c r="J121" i="4"/>
  <c r="J40" i="7" s="1"/>
  <c r="D128" i="4"/>
  <c r="C134" i="4"/>
  <c r="C53" i="7" s="1"/>
  <c r="T134" i="4"/>
  <c r="T53" i="7" s="1"/>
  <c r="P54" i="7"/>
  <c r="P134" i="4"/>
  <c r="P10" i="4"/>
  <c r="B256" i="4"/>
  <c r="G4" i="5"/>
  <c r="P4" i="5"/>
  <c r="C4" i="5"/>
  <c r="K4" i="5"/>
  <c r="K47" i="6" s="1"/>
  <c r="T4" i="5"/>
  <c r="T47" i="6" s="1"/>
  <c r="C116" i="5"/>
  <c r="C62" i="5"/>
  <c r="C117" i="7" s="1"/>
  <c r="K116" i="5"/>
  <c r="K62" i="5"/>
  <c r="K117" i="7" s="1"/>
  <c r="T116" i="5"/>
  <c r="T62" i="5"/>
  <c r="T117" i="7" s="1"/>
  <c r="I21" i="5"/>
  <c r="I18" i="5" s="1"/>
  <c r="E21" i="5"/>
  <c r="E63" i="5" s="1"/>
  <c r="E118" i="5"/>
  <c r="E64" i="5"/>
  <c r="E119" i="7" s="1"/>
  <c r="N21" i="5"/>
  <c r="N118" i="5"/>
  <c r="N64" i="5"/>
  <c r="N119" i="7" s="1"/>
  <c r="V21" i="5"/>
  <c r="V118" i="5"/>
  <c r="V64" i="5"/>
  <c r="V119" i="7" s="1"/>
  <c r="E119" i="5"/>
  <c r="E65" i="5"/>
  <c r="E120" i="7" s="1"/>
  <c r="N119" i="5"/>
  <c r="V119" i="5"/>
  <c r="V65" i="5"/>
  <c r="V120" i="7" s="1"/>
  <c r="E120" i="5"/>
  <c r="E66" i="5"/>
  <c r="E121" i="7" s="1"/>
  <c r="N120" i="5"/>
  <c r="N66" i="5"/>
  <c r="N121" i="7" s="1"/>
  <c r="V120" i="5"/>
  <c r="V66" i="5"/>
  <c r="V121" i="7" s="1"/>
  <c r="I121" i="5"/>
  <c r="I67" i="5"/>
  <c r="I122" i="7" s="1"/>
  <c r="R121" i="5"/>
  <c r="R67" i="5"/>
  <c r="R122" i="7" s="1"/>
  <c r="I122" i="5"/>
  <c r="I149" i="5"/>
  <c r="I68" i="5"/>
  <c r="R122" i="5"/>
  <c r="E123" i="5"/>
  <c r="E69" i="5"/>
  <c r="E124" i="7" s="1"/>
  <c r="N123" i="5"/>
  <c r="V123" i="5"/>
  <c r="V69" i="5"/>
  <c r="V124" i="7" s="1"/>
  <c r="D33" i="5"/>
  <c r="D125" i="5"/>
  <c r="D71" i="5"/>
  <c r="D126" i="7" s="1"/>
  <c r="M33" i="5"/>
  <c r="M125" i="5"/>
  <c r="M71" i="5"/>
  <c r="M126" i="7" s="1"/>
  <c r="U33" i="5"/>
  <c r="U70" i="5" s="1"/>
  <c r="U125" i="5"/>
  <c r="U71" i="5"/>
  <c r="U126" i="7" s="1"/>
  <c r="D126" i="5"/>
  <c r="D72" i="5"/>
  <c r="D127" i="7" s="1"/>
  <c r="M126" i="5"/>
  <c r="D138" i="5"/>
  <c r="D84" i="5"/>
  <c r="D139" i="7" s="1"/>
  <c r="D52" i="5"/>
  <c r="M138" i="5"/>
  <c r="M52" i="5"/>
  <c r="M84" i="5"/>
  <c r="M139" i="7" s="1"/>
  <c r="U138" i="5"/>
  <c r="U84" i="5"/>
  <c r="U139" i="7" s="1"/>
  <c r="D139" i="5"/>
  <c r="D85" i="5"/>
  <c r="D140" i="7" s="1"/>
  <c r="M139" i="5"/>
  <c r="M85" i="5"/>
  <c r="M140" i="7" s="1"/>
  <c r="U139" i="5"/>
  <c r="U85" i="5"/>
  <c r="U140" i="7" s="1"/>
  <c r="E67" i="5"/>
  <c r="E122" i="7" s="1"/>
  <c r="E72" i="5"/>
  <c r="E127" i="7" s="1"/>
  <c r="N80" i="5"/>
  <c r="N135" i="7" s="1"/>
  <c r="M171" i="4"/>
  <c r="M58" i="6"/>
  <c r="M200" i="7" s="1"/>
  <c r="M64" i="5"/>
  <c r="M119" i="7" s="1"/>
  <c r="H23" i="4"/>
  <c r="I33" i="4"/>
  <c r="E172" i="4"/>
  <c r="E59" i="6"/>
  <c r="E201" i="7" s="1"/>
  <c r="U172" i="4"/>
  <c r="U59" i="6"/>
  <c r="U201" i="7" s="1"/>
  <c r="U174" i="4"/>
  <c r="U61" i="6"/>
  <c r="U203" i="7" s="1"/>
  <c r="Q178" i="4"/>
  <c r="Q65" i="6"/>
  <c r="Q207" i="7" s="1"/>
  <c r="I180" i="4"/>
  <c r="I67" i="6"/>
  <c r="I209" i="7" s="1"/>
  <c r="I73" i="5"/>
  <c r="I128" i="7" s="1"/>
  <c r="M181" i="4"/>
  <c r="M68" i="6"/>
  <c r="M210" i="7" s="1"/>
  <c r="T47" i="4"/>
  <c r="T71" i="6" s="1"/>
  <c r="T185" i="4"/>
  <c r="T72" i="6"/>
  <c r="T214" i="7" s="1"/>
  <c r="T187" i="4"/>
  <c r="T74" i="6"/>
  <c r="T216" i="7" s="1"/>
  <c r="R192" i="4"/>
  <c r="R79" i="6"/>
  <c r="R221" i="7" s="1"/>
  <c r="T22" i="4"/>
  <c r="T213" i="4" s="1"/>
  <c r="G5" i="4"/>
  <c r="G196" i="4" s="1"/>
  <c r="B169" i="4"/>
  <c r="B56" i="6"/>
  <c r="B198" i="7" s="1"/>
  <c r="B62" i="5"/>
  <c r="B117" i="7" s="1"/>
  <c r="B27" i="4"/>
  <c r="B218" i="4" s="1"/>
  <c r="B191" i="4"/>
  <c r="B78" i="6"/>
  <c r="B220" i="7" s="1"/>
  <c r="L5" i="4"/>
  <c r="N172" i="4"/>
  <c r="N59" i="6"/>
  <c r="N201" i="7" s="1"/>
  <c r="N174" i="4"/>
  <c r="N61" i="6"/>
  <c r="N203" i="7" s="1"/>
  <c r="F179" i="4"/>
  <c r="F66" i="6"/>
  <c r="F208" i="7" s="1"/>
  <c r="U10" i="4"/>
  <c r="N15" i="4"/>
  <c r="N99" i="5" s="1"/>
  <c r="Q7" i="4"/>
  <c r="Q198" i="4" s="1"/>
  <c r="V9" i="4"/>
  <c r="V10" i="4"/>
  <c r="M12" i="4"/>
  <c r="M90" i="6" s="1"/>
  <c r="N14" i="4"/>
  <c r="N205" i="4" s="1"/>
  <c r="R16" i="4"/>
  <c r="R207" i="4" s="1"/>
  <c r="Q17" i="4"/>
  <c r="U21" i="4"/>
  <c r="U105" i="5" s="1"/>
  <c r="S28" i="4"/>
  <c r="S112" i="5" s="1"/>
  <c r="B9" i="4"/>
  <c r="F11" i="4"/>
  <c r="F202" i="4" s="1"/>
  <c r="B16" i="4"/>
  <c r="B94" i="6" s="1"/>
  <c r="F17" i="4"/>
  <c r="F208" i="4" s="1"/>
  <c r="F18" i="4"/>
  <c r="F209" i="4" s="1"/>
  <c r="B28" i="4"/>
  <c r="B33" i="4"/>
  <c r="B12" i="4"/>
  <c r="B203" i="4" s="1"/>
  <c r="B176" i="4"/>
  <c r="B63" i="6"/>
  <c r="B181" i="4"/>
  <c r="B68" i="6"/>
  <c r="B210" i="7" s="1"/>
  <c r="J31" i="4"/>
  <c r="J262" i="4" s="1"/>
  <c r="F169" i="4"/>
  <c r="F56" i="6"/>
  <c r="F198" i="7" s="1"/>
  <c r="N169" i="4"/>
  <c r="N56" i="6"/>
  <c r="N198" i="7" s="1"/>
  <c r="V169" i="4"/>
  <c r="V56" i="6"/>
  <c r="V198" i="7" s="1"/>
  <c r="N33" i="4"/>
  <c r="N31" i="4" s="1"/>
  <c r="N252" i="4" s="1"/>
  <c r="D33" i="4"/>
  <c r="D171" i="4"/>
  <c r="D58" i="6"/>
  <c r="D200" i="7" s="1"/>
  <c r="L33" i="4"/>
  <c r="T171" i="4"/>
  <c r="T58" i="6"/>
  <c r="T200" i="7" s="1"/>
  <c r="H172" i="4"/>
  <c r="H59" i="6"/>
  <c r="H201" i="7" s="1"/>
  <c r="H65" i="5"/>
  <c r="H120" i="7" s="1"/>
  <c r="P172" i="4"/>
  <c r="P59" i="6"/>
  <c r="P201" i="7" s="1"/>
  <c r="D173" i="4"/>
  <c r="D60" i="6"/>
  <c r="D202" i="7" s="1"/>
  <c r="D66" i="5"/>
  <c r="D121" i="7" s="1"/>
  <c r="T173" i="4"/>
  <c r="T60" i="6"/>
  <c r="T202" i="7" s="1"/>
  <c r="H174" i="4"/>
  <c r="H61" i="6"/>
  <c r="H203" i="7" s="1"/>
  <c r="P174" i="4"/>
  <c r="P61" i="6"/>
  <c r="P203" i="7" s="1"/>
  <c r="D11" i="4"/>
  <c r="D175" i="4"/>
  <c r="D62" i="6"/>
  <c r="T175" i="4"/>
  <c r="T62" i="6"/>
  <c r="T204" i="7" s="1"/>
  <c r="H176" i="4"/>
  <c r="H63" i="6"/>
  <c r="H69" i="5"/>
  <c r="H124" i="7" s="1"/>
  <c r="P176" i="4"/>
  <c r="P63" i="6"/>
  <c r="D40" i="4"/>
  <c r="D177" i="4" s="1"/>
  <c r="D178" i="4"/>
  <c r="D65" i="6"/>
  <c r="D207" i="7" s="1"/>
  <c r="T178" i="4"/>
  <c r="T65" i="6"/>
  <c r="T207" i="7" s="1"/>
  <c r="H179" i="4"/>
  <c r="H66" i="6"/>
  <c r="H208" i="7" s="1"/>
  <c r="P179" i="4"/>
  <c r="P66" i="6"/>
  <c r="P208" i="7" s="1"/>
  <c r="D180" i="4"/>
  <c r="D67" i="6"/>
  <c r="D209" i="7" s="1"/>
  <c r="D73" i="5"/>
  <c r="D128" i="7" s="1"/>
  <c r="T180" i="4"/>
  <c r="T67" i="6"/>
  <c r="T209" i="7" s="1"/>
  <c r="H181" i="4"/>
  <c r="H68" i="6"/>
  <c r="H210" i="7" s="1"/>
  <c r="H74" i="5"/>
  <c r="H129" i="7" s="1"/>
  <c r="P181" i="4"/>
  <c r="P68" i="6"/>
  <c r="P210" i="7" s="1"/>
  <c r="D182" i="4"/>
  <c r="D69" i="6"/>
  <c r="T182" i="4"/>
  <c r="T69" i="6"/>
  <c r="G47" i="4"/>
  <c r="G71" i="6" s="1"/>
  <c r="G185" i="4"/>
  <c r="G72" i="6"/>
  <c r="G214" i="7" s="1"/>
  <c r="O185" i="4"/>
  <c r="O72" i="6"/>
  <c r="O214" i="7" s="1"/>
  <c r="C186" i="4"/>
  <c r="C73" i="6"/>
  <c r="C215" i="7" s="1"/>
  <c r="K186" i="4"/>
  <c r="K73" i="6"/>
  <c r="K215" i="7" s="1"/>
  <c r="S186" i="4"/>
  <c r="S73" i="6"/>
  <c r="S215" i="7" s="1"/>
  <c r="G187" i="4"/>
  <c r="G74" i="6"/>
  <c r="G216" i="7" s="1"/>
  <c r="O187" i="4"/>
  <c r="O74" i="6"/>
  <c r="O216" i="7" s="1"/>
  <c r="C188" i="4"/>
  <c r="C75" i="6"/>
  <c r="C217" i="7" s="1"/>
  <c r="K188" i="4"/>
  <c r="K75" i="6"/>
  <c r="K217" i="7" s="1"/>
  <c r="S188" i="4"/>
  <c r="S75" i="6"/>
  <c r="S217" i="7" s="1"/>
  <c r="G189" i="4"/>
  <c r="G76" i="6"/>
  <c r="O189" i="4"/>
  <c r="O76" i="6"/>
  <c r="F53" i="4"/>
  <c r="F190" i="4" s="1"/>
  <c r="I191" i="4"/>
  <c r="I78" i="6"/>
  <c r="I220" i="7" s="1"/>
  <c r="I84" i="5"/>
  <c r="I139" i="7" s="1"/>
  <c r="Q191" i="4"/>
  <c r="Q78" i="6"/>
  <c r="Q220" i="7" s="1"/>
  <c r="E192" i="4"/>
  <c r="E79" i="6"/>
  <c r="E221" i="7" s="1"/>
  <c r="E85" i="5"/>
  <c r="E140" i="7" s="1"/>
  <c r="M192" i="4"/>
  <c r="M79" i="6"/>
  <c r="M221" i="7" s="1"/>
  <c r="U192" i="4"/>
  <c r="U79" i="6"/>
  <c r="U221" i="7" s="1"/>
  <c r="D60" i="4"/>
  <c r="Q60" i="4"/>
  <c r="Q6" i="7" s="1"/>
  <c r="G204" i="7"/>
  <c r="G123" i="7"/>
  <c r="G11" i="7"/>
  <c r="C124" i="7"/>
  <c r="C12" i="7"/>
  <c r="J67" i="4"/>
  <c r="J13" i="7" s="1"/>
  <c r="V67" i="4"/>
  <c r="V13" i="7" s="1"/>
  <c r="I67" i="4"/>
  <c r="I124" i="5" s="1"/>
  <c r="I14" i="7"/>
  <c r="R67" i="4"/>
  <c r="R124" i="5" s="1"/>
  <c r="R14" i="7"/>
  <c r="G74" i="4"/>
  <c r="G125" i="6" s="1"/>
  <c r="U74" i="4"/>
  <c r="U20" i="7" s="1"/>
  <c r="O80" i="4"/>
  <c r="O26" i="7" s="1"/>
  <c r="C87" i="4"/>
  <c r="C85" i="4" s="1"/>
  <c r="P112" i="4"/>
  <c r="P31" i="7" s="1"/>
  <c r="I32" i="7"/>
  <c r="R32" i="7"/>
  <c r="F114" i="4"/>
  <c r="F33" i="7" s="1"/>
  <c r="U114" i="4"/>
  <c r="U33" i="7" s="1"/>
  <c r="H114" i="4"/>
  <c r="H33" i="7" s="1"/>
  <c r="H34" i="7"/>
  <c r="Q114" i="4"/>
  <c r="Q34" i="7"/>
  <c r="K121" i="4"/>
  <c r="K40" i="7" s="1"/>
  <c r="D121" i="4"/>
  <c r="D112" i="4" s="1"/>
  <c r="D41" i="7"/>
  <c r="M121" i="4"/>
  <c r="M112" i="4" s="1"/>
  <c r="M41" i="7"/>
  <c r="U121" i="4"/>
  <c r="U40" i="7" s="1"/>
  <c r="U41" i="7"/>
  <c r="E128" i="4"/>
  <c r="T128" i="4"/>
  <c r="E134" i="4"/>
  <c r="E53" i="7" s="1"/>
  <c r="H134" i="4"/>
  <c r="H53" i="7" s="1"/>
  <c r="H54" i="7"/>
  <c r="Q134" i="4"/>
  <c r="Q53" i="7" s="1"/>
  <c r="Q54" i="7"/>
  <c r="M7" i="4"/>
  <c r="M198" i="4" s="1"/>
  <c r="U7" i="4"/>
  <c r="H8" i="4"/>
  <c r="H92" i="5" s="1"/>
  <c r="M9" i="4"/>
  <c r="M87" i="6" s="1"/>
  <c r="U9" i="4"/>
  <c r="Q10" i="4"/>
  <c r="Q201" i="4" s="1"/>
  <c r="U11" i="4"/>
  <c r="Q12" i="4"/>
  <c r="Q96" i="5" s="1"/>
  <c r="M27" i="4"/>
  <c r="M218" i="4" s="1"/>
  <c r="C256" i="4"/>
  <c r="K21" i="5"/>
  <c r="K18" i="5" s="1"/>
  <c r="F21" i="5"/>
  <c r="F63" i="5" s="1"/>
  <c r="F118" i="7" s="1"/>
  <c r="F118" i="5"/>
  <c r="O21" i="5"/>
  <c r="O63" i="5" s="1"/>
  <c r="O118" i="7" s="1"/>
  <c r="O118" i="5"/>
  <c r="O64" i="5"/>
  <c r="O119" i="7" s="1"/>
  <c r="F119" i="5"/>
  <c r="F65" i="5"/>
  <c r="F120" i="7" s="1"/>
  <c r="O119" i="5"/>
  <c r="O65" i="5"/>
  <c r="O120" i="7" s="1"/>
  <c r="F120" i="5"/>
  <c r="F66" i="5"/>
  <c r="F121" i="7" s="1"/>
  <c r="O120" i="5"/>
  <c r="B121" i="5"/>
  <c r="B21" i="5"/>
  <c r="B67" i="5"/>
  <c r="B122" i="7" s="1"/>
  <c r="J121" i="5"/>
  <c r="J21" i="5"/>
  <c r="J63" i="5" s="1"/>
  <c r="S121" i="5"/>
  <c r="S21" i="5"/>
  <c r="S67" i="5"/>
  <c r="S122" i="7" s="1"/>
  <c r="B122" i="5"/>
  <c r="B149" i="5"/>
  <c r="B68" i="5"/>
  <c r="J122" i="5"/>
  <c r="J68" i="5"/>
  <c r="J123" i="7" s="1"/>
  <c r="S122" i="5"/>
  <c r="S68" i="5"/>
  <c r="S123" i="7" s="1"/>
  <c r="F123" i="5"/>
  <c r="F69" i="5"/>
  <c r="F124" i="7" s="1"/>
  <c r="O123" i="5"/>
  <c r="O69" i="5"/>
  <c r="O124" i="7" s="1"/>
  <c r="B33" i="5"/>
  <c r="F64" i="5"/>
  <c r="F119" i="7" s="1"/>
  <c r="J67" i="5"/>
  <c r="J122" i="7" s="1"/>
  <c r="V72" i="5"/>
  <c r="V127" i="7" s="1"/>
  <c r="I81" i="5"/>
  <c r="I136" i="7" s="1"/>
  <c r="Q49" i="6"/>
  <c r="O169" i="4"/>
  <c r="O56" i="6"/>
  <c r="O198" i="7" s="1"/>
  <c r="Q172" i="4"/>
  <c r="Q59" i="6"/>
  <c r="Q201" i="7" s="1"/>
  <c r="I174" i="4"/>
  <c r="I61" i="6"/>
  <c r="I203" i="7" s="1"/>
  <c r="U175" i="4"/>
  <c r="U62" i="6"/>
  <c r="U204" i="7" s="1"/>
  <c r="Q179" i="4"/>
  <c r="Q66" i="6"/>
  <c r="Q208" i="7" s="1"/>
  <c r="M182" i="4"/>
  <c r="M69" i="6"/>
  <c r="D188" i="4"/>
  <c r="D75" i="6"/>
  <c r="D217" i="7" s="1"/>
  <c r="H123" i="7"/>
  <c r="H204" i="7"/>
  <c r="H11" i="7"/>
  <c r="D124" i="7"/>
  <c r="D12" i="7"/>
  <c r="B74" i="4"/>
  <c r="B20" i="7" s="1"/>
  <c r="B21" i="7"/>
  <c r="J74" i="4"/>
  <c r="J20" i="7" s="1"/>
  <c r="J21" i="7"/>
  <c r="S74" i="4"/>
  <c r="S20" i="7" s="1"/>
  <c r="S21" i="7"/>
  <c r="I114" i="4"/>
  <c r="I33" i="7" s="1"/>
  <c r="I34" i="7"/>
  <c r="R114" i="4"/>
  <c r="R33" i="7" s="1"/>
  <c r="R34" i="7"/>
  <c r="E121" i="4"/>
  <c r="E40" i="7" s="1"/>
  <c r="E41" i="7"/>
  <c r="N121" i="4"/>
  <c r="N41" i="7"/>
  <c r="V121" i="4"/>
  <c r="V41" i="7"/>
  <c r="H128" i="4"/>
  <c r="H48" i="7"/>
  <c r="Q128" i="4"/>
  <c r="Q47" i="7" s="1"/>
  <c r="Q48" i="7"/>
  <c r="I134" i="4"/>
  <c r="I53" i="7" s="1"/>
  <c r="I54" i="7"/>
  <c r="R134" i="4"/>
  <c r="R53" i="7" s="1"/>
  <c r="R54" i="7"/>
  <c r="I8" i="4"/>
  <c r="I86" i="6" s="1"/>
  <c r="E9" i="4"/>
  <c r="E200" i="4" s="1"/>
  <c r="I10" i="4"/>
  <c r="I94" i="5" s="1"/>
  <c r="I23" i="4"/>
  <c r="D256" i="4"/>
  <c r="E116" i="5"/>
  <c r="N116" i="5"/>
  <c r="N62" i="5"/>
  <c r="N117" i="7" s="1"/>
  <c r="V116" i="5"/>
  <c r="Q117" i="5"/>
  <c r="G21" i="5"/>
  <c r="G63" i="5" s="1"/>
  <c r="G118" i="7" s="1"/>
  <c r="G118" i="5"/>
  <c r="G64" i="5"/>
  <c r="G119" i="7" s="1"/>
  <c r="P21" i="5"/>
  <c r="P63" i="5" s="1"/>
  <c r="P118" i="7" s="1"/>
  <c r="P118" i="5"/>
  <c r="P64" i="5"/>
  <c r="P119" i="7" s="1"/>
  <c r="G119" i="5"/>
  <c r="G65" i="5"/>
  <c r="G120" i="7" s="1"/>
  <c r="P119" i="5"/>
  <c r="P65" i="5"/>
  <c r="P120" i="7" s="1"/>
  <c r="G120" i="5"/>
  <c r="G66" i="5"/>
  <c r="G121" i="7" s="1"/>
  <c r="P120" i="5"/>
  <c r="P66" i="5"/>
  <c r="P121" i="7" s="1"/>
  <c r="C121" i="5"/>
  <c r="F33" i="5"/>
  <c r="F70" i="5" s="1"/>
  <c r="F125" i="7" s="1"/>
  <c r="F125" i="5"/>
  <c r="F71" i="5"/>
  <c r="F126" i="7" s="1"/>
  <c r="O33" i="5"/>
  <c r="O70" i="5" s="1"/>
  <c r="O125" i="7" s="1"/>
  <c r="O125" i="5"/>
  <c r="O71" i="5"/>
  <c r="O126" i="7" s="1"/>
  <c r="F126" i="5"/>
  <c r="F72" i="5"/>
  <c r="F127" i="7" s="1"/>
  <c r="O126" i="5"/>
  <c r="O72" i="5"/>
  <c r="O127" i="7" s="1"/>
  <c r="F127" i="5"/>
  <c r="F73" i="5"/>
  <c r="F128" i="7" s="1"/>
  <c r="O127" i="5"/>
  <c r="O73" i="5"/>
  <c r="O128" i="7" s="1"/>
  <c r="B128" i="5"/>
  <c r="B74" i="5"/>
  <c r="B129" i="7" s="1"/>
  <c r="J128" i="5"/>
  <c r="J74" i="5"/>
  <c r="J129" i="7" s="1"/>
  <c r="S128" i="5"/>
  <c r="S74" i="5"/>
  <c r="S129" i="7" s="1"/>
  <c r="B129" i="5"/>
  <c r="B75" i="5"/>
  <c r="B130" i="7" s="1"/>
  <c r="J129" i="5"/>
  <c r="J75" i="5"/>
  <c r="J130" i="7" s="1"/>
  <c r="S129" i="5"/>
  <c r="S75" i="5"/>
  <c r="S130" i="7" s="1"/>
  <c r="H131" i="5"/>
  <c r="R64" i="5"/>
  <c r="R119" i="7" s="1"/>
  <c r="V67" i="5"/>
  <c r="V122" i="7" s="1"/>
  <c r="R73" i="5"/>
  <c r="R128" i="7" s="1"/>
  <c r="E82" i="5"/>
  <c r="E137" i="7" s="1"/>
  <c r="E171" i="4"/>
  <c r="E58" i="6"/>
  <c r="E200" i="7" s="1"/>
  <c r="M173" i="4"/>
  <c r="M60" i="6"/>
  <c r="M202" i="7" s="1"/>
  <c r="E175" i="4"/>
  <c r="E62" i="6"/>
  <c r="E256" i="4"/>
  <c r="I176" i="4"/>
  <c r="I63" i="6"/>
  <c r="E178" i="4"/>
  <c r="E65" i="6"/>
  <c r="E207" i="7" s="1"/>
  <c r="U178" i="4"/>
  <c r="U65" i="6"/>
  <c r="U207" i="7" s="1"/>
  <c r="E180" i="4"/>
  <c r="E67" i="6"/>
  <c r="E209" i="7" s="1"/>
  <c r="I181" i="4"/>
  <c r="I68" i="6"/>
  <c r="I210" i="7" s="1"/>
  <c r="U182" i="4"/>
  <c r="U69" i="6"/>
  <c r="H185" i="4"/>
  <c r="H72" i="6"/>
  <c r="H214" i="7" s="1"/>
  <c r="P189" i="4"/>
  <c r="P76" i="6"/>
  <c r="R191" i="4"/>
  <c r="R78" i="6"/>
  <c r="R220" i="7" s="1"/>
  <c r="R84" i="5"/>
  <c r="R139" i="7" s="1"/>
  <c r="V192" i="4"/>
  <c r="V79" i="6"/>
  <c r="V221" i="7" s="1"/>
  <c r="V85" i="5"/>
  <c r="V140" i="7" s="1"/>
  <c r="Q15" i="4"/>
  <c r="Q206" i="4" s="1"/>
  <c r="E7" i="4"/>
  <c r="E198" i="4" s="1"/>
  <c r="V171" i="4"/>
  <c r="V58" i="6"/>
  <c r="V200" i="7" s="1"/>
  <c r="F173" i="4"/>
  <c r="F60" i="6"/>
  <c r="F202" i="7" s="1"/>
  <c r="J10" i="4"/>
  <c r="J201" i="4" s="1"/>
  <c r="J174" i="4"/>
  <c r="J61" i="6"/>
  <c r="J203" i="7" s="1"/>
  <c r="R174" i="4"/>
  <c r="R61" i="6"/>
  <c r="R203" i="7" s="1"/>
  <c r="R255" i="4"/>
  <c r="V175" i="4"/>
  <c r="V62" i="6"/>
  <c r="V204" i="7" s="1"/>
  <c r="F178" i="4"/>
  <c r="F65" i="6"/>
  <c r="F207" i="7" s="1"/>
  <c r="N178" i="4"/>
  <c r="N65" i="6"/>
  <c r="N207" i="7" s="1"/>
  <c r="V178" i="4"/>
  <c r="V65" i="6"/>
  <c r="V207" i="7" s="1"/>
  <c r="J179" i="4"/>
  <c r="J66" i="6"/>
  <c r="J208" i="7" s="1"/>
  <c r="R179" i="4"/>
  <c r="R66" i="6"/>
  <c r="R208" i="7" s="1"/>
  <c r="F16" i="4"/>
  <c r="F207" i="4" s="1"/>
  <c r="F180" i="4"/>
  <c r="F67" i="6"/>
  <c r="F209" i="7" s="1"/>
  <c r="N180" i="4"/>
  <c r="N67" i="6"/>
  <c r="N209" i="7" s="1"/>
  <c r="V180" i="4"/>
  <c r="V67" i="6"/>
  <c r="V209" i="7" s="1"/>
  <c r="R181" i="4"/>
  <c r="R68" i="6"/>
  <c r="R210" i="7" s="1"/>
  <c r="N182" i="4"/>
  <c r="N69" i="6"/>
  <c r="V182" i="4"/>
  <c r="V69" i="6"/>
  <c r="I185" i="4"/>
  <c r="I72" i="6"/>
  <c r="I214" i="7" s="1"/>
  <c r="Q185" i="4"/>
  <c r="Q72" i="6"/>
  <c r="Q214" i="7" s="1"/>
  <c r="E186" i="4"/>
  <c r="E73" i="6"/>
  <c r="E215" i="7" s="1"/>
  <c r="M186" i="4"/>
  <c r="M73" i="6"/>
  <c r="M215" i="7" s="1"/>
  <c r="M79" i="5"/>
  <c r="M134" i="7" s="1"/>
  <c r="U186" i="4"/>
  <c r="U73" i="6"/>
  <c r="U215" i="7" s="1"/>
  <c r="I187" i="4"/>
  <c r="I74" i="6"/>
  <c r="I216" i="7" s="1"/>
  <c r="Q187" i="4"/>
  <c r="Q74" i="6"/>
  <c r="Q216" i="7" s="1"/>
  <c r="E188" i="4"/>
  <c r="E75" i="6"/>
  <c r="E217" i="7" s="1"/>
  <c r="M188" i="4"/>
  <c r="M75" i="6"/>
  <c r="M217" i="7" s="1"/>
  <c r="U188" i="4"/>
  <c r="U75" i="6"/>
  <c r="U217" i="7" s="1"/>
  <c r="I189" i="4"/>
  <c r="I76" i="6"/>
  <c r="Q189" i="4"/>
  <c r="Q76" i="6"/>
  <c r="C27" i="4"/>
  <c r="C26" i="4" s="1"/>
  <c r="C191" i="4"/>
  <c r="C78" i="6"/>
  <c r="C220" i="7" s="1"/>
  <c r="K27" i="4"/>
  <c r="K111" i="5" s="1"/>
  <c r="K191" i="4"/>
  <c r="K78" i="6"/>
  <c r="K220" i="7" s="1"/>
  <c r="S27" i="4"/>
  <c r="S218" i="4" s="1"/>
  <c r="S191" i="4"/>
  <c r="S78" i="6"/>
  <c r="S220" i="7" s="1"/>
  <c r="G28" i="4"/>
  <c r="G219" i="4" s="1"/>
  <c r="G192" i="4"/>
  <c r="G79" i="6"/>
  <c r="G221" i="7" s="1"/>
  <c r="O28" i="4"/>
  <c r="O219" i="4" s="1"/>
  <c r="O192" i="4"/>
  <c r="O79" i="6"/>
  <c r="O221" i="7" s="1"/>
  <c r="U60" i="4"/>
  <c r="U6" i="7" s="1"/>
  <c r="I123" i="7"/>
  <c r="I204" i="7"/>
  <c r="I11" i="7"/>
  <c r="C74" i="4"/>
  <c r="C20" i="7" s="1"/>
  <c r="C21" i="7"/>
  <c r="K74" i="4"/>
  <c r="K20" i="7" s="1"/>
  <c r="K21" i="7"/>
  <c r="T74" i="4"/>
  <c r="T20" i="7" s="1"/>
  <c r="T21" i="7"/>
  <c r="B114" i="4"/>
  <c r="B33" i="7" s="1"/>
  <c r="B34" i="7"/>
  <c r="J114" i="4"/>
  <c r="J33" i="7" s="1"/>
  <c r="J34" i="7"/>
  <c r="S114" i="4"/>
  <c r="S33" i="7" s="1"/>
  <c r="S34" i="7"/>
  <c r="F121" i="4"/>
  <c r="F40" i="7" s="1"/>
  <c r="F41" i="7"/>
  <c r="O121" i="4"/>
  <c r="O112" i="4" s="1"/>
  <c r="O41" i="7"/>
  <c r="I128" i="4"/>
  <c r="I48" i="7"/>
  <c r="R128" i="4"/>
  <c r="R48" i="7"/>
  <c r="B134" i="4"/>
  <c r="B53" i="7" s="1"/>
  <c r="B54" i="7"/>
  <c r="J134" i="4"/>
  <c r="J53" i="7" s="1"/>
  <c r="J54" i="7"/>
  <c r="S134" i="4"/>
  <c r="S53" i="7" s="1"/>
  <c r="S54" i="7"/>
  <c r="F256" i="4"/>
  <c r="Q5" i="5"/>
  <c r="Q4" i="5" s="1"/>
  <c r="R117" i="5"/>
  <c r="H64" i="5"/>
  <c r="H119" i="7" s="1"/>
  <c r="Q65" i="5"/>
  <c r="Q120" i="7" s="1"/>
  <c r="Q66" i="5"/>
  <c r="Q121" i="7" s="1"/>
  <c r="M67" i="5"/>
  <c r="M122" i="7" s="1"/>
  <c r="U68" i="5"/>
  <c r="U123" i="7" s="1"/>
  <c r="Q69" i="5"/>
  <c r="Q124" i="7" s="1"/>
  <c r="J82" i="5"/>
  <c r="J137" i="7" s="1"/>
  <c r="B65" i="5"/>
  <c r="B120" i="7" s="1"/>
  <c r="N74" i="5"/>
  <c r="N129" i="7" s="1"/>
  <c r="H84" i="5"/>
  <c r="H139" i="7" s="1"/>
  <c r="E48" i="6"/>
  <c r="V48" i="6"/>
  <c r="R49" i="6"/>
  <c r="H4" i="5"/>
  <c r="D116" i="5"/>
  <c r="M116" i="5"/>
  <c r="U116" i="5"/>
  <c r="H21" i="5"/>
  <c r="H63" i="5" s="1"/>
  <c r="B118" i="5"/>
  <c r="B64" i="5"/>
  <c r="B119" i="7" s="1"/>
  <c r="J118" i="5"/>
  <c r="J64" i="5"/>
  <c r="J119" i="7" s="1"/>
  <c r="S118" i="5"/>
  <c r="S64" i="5"/>
  <c r="S119" i="7" s="1"/>
  <c r="B119" i="5"/>
  <c r="J119" i="5"/>
  <c r="S119" i="5"/>
  <c r="B120" i="5"/>
  <c r="B66" i="5"/>
  <c r="B121" i="7" s="1"/>
  <c r="J120" i="5"/>
  <c r="J66" i="5"/>
  <c r="J121" i="7" s="1"/>
  <c r="S120" i="5"/>
  <c r="S66" i="5"/>
  <c r="S121" i="7" s="1"/>
  <c r="F121" i="5"/>
  <c r="F67" i="5"/>
  <c r="F122" i="7" s="1"/>
  <c r="O121" i="5"/>
  <c r="O67" i="5"/>
  <c r="O122" i="7" s="1"/>
  <c r="O122" i="5"/>
  <c r="J123" i="5"/>
  <c r="S123" i="5"/>
  <c r="G33" i="5"/>
  <c r="G125" i="5"/>
  <c r="G71" i="5"/>
  <c r="G126" i="7" s="1"/>
  <c r="P33" i="5"/>
  <c r="P70" i="5" s="1"/>
  <c r="P125" i="5"/>
  <c r="P71" i="5"/>
  <c r="P126" i="7" s="1"/>
  <c r="G126" i="5"/>
  <c r="P72" i="5"/>
  <c r="P127" i="7" s="1"/>
  <c r="C75" i="5"/>
  <c r="C130" i="7" s="1"/>
  <c r="K75" i="5"/>
  <c r="K130" i="7" s="1"/>
  <c r="T75" i="5"/>
  <c r="T130" i="7" s="1"/>
  <c r="D43" i="5"/>
  <c r="D132" i="5"/>
  <c r="M43" i="5"/>
  <c r="M132" i="5"/>
  <c r="U43" i="5"/>
  <c r="U77" i="5" s="1"/>
  <c r="U132" i="7" s="1"/>
  <c r="U132" i="5"/>
  <c r="D133" i="5"/>
  <c r="M133" i="5"/>
  <c r="U133" i="5"/>
  <c r="D134" i="5"/>
  <c r="M134" i="5"/>
  <c r="U134" i="5"/>
  <c r="H135" i="5"/>
  <c r="Q135" i="5"/>
  <c r="H136" i="5"/>
  <c r="H82" i="5"/>
  <c r="H137" i="7" s="1"/>
  <c r="Q136" i="5"/>
  <c r="Q82" i="5"/>
  <c r="Q137" i="7" s="1"/>
  <c r="E138" i="5"/>
  <c r="E84" i="5"/>
  <c r="E139" i="7" s="1"/>
  <c r="E52" i="5"/>
  <c r="N138" i="5"/>
  <c r="N84" i="5"/>
  <c r="N139" i="7" s="1"/>
  <c r="V138" i="5"/>
  <c r="V84" i="5"/>
  <c r="V139" i="7" s="1"/>
  <c r="V52" i="5"/>
  <c r="V83" i="5" s="1"/>
  <c r="V138" i="7" s="1"/>
  <c r="E139" i="5"/>
  <c r="N139" i="5"/>
  <c r="V139" i="5"/>
  <c r="D79" i="5"/>
  <c r="D134" i="7" s="1"/>
  <c r="U79" i="5"/>
  <c r="U134" i="7" s="1"/>
  <c r="D150" i="5"/>
  <c r="T118" i="6"/>
  <c r="T18" i="6"/>
  <c r="I119" i="6"/>
  <c r="I27" i="6"/>
  <c r="R119" i="6"/>
  <c r="R27" i="6"/>
  <c r="R64" i="6" s="1"/>
  <c r="E120" i="6"/>
  <c r="N120" i="6"/>
  <c r="V120" i="6"/>
  <c r="I121" i="6"/>
  <c r="R121" i="6"/>
  <c r="E122" i="6"/>
  <c r="N122" i="6"/>
  <c r="V122" i="6"/>
  <c r="I123" i="6"/>
  <c r="I150" i="6"/>
  <c r="R123" i="6"/>
  <c r="R150" i="6"/>
  <c r="H50" i="6"/>
  <c r="H5" i="6"/>
  <c r="H4" i="6" s="1"/>
  <c r="Q5" i="6"/>
  <c r="Q4" i="6" s="1"/>
  <c r="Q50" i="6"/>
  <c r="D5" i="6"/>
  <c r="D4" i="6" s="1"/>
  <c r="D47" i="6" s="1"/>
  <c r="D48" i="6"/>
  <c r="M5" i="6"/>
  <c r="M4" i="6" s="1"/>
  <c r="M48" i="6"/>
  <c r="U5" i="6"/>
  <c r="U4" i="6" s="1"/>
  <c r="U48" i="6"/>
  <c r="H49" i="6"/>
  <c r="D51" i="6"/>
  <c r="M51" i="6"/>
  <c r="U51" i="6"/>
  <c r="B20" i="6"/>
  <c r="B18" i="6" s="1"/>
  <c r="B112" i="6"/>
  <c r="J20" i="6"/>
  <c r="J112" i="6"/>
  <c r="S20" i="6"/>
  <c r="S18" i="6" s="1"/>
  <c r="S112" i="6"/>
  <c r="F113" i="6"/>
  <c r="F20" i="6"/>
  <c r="F57" i="6" s="1"/>
  <c r="F199" i="7" s="1"/>
  <c r="O113" i="6"/>
  <c r="O20" i="6"/>
  <c r="O57" i="6" s="1"/>
  <c r="O199" i="7" s="1"/>
  <c r="B114" i="6"/>
  <c r="J114" i="6"/>
  <c r="S114" i="6"/>
  <c r="F115" i="6"/>
  <c r="O115" i="6"/>
  <c r="B116" i="6"/>
  <c r="B143" i="6"/>
  <c r="J116" i="6"/>
  <c r="S116" i="6"/>
  <c r="F117" i="6"/>
  <c r="F144" i="6"/>
  <c r="O117" i="6"/>
  <c r="O144" i="6"/>
  <c r="G132" i="6"/>
  <c r="G40" i="6"/>
  <c r="P132" i="6"/>
  <c r="P40" i="6"/>
  <c r="P77" i="6" s="1"/>
  <c r="P219" i="7" s="1"/>
  <c r="C133" i="6"/>
  <c r="K133" i="6"/>
  <c r="K40" i="6"/>
  <c r="T133" i="6"/>
  <c r="Q28" i="4"/>
  <c r="Q112" i="5" s="1"/>
  <c r="F116" i="5"/>
  <c r="F62" i="5"/>
  <c r="F117" i="7" s="1"/>
  <c r="O116" i="5"/>
  <c r="O62" i="5"/>
  <c r="O117" i="7" s="1"/>
  <c r="D21" i="5"/>
  <c r="D118" i="5"/>
  <c r="M21" i="5"/>
  <c r="M63" i="5" s="1"/>
  <c r="M118" i="5"/>
  <c r="U21" i="5"/>
  <c r="U118" i="5"/>
  <c r="D119" i="5"/>
  <c r="M119" i="5"/>
  <c r="U119" i="5"/>
  <c r="D120" i="5"/>
  <c r="M120" i="5"/>
  <c r="U120" i="5"/>
  <c r="H121" i="5"/>
  <c r="Q121" i="5"/>
  <c r="Q122" i="5"/>
  <c r="M123" i="5"/>
  <c r="U123" i="5"/>
  <c r="I72" i="5"/>
  <c r="I127" i="7" s="1"/>
  <c r="R72" i="5"/>
  <c r="R127" i="7" s="1"/>
  <c r="E75" i="5"/>
  <c r="E130" i="7" s="1"/>
  <c r="N75" i="5"/>
  <c r="N130" i="7" s="1"/>
  <c r="V75" i="5"/>
  <c r="V130" i="7" s="1"/>
  <c r="F43" i="5"/>
  <c r="F132" i="5"/>
  <c r="F78" i="5"/>
  <c r="F133" i="7" s="1"/>
  <c r="O43" i="5"/>
  <c r="O132" i="5"/>
  <c r="O78" i="5"/>
  <c r="O133" i="7" s="1"/>
  <c r="F133" i="5"/>
  <c r="O133" i="5"/>
  <c r="F134" i="5"/>
  <c r="F80" i="5"/>
  <c r="F135" i="7" s="1"/>
  <c r="O134" i="5"/>
  <c r="O80" i="5"/>
  <c r="O135" i="7" s="1"/>
  <c r="B135" i="5"/>
  <c r="B43" i="5"/>
  <c r="B77" i="5" s="1"/>
  <c r="B81" i="5"/>
  <c r="B136" i="7" s="1"/>
  <c r="J135" i="5"/>
  <c r="J81" i="5"/>
  <c r="J136" i="7" s="1"/>
  <c r="J43" i="5"/>
  <c r="J77" i="5" s="1"/>
  <c r="S135" i="5"/>
  <c r="S81" i="5"/>
  <c r="S136" i="7" s="1"/>
  <c r="B136" i="5"/>
  <c r="J136" i="5"/>
  <c r="S136" i="5"/>
  <c r="D65" i="5"/>
  <c r="D120" i="7" s="1"/>
  <c r="U65" i="5"/>
  <c r="U120" i="7" s="1"/>
  <c r="H68" i="5"/>
  <c r="D69" i="5"/>
  <c r="U69" i="5"/>
  <c r="U124" i="7" s="1"/>
  <c r="H149" i="5"/>
  <c r="B47" i="6"/>
  <c r="F51" i="6"/>
  <c r="O51" i="6"/>
  <c r="D112" i="6"/>
  <c r="D20" i="6"/>
  <c r="M112" i="6"/>
  <c r="M20" i="6"/>
  <c r="M57" i="6" s="1"/>
  <c r="U112" i="6"/>
  <c r="U20" i="6"/>
  <c r="H113" i="6"/>
  <c r="Q113" i="6"/>
  <c r="D114" i="6"/>
  <c r="M114" i="6"/>
  <c r="U114" i="6"/>
  <c r="H115" i="6"/>
  <c r="Q115" i="6"/>
  <c r="D116" i="6"/>
  <c r="D143" i="6"/>
  <c r="M116" i="6"/>
  <c r="U116" i="6"/>
  <c r="H117" i="6"/>
  <c r="H144" i="6"/>
  <c r="Q117" i="6"/>
  <c r="Q144" i="6"/>
  <c r="I40" i="6"/>
  <c r="I132" i="6"/>
  <c r="R40" i="6"/>
  <c r="R77" i="6" s="1"/>
  <c r="R219" i="7" s="1"/>
  <c r="R132" i="6"/>
  <c r="E133" i="6"/>
  <c r="E40" i="6"/>
  <c r="E33" i="6" s="1"/>
  <c r="N133" i="6"/>
  <c r="N40" i="6"/>
  <c r="V133" i="6"/>
  <c r="J139" i="5"/>
  <c r="S139" i="5"/>
  <c r="F110" i="6"/>
  <c r="O110" i="6"/>
  <c r="C111" i="6"/>
  <c r="M17" i="4"/>
  <c r="M208" i="4" s="1"/>
  <c r="Q18" i="4"/>
  <c r="Q102" i="5" s="1"/>
  <c r="D21" i="4"/>
  <c r="D105" i="5" s="1"/>
  <c r="M21" i="4"/>
  <c r="M105" i="5" s="1"/>
  <c r="Q22" i="4"/>
  <c r="Q106" i="5" s="1"/>
  <c r="D23" i="4"/>
  <c r="D214" i="4" s="1"/>
  <c r="M23" i="4"/>
  <c r="M214" i="4" s="1"/>
  <c r="Q24" i="4"/>
  <c r="Q215" i="4" s="1"/>
  <c r="M25" i="4"/>
  <c r="M103" i="6" s="1"/>
  <c r="O4" i="5"/>
  <c r="B116" i="5"/>
  <c r="J116" i="5"/>
  <c r="S116" i="5"/>
  <c r="H118" i="5"/>
  <c r="Q118" i="5"/>
  <c r="H119" i="5"/>
  <c r="Q119" i="5"/>
  <c r="H120" i="5"/>
  <c r="Q120" i="5"/>
  <c r="D121" i="5"/>
  <c r="M121" i="5"/>
  <c r="U121" i="5"/>
  <c r="D122" i="5"/>
  <c r="D149" i="5"/>
  <c r="M122" i="5"/>
  <c r="U122" i="5"/>
  <c r="H123" i="5"/>
  <c r="Q123" i="5"/>
  <c r="F137" i="5"/>
  <c r="K84" i="5"/>
  <c r="K139" i="7" s="1"/>
  <c r="T84" i="5"/>
  <c r="T139" i="7" s="1"/>
  <c r="Q64" i="5"/>
  <c r="Q119" i="7" s="1"/>
  <c r="M65" i="5"/>
  <c r="M120" i="7" s="1"/>
  <c r="H66" i="5"/>
  <c r="H121" i="7" s="1"/>
  <c r="D67" i="5"/>
  <c r="D122" i="7" s="1"/>
  <c r="U67" i="5"/>
  <c r="U122" i="7" s="1"/>
  <c r="Q68" i="5"/>
  <c r="Q123" i="7" s="1"/>
  <c r="M69" i="5"/>
  <c r="M124" i="7" s="1"/>
  <c r="D126" i="6"/>
  <c r="D34" i="6"/>
  <c r="D71" i="6" s="1"/>
  <c r="D213" i="7" s="1"/>
  <c r="M126" i="6"/>
  <c r="M34" i="6"/>
  <c r="U126" i="6"/>
  <c r="U34" i="6"/>
  <c r="U71" i="6" s="1"/>
  <c r="U213" i="7" s="1"/>
  <c r="H127" i="6"/>
  <c r="Q127" i="6"/>
  <c r="D128" i="6"/>
  <c r="M128" i="6"/>
  <c r="U128" i="6"/>
  <c r="H129" i="6"/>
  <c r="Q129" i="6"/>
  <c r="D130" i="6"/>
  <c r="D157" i="6"/>
  <c r="M130" i="6"/>
  <c r="M157" i="6"/>
  <c r="U130" i="6"/>
  <c r="U157" i="6"/>
  <c r="U126" i="5"/>
  <c r="D127" i="5"/>
  <c r="M127" i="5"/>
  <c r="U127" i="5"/>
  <c r="H128" i="5"/>
  <c r="Q128" i="5"/>
  <c r="H129" i="5"/>
  <c r="Q129" i="5"/>
  <c r="B132" i="5"/>
  <c r="J132" i="5"/>
  <c r="S132" i="5"/>
  <c r="B133" i="5"/>
  <c r="J133" i="5"/>
  <c r="S133" i="5"/>
  <c r="B134" i="5"/>
  <c r="J134" i="5"/>
  <c r="S134" i="5"/>
  <c r="F135" i="5"/>
  <c r="O135" i="5"/>
  <c r="F136" i="5"/>
  <c r="O136" i="5"/>
  <c r="P137" i="5"/>
  <c r="F138" i="5"/>
  <c r="O138" i="5"/>
  <c r="F139" i="5"/>
  <c r="O139" i="5"/>
  <c r="B79" i="5"/>
  <c r="B134" i="7" s="1"/>
  <c r="J79" i="5"/>
  <c r="J134" i="7" s="1"/>
  <c r="S79" i="5"/>
  <c r="S134" i="7" s="1"/>
  <c r="F82" i="5"/>
  <c r="F137" i="7" s="1"/>
  <c r="O82" i="5"/>
  <c r="O137" i="7" s="1"/>
  <c r="F85" i="5"/>
  <c r="F140" i="7" s="1"/>
  <c r="O85" i="5"/>
  <c r="O140" i="7" s="1"/>
  <c r="H48" i="6"/>
  <c r="D49" i="6"/>
  <c r="U49" i="6"/>
  <c r="K118" i="6"/>
  <c r="D131" i="6"/>
  <c r="C132" i="6"/>
  <c r="C40" i="6"/>
  <c r="K132" i="6"/>
  <c r="T40" i="6"/>
  <c r="T132" i="6"/>
  <c r="G133" i="6"/>
  <c r="P133" i="6"/>
  <c r="G121" i="5"/>
  <c r="P121" i="5"/>
  <c r="P122" i="5"/>
  <c r="K123" i="5"/>
  <c r="T123" i="5"/>
  <c r="E33" i="5"/>
  <c r="E125" i="5"/>
  <c r="N33" i="5"/>
  <c r="N18" i="5" s="1"/>
  <c r="N125" i="5"/>
  <c r="V33" i="5"/>
  <c r="V70" i="5" s="1"/>
  <c r="V125" i="5"/>
  <c r="E126" i="5"/>
  <c r="N126" i="5"/>
  <c r="V126" i="5"/>
  <c r="E127" i="5"/>
  <c r="N127" i="5"/>
  <c r="V127" i="5"/>
  <c r="I128" i="5"/>
  <c r="R128" i="5"/>
  <c r="I129" i="5"/>
  <c r="R129" i="5"/>
  <c r="C132" i="5"/>
  <c r="K132" i="5"/>
  <c r="T132" i="5"/>
  <c r="C133" i="5"/>
  <c r="K133" i="5"/>
  <c r="T133" i="5"/>
  <c r="C134" i="5"/>
  <c r="K134" i="5"/>
  <c r="T134" i="5"/>
  <c r="G135" i="5"/>
  <c r="P135" i="5"/>
  <c r="G136" i="5"/>
  <c r="P136" i="5"/>
  <c r="G138" i="5"/>
  <c r="P138" i="5"/>
  <c r="G139" i="5"/>
  <c r="P139" i="5"/>
  <c r="G67" i="5"/>
  <c r="G122" i="7" s="1"/>
  <c r="P67" i="5"/>
  <c r="P122" i="7" s="1"/>
  <c r="C68" i="5"/>
  <c r="K68" i="5"/>
  <c r="K123" i="7" s="1"/>
  <c r="T68" i="5"/>
  <c r="T123" i="7" s="1"/>
  <c r="G69" i="5"/>
  <c r="G124" i="7" s="1"/>
  <c r="P69" i="5"/>
  <c r="P124" i="7" s="1"/>
  <c r="G72" i="5"/>
  <c r="G127" i="7" s="1"/>
  <c r="C79" i="5"/>
  <c r="C134" i="7" s="1"/>
  <c r="K79" i="5"/>
  <c r="K134" i="7" s="1"/>
  <c r="T79" i="5"/>
  <c r="T134" i="7" s="1"/>
  <c r="G82" i="5"/>
  <c r="G137" i="7" s="1"/>
  <c r="P82" i="5"/>
  <c r="P137" i="7" s="1"/>
  <c r="C84" i="5"/>
  <c r="C139" i="7" s="1"/>
  <c r="G85" i="5"/>
  <c r="G140" i="7" s="1"/>
  <c r="P85" i="5"/>
  <c r="P140" i="7" s="1"/>
  <c r="C149" i="5"/>
  <c r="E5" i="6"/>
  <c r="E4" i="6" s="1"/>
  <c r="E47" i="6" s="1"/>
  <c r="E50" i="6"/>
  <c r="N5" i="6"/>
  <c r="N4" i="6" s="1"/>
  <c r="N50" i="6"/>
  <c r="V5" i="6"/>
  <c r="V4" i="6" s="1"/>
  <c r="V47" i="6" s="1"/>
  <c r="V50" i="6"/>
  <c r="I48" i="6"/>
  <c r="R48" i="6"/>
  <c r="E49" i="6"/>
  <c r="N49" i="6"/>
  <c r="V49" i="6"/>
  <c r="I51" i="6"/>
  <c r="R51" i="6"/>
  <c r="C110" i="6"/>
  <c r="K110" i="6"/>
  <c r="K18" i="6"/>
  <c r="T110" i="6"/>
  <c r="F27" i="6"/>
  <c r="F64" i="6" s="1"/>
  <c r="F206" i="7" s="1"/>
  <c r="F119" i="6"/>
  <c r="O27" i="6"/>
  <c r="O64" i="6" s="1"/>
  <c r="O206" i="7" s="1"/>
  <c r="O119" i="6"/>
  <c r="B120" i="6"/>
  <c r="J120" i="6"/>
  <c r="S120" i="6"/>
  <c r="F121" i="6"/>
  <c r="O121" i="6"/>
  <c r="B122" i="6"/>
  <c r="J122" i="6"/>
  <c r="S122" i="6"/>
  <c r="F123" i="6"/>
  <c r="F150" i="6"/>
  <c r="O123" i="6"/>
  <c r="O150" i="6"/>
  <c r="G126" i="6"/>
  <c r="P126" i="6"/>
  <c r="P34" i="6"/>
  <c r="C127" i="6"/>
  <c r="K127" i="6"/>
  <c r="T127" i="6"/>
  <c r="G128" i="6"/>
  <c r="P128" i="6"/>
  <c r="C129" i="6"/>
  <c r="K129" i="6"/>
  <c r="T129" i="6"/>
  <c r="G130" i="6"/>
  <c r="G157" i="6"/>
  <c r="P130" i="6"/>
  <c r="P157" i="6"/>
  <c r="F131" i="6"/>
  <c r="D132" i="6"/>
  <c r="M132" i="6"/>
  <c r="U132" i="6"/>
  <c r="U40" i="6"/>
  <c r="U77" i="6" s="1"/>
  <c r="H133" i="6"/>
  <c r="Q133" i="6"/>
  <c r="B48" i="6"/>
  <c r="J48" i="6"/>
  <c r="S48" i="6"/>
  <c r="F49" i="6"/>
  <c r="O49" i="6"/>
  <c r="H20" i="6"/>
  <c r="H57" i="6" s="1"/>
  <c r="H112" i="6"/>
  <c r="Q20" i="6"/>
  <c r="Q18" i="6" s="1"/>
  <c r="Q112" i="6"/>
  <c r="D113" i="6"/>
  <c r="M113" i="6"/>
  <c r="U113" i="6"/>
  <c r="H114" i="6"/>
  <c r="Q114" i="6"/>
  <c r="D115" i="6"/>
  <c r="M115" i="6"/>
  <c r="U115" i="6"/>
  <c r="H116" i="6"/>
  <c r="H143" i="6"/>
  <c r="Q116" i="6"/>
  <c r="D117" i="6"/>
  <c r="D144" i="6"/>
  <c r="M117" i="6"/>
  <c r="M144" i="6"/>
  <c r="U117" i="6"/>
  <c r="U144" i="6"/>
  <c r="T125" i="6"/>
  <c r="P126" i="5"/>
  <c r="G127" i="5"/>
  <c r="P127" i="5"/>
  <c r="C128" i="5"/>
  <c r="K128" i="5"/>
  <c r="T128" i="5"/>
  <c r="C129" i="5"/>
  <c r="K129" i="5"/>
  <c r="T129" i="5"/>
  <c r="E132" i="5"/>
  <c r="N132" i="5"/>
  <c r="V132" i="5"/>
  <c r="E133" i="5"/>
  <c r="N133" i="5"/>
  <c r="V133" i="5"/>
  <c r="E134" i="5"/>
  <c r="N134" i="5"/>
  <c r="V134" i="5"/>
  <c r="I135" i="5"/>
  <c r="R135" i="5"/>
  <c r="I136" i="5"/>
  <c r="R136" i="5"/>
  <c r="I138" i="5"/>
  <c r="R138" i="5"/>
  <c r="I139" i="5"/>
  <c r="R139" i="5"/>
  <c r="E71" i="5"/>
  <c r="E126" i="7" s="1"/>
  <c r="N71" i="5"/>
  <c r="N126" i="7" s="1"/>
  <c r="V71" i="5"/>
  <c r="V126" i="7" s="1"/>
  <c r="E73" i="5"/>
  <c r="E128" i="7" s="1"/>
  <c r="N73" i="5"/>
  <c r="N128" i="7" s="1"/>
  <c r="V73" i="5"/>
  <c r="V128" i="7" s="1"/>
  <c r="I74" i="5"/>
  <c r="I129" i="7" s="1"/>
  <c r="R74" i="5"/>
  <c r="R129" i="7" s="1"/>
  <c r="E79" i="5"/>
  <c r="E134" i="7" s="1"/>
  <c r="N79" i="5"/>
  <c r="N134" i="7" s="1"/>
  <c r="V79" i="5"/>
  <c r="V134" i="7" s="1"/>
  <c r="I82" i="5"/>
  <c r="I137" i="7" s="1"/>
  <c r="R82" i="5"/>
  <c r="R137" i="7" s="1"/>
  <c r="I85" i="5"/>
  <c r="I140" i="7" s="1"/>
  <c r="R85" i="5"/>
  <c r="R140" i="7" s="1"/>
  <c r="G5" i="6"/>
  <c r="G4" i="6" s="1"/>
  <c r="G50" i="6"/>
  <c r="P5" i="6"/>
  <c r="P4" i="6" s="1"/>
  <c r="P50" i="6"/>
  <c r="C48" i="6"/>
  <c r="K48" i="6"/>
  <c r="T48" i="6"/>
  <c r="G49" i="6"/>
  <c r="P49" i="6"/>
  <c r="C51" i="6"/>
  <c r="K51" i="6"/>
  <c r="T51" i="6"/>
  <c r="F10" i="6"/>
  <c r="F4" i="6" s="1"/>
  <c r="O10" i="6"/>
  <c r="E110" i="6"/>
  <c r="N110" i="6"/>
  <c r="V110" i="6"/>
  <c r="H119" i="6"/>
  <c r="Q119" i="6"/>
  <c r="D120" i="6"/>
  <c r="M120" i="6"/>
  <c r="U120" i="6"/>
  <c r="H121" i="6"/>
  <c r="Q121" i="6"/>
  <c r="D122" i="6"/>
  <c r="M122" i="6"/>
  <c r="U122" i="6"/>
  <c r="H123" i="6"/>
  <c r="H150" i="6"/>
  <c r="Q123" i="6"/>
  <c r="Q150" i="6"/>
  <c r="V33" i="6"/>
  <c r="V125" i="6"/>
  <c r="I34" i="6"/>
  <c r="I71" i="6" s="1"/>
  <c r="I213" i="7" s="1"/>
  <c r="I126" i="6"/>
  <c r="R34" i="6"/>
  <c r="R71" i="6" s="1"/>
  <c r="R213" i="7" s="1"/>
  <c r="R126" i="6"/>
  <c r="E127" i="6"/>
  <c r="N127" i="6"/>
  <c r="V127" i="6"/>
  <c r="I128" i="6"/>
  <c r="R128" i="6"/>
  <c r="E129" i="6"/>
  <c r="N129" i="6"/>
  <c r="V129" i="6"/>
  <c r="I130" i="6"/>
  <c r="I157" i="6"/>
  <c r="R130" i="6"/>
  <c r="R157" i="6"/>
  <c r="M40" i="6"/>
  <c r="K121" i="5"/>
  <c r="T121" i="5"/>
  <c r="K122" i="5"/>
  <c r="T122" i="5"/>
  <c r="G123" i="5"/>
  <c r="P123" i="5"/>
  <c r="I125" i="5"/>
  <c r="R125" i="5"/>
  <c r="I126" i="5"/>
  <c r="R126" i="5"/>
  <c r="I127" i="5"/>
  <c r="R127" i="5"/>
  <c r="E128" i="5"/>
  <c r="N128" i="5"/>
  <c r="V128" i="5"/>
  <c r="E129" i="5"/>
  <c r="N129" i="5"/>
  <c r="V129" i="5"/>
  <c r="E43" i="5"/>
  <c r="S43" i="5"/>
  <c r="G43" i="5"/>
  <c r="G132" i="5"/>
  <c r="P43" i="5"/>
  <c r="P132" i="5"/>
  <c r="G133" i="5"/>
  <c r="P133" i="5"/>
  <c r="G134" i="5"/>
  <c r="P134" i="5"/>
  <c r="C135" i="5"/>
  <c r="K135" i="5"/>
  <c r="T135" i="5"/>
  <c r="C136" i="5"/>
  <c r="K136" i="5"/>
  <c r="T136" i="5"/>
  <c r="C52" i="5"/>
  <c r="C138" i="5"/>
  <c r="K52" i="5"/>
  <c r="K42" i="5" s="1"/>
  <c r="K138" i="5"/>
  <c r="T52" i="5"/>
  <c r="T42" i="5" s="1"/>
  <c r="T138" i="5"/>
  <c r="C139" i="5"/>
  <c r="K139" i="5"/>
  <c r="T139" i="5"/>
  <c r="C67" i="5"/>
  <c r="C122" i="7" s="1"/>
  <c r="K67" i="5"/>
  <c r="K122" i="7" s="1"/>
  <c r="T67" i="5"/>
  <c r="T122" i="7" s="1"/>
  <c r="G68" i="5"/>
  <c r="P68" i="5"/>
  <c r="P123" i="7" s="1"/>
  <c r="C69" i="5"/>
  <c r="K69" i="5"/>
  <c r="K124" i="7" s="1"/>
  <c r="T69" i="5"/>
  <c r="T124" i="7" s="1"/>
  <c r="G73" i="5"/>
  <c r="G128" i="7" s="1"/>
  <c r="P73" i="5"/>
  <c r="P128" i="7" s="1"/>
  <c r="C74" i="5"/>
  <c r="C129" i="7" s="1"/>
  <c r="K74" i="5"/>
  <c r="K129" i="7" s="1"/>
  <c r="T74" i="5"/>
  <c r="T129" i="7" s="1"/>
  <c r="C78" i="5"/>
  <c r="C133" i="7" s="1"/>
  <c r="K78" i="5"/>
  <c r="K133" i="7" s="1"/>
  <c r="T78" i="5"/>
  <c r="T133" i="7" s="1"/>
  <c r="G79" i="5"/>
  <c r="G134" i="7" s="1"/>
  <c r="P79" i="5"/>
  <c r="P134" i="7" s="1"/>
  <c r="C80" i="5"/>
  <c r="C135" i="7" s="1"/>
  <c r="K80" i="5"/>
  <c r="K135" i="7" s="1"/>
  <c r="T80" i="5"/>
  <c r="T135" i="7" s="1"/>
  <c r="G81" i="5"/>
  <c r="G136" i="7" s="1"/>
  <c r="P81" i="5"/>
  <c r="P136" i="7" s="1"/>
  <c r="C82" i="5"/>
  <c r="C137" i="7" s="1"/>
  <c r="K82" i="5"/>
  <c r="K137" i="7" s="1"/>
  <c r="T82" i="5"/>
  <c r="T137" i="7" s="1"/>
  <c r="G84" i="5"/>
  <c r="G139" i="7" s="1"/>
  <c r="P84" i="5"/>
  <c r="P139" i="7" s="1"/>
  <c r="C85" i="5"/>
  <c r="C140" i="7" s="1"/>
  <c r="K85" i="5"/>
  <c r="K140" i="7" s="1"/>
  <c r="T85" i="5"/>
  <c r="T140" i="7" s="1"/>
  <c r="G149" i="5"/>
  <c r="C150" i="5"/>
  <c r="L10" i="6"/>
  <c r="L4" i="6" s="1"/>
  <c r="N48" i="6"/>
  <c r="I49" i="6"/>
  <c r="Q51" i="6"/>
  <c r="M49" i="6"/>
  <c r="C18" i="6"/>
  <c r="C126" i="6"/>
  <c r="C34" i="6"/>
  <c r="K126" i="6"/>
  <c r="K34" i="6"/>
  <c r="T126" i="6"/>
  <c r="G127" i="6"/>
  <c r="P127" i="6"/>
  <c r="C128" i="6"/>
  <c r="K128" i="6"/>
  <c r="T128" i="6"/>
  <c r="G129" i="6"/>
  <c r="P129" i="6"/>
  <c r="C130" i="6"/>
  <c r="C157" i="6"/>
  <c r="K130" i="6"/>
  <c r="K157" i="6"/>
  <c r="T130" i="6"/>
  <c r="T157" i="6"/>
  <c r="C50" i="6"/>
  <c r="C5" i="6"/>
  <c r="C4" i="6" s="1"/>
  <c r="K50" i="6"/>
  <c r="T50" i="6"/>
  <c r="G48" i="6"/>
  <c r="P48" i="6"/>
  <c r="C49" i="6"/>
  <c r="K49" i="6"/>
  <c r="T49" i="6"/>
  <c r="G51" i="6"/>
  <c r="P51" i="6"/>
  <c r="I110" i="6"/>
  <c r="R110" i="6"/>
  <c r="E112" i="6"/>
  <c r="E20" i="6"/>
  <c r="N112" i="6"/>
  <c r="V112" i="6"/>
  <c r="V20" i="6"/>
  <c r="I113" i="6"/>
  <c r="R113" i="6"/>
  <c r="E114" i="6"/>
  <c r="N114" i="6"/>
  <c r="V114" i="6"/>
  <c r="I115" i="6"/>
  <c r="R115" i="6"/>
  <c r="E116" i="6"/>
  <c r="E143" i="6"/>
  <c r="N116" i="6"/>
  <c r="V116" i="6"/>
  <c r="I117" i="6"/>
  <c r="I144" i="6"/>
  <c r="R117" i="6"/>
  <c r="R144" i="6"/>
  <c r="D27" i="6"/>
  <c r="D119" i="6"/>
  <c r="M27" i="6"/>
  <c r="M64" i="6" s="1"/>
  <c r="M206" i="7" s="1"/>
  <c r="M119" i="6"/>
  <c r="U27" i="6"/>
  <c r="U64" i="6" s="1"/>
  <c r="U206" i="7" s="1"/>
  <c r="U119" i="6"/>
  <c r="H120" i="6"/>
  <c r="Q120" i="6"/>
  <c r="D121" i="6"/>
  <c r="M121" i="6"/>
  <c r="U121" i="6"/>
  <c r="H122" i="6"/>
  <c r="Q122" i="6"/>
  <c r="D123" i="6"/>
  <c r="D150" i="6"/>
  <c r="M123" i="6"/>
  <c r="M150" i="6"/>
  <c r="U123" i="6"/>
  <c r="U150" i="6"/>
  <c r="I50" i="6"/>
  <c r="R50" i="6"/>
  <c r="E51" i="6"/>
  <c r="N51" i="6"/>
  <c r="V51" i="6"/>
  <c r="G110" i="6"/>
  <c r="P110" i="6"/>
  <c r="P111" i="6"/>
  <c r="F112" i="6"/>
  <c r="O112" i="6"/>
  <c r="B113" i="6"/>
  <c r="J113" i="6"/>
  <c r="S113" i="6"/>
  <c r="F114" i="6"/>
  <c r="O114" i="6"/>
  <c r="B115" i="6"/>
  <c r="J115" i="6"/>
  <c r="S115" i="6"/>
  <c r="F116" i="6"/>
  <c r="F143" i="6"/>
  <c r="O116" i="6"/>
  <c r="B117" i="6"/>
  <c r="B144" i="6"/>
  <c r="J117" i="6"/>
  <c r="J144" i="6"/>
  <c r="S117" i="6"/>
  <c r="S144" i="6"/>
  <c r="B119" i="6"/>
  <c r="J119" i="6"/>
  <c r="S119" i="6"/>
  <c r="F120" i="6"/>
  <c r="O120" i="6"/>
  <c r="B121" i="6"/>
  <c r="J121" i="6"/>
  <c r="S121" i="6"/>
  <c r="F122" i="6"/>
  <c r="O122" i="6"/>
  <c r="B123" i="6"/>
  <c r="B150" i="6"/>
  <c r="J123" i="6"/>
  <c r="J150" i="6"/>
  <c r="S123" i="6"/>
  <c r="S150" i="6"/>
  <c r="O33" i="6"/>
  <c r="E126" i="6"/>
  <c r="N126" i="6"/>
  <c r="V126" i="6"/>
  <c r="I127" i="6"/>
  <c r="R127" i="6"/>
  <c r="E128" i="6"/>
  <c r="N128" i="6"/>
  <c r="V128" i="6"/>
  <c r="I129" i="6"/>
  <c r="R129" i="6"/>
  <c r="E132" i="6"/>
  <c r="N132" i="6"/>
  <c r="V132" i="6"/>
  <c r="I133" i="6"/>
  <c r="R133" i="6"/>
  <c r="Q157" i="6"/>
  <c r="J4" i="6"/>
  <c r="S4" i="6"/>
  <c r="S47" i="6" s="1"/>
  <c r="F48" i="6"/>
  <c r="O48" i="6"/>
  <c r="B49" i="6"/>
  <c r="J49" i="6"/>
  <c r="S49" i="6"/>
  <c r="P18" i="6"/>
  <c r="H110" i="6"/>
  <c r="Q110" i="6"/>
  <c r="G112" i="6"/>
  <c r="P112" i="6"/>
  <c r="C113" i="6"/>
  <c r="K113" i="6"/>
  <c r="T113" i="6"/>
  <c r="G114" i="6"/>
  <c r="P114" i="6"/>
  <c r="C115" i="6"/>
  <c r="K115" i="6"/>
  <c r="T115" i="6"/>
  <c r="G116" i="6"/>
  <c r="G143" i="6"/>
  <c r="P116" i="6"/>
  <c r="C117" i="6"/>
  <c r="C144" i="6"/>
  <c r="K117" i="6"/>
  <c r="K144" i="6"/>
  <c r="T117" i="6"/>
  <c r="T144" i="6"/>
  <c r="J27" i="6"/>
  <c r="C119" i="6"/>
  <c r="K119" i="6"/>
  <c r="T119" i="6"/>
  <c r="G120" i="6"/>
  <c r="P120" i="6"/>
  <c r="C121" i="6"/>
  <c r="K121" i="6"/>
  <c r="T121" i="6"/>
  <c r="G122" i="6"/>
  <c r="P122" i="6"/>
  <c r="C123" i="6"/>
  <c r="C150" i="6"/>
  <c r="K123" i="6"/>
  <c r="K150" i="6"/>
  <c r="T123" i="6"/>
  <c r="T150" i="6"/>
  <c r="F126" i="6"/>
  <c r="O126" i="6"/>
  <c r="B127" i="6"/>
  <c r="J127" i="6"/>
  <c r="S127" i="6"/>
  <c r="F128" i="6"/>
  <c r="O128" i="6"/>
  <c r="B129" i="6"/>
  <c r="J129" i="6"/>
  <c r="S129" i="6"/>
  <c r="F130" i="6"/>
  <c r="F157" i="6"/>
  <c r="O130" i="6"/>
  <c r="O157" i="6"/>
  <c r="F132" i="6"/>
  <c r="O132" i="6"/>
  <c r="B133" i="6"/>
  <c r="J133" i="6"/>
  <c r="S133" i="6"/>
  <c r="B50" i="6"/>
  <c r="S50" i="6"/>
  <c r="B157" i="6"/>
  <c r="S157" i="6"/>
  <c r="B110" i="6"/>
  <c r="J110" i="6"/>
  <c r="S110" i="6"/>
  <c r="G111" i="6"/>
  <c r="I20" i="6"/>
  <c r="I112" i="6"/>
  <c r="R20" i="6"/>
  <c r="R57" i="6" s="1"/>
  <c r="R199" i="7" s="1"/>
  <c r="R112" i="6"/>
  <c r="E113" i="6"/>
  <c r="N113" i="6"/>
  <c r="V113" i="6"/>
  <c r="I114" i="6"/>
  <c r="R114" i="6"/>
  <c r="E115" i="6"/>
  <c r="N115" i="6"/>
  <c r="V115" i="6"/>
  <c r="I116" i="6"/>
  <c r="I143" i="6"/>
  <c r="R116" i="6"/>
  <c r="E117" i="6"/>
  <c r="E144" i="6"/>
  <c r="N117" i="6"/>
  <c r="N144" i="6"/>
  <c r="V117" i="6"/>
  <c r="V144" i="6"/>
  <c r="E27" i="6"/>
  <c r="E64" i="6" s="1"/>
  <c r="E206" i="7" s="1"/>
  <c r="E119" i="6"/>
  <c r="N27" i="6"/>
  <c r="N64" i="6" s="1"/>
  <c r="N206" i="7" s="1"/>
  <c r="N119" i="6"/>
  <c r="V27" i="6"/>
  <c r="V64" i="6" s="1"/>
  <c r="V119" i="6"/>
  <c r="I120" i="6"/>
  <c r="R120" i="6"/>
  <c r="E121" i="6"/>
  <c r="N121" i="6"/>
  <c r="V121" i="6"/>
  <c r="I122" i="6"/>
  <c r="R122" i="6"/>
  <c r="E123" i="6"/>
  <c r="E150" i="6"/>
  <c r="N123" i="6"/>
  <c r="N150" i="6"/>
  <c r="V123" i="6"/>
  <c r="V150" i="6"/>
  <c r="F33" i="6"/>
  <c r="H34" i="6"/>
  <c r="H126" i="6"/>
  <c r="Q34" i="6"/>
  <c r="Q71" i="6" s="1"/>
  <c r="Q213" i="7" s="1"/>
  <c r="Q126" i="6"/>
  <c r="D127" i="6"/>
  <c r="M127" i="6"/>
  <c r="U127" i="6"/>
  <c r="H128" i="6"/>
  <c r="Q128" i="6"/>
  <c r="D129" i="6"/>
  <c r="M129" i="6"/>
  <c r="U129" i="6"/>
  <c r="H40" i="6"/>
  <c r="H132" i="6"/>
  <c r="Q40" i="6"/>
  <c r="Q77" i="6" s="1"/>
  <c r="Q219" i="7" s="1"/>
  <c r="Q132" i="6"/>
  <c r="D133" i="6"/>
  <c r="M133" i="6"/>
  <c r="U133" i="6"/>
  <c r="E157" i="6"/>
  <c r="V157" i="6"/>
  <c r="F50" i="6"/>
  <c r="O50" i="6"/>
  <c r="B51" i="6"/>
  <c r="J51" i="6"/>
  <c r="S51" i="6"/>
  <c r="D110" i="6"/>
  <c r="M110" i="6"/>
  <c r="U110" i="6"/>
  <c r="C112" i="6"/>
  <c r="K112" i="6"/>
  <c r="T112" i="6"/>
  <c r="G113" i="6"/>
  <c r="P113" i="6"/>
  <c r="C114" i="6"/>
  <c r="K114" i="6"/>
  <c r="T114" i="6"/>
  <c r="G115" i="6"/>
  <c r="P115" i="6"/>
  <c r="C116" i="6"/>
  <c r="C143" i="6"/>
  <c r="K116" i="6"/>
  <c r="T116" i="6"/>
  <c r="G117" i="6"/>
  <c r="G144" i="6"/>
  <c r="P117" i="6"/>
  <c r="P144" i="6"/>
  <c r="C118" i="6"/>
  <c r="G119" i="6"/>
  <c r="P119" i="6"/>
  <c r="C120" i="6"/>
  <c r="K120" i="6"/>
  <c r="T120" i="6"/>
  <c r="G121" i="6"/>
  <c r="P121" i="6"/>
  <c r="C122" i="6"/>
  <c r="K122" i="6"/>
  <c r="T122" i="6"/>
  <c r="G123" i="6"/>
  <c r="G150" i="6"/>
  <c r="P123" i="6"/>
  <c r="P150" i="6"/>
  <c r="B34" i="6"/>
  <c r="B71" i="6" s="1"/>
  <c r="B213" i="7" s="1"/>
  <c r="B126" i="6"/>
  <c r="J34" i="6"/>
  <c r="J71" i="6" s="1"/>
  <c r="J126" i="6"/>
  <c r="S34" i="6"/>
  <c r="S126" i="6"/>
  <c r="F127" i="6"/>
  <c r="O127" i="6"/>
  <c r="B128" i="6"/>
  <c r="J128" i="6"/>
  <c r="S128" i="6"/>
  <c r="F129" i="6"/>
  <c r="O129" i="6"/>
  <c r="B40" i="6"/>
  <c r="B132" i="6"/>
  <c r="J40" i="6"/>
  <c r="J77" i="6" s="1"/>
  <c r="J132" i="6"/>
  <c r="S40" i="6"/>
  <c r="S132" i="6"/>
  <c r="F133" i="6"/>
  <c r="O133" i="6"/>
  <c r="J50" i="6"/>
  <c r="J157" i="6"/>
  <c r="V84" i="4"/>
  <c r="C76" i="7"/>
  <c r="K76" i="7"/>
  <c r="T76" i="7"/>
  <c r="C60" i="7"/>
  <c r="K60" i="7"/>
  <c r="T60" i="7"/>
  <c r="T84" i="4"/>
  <c r="B69" i="7"/>
  <c r="B60" i="7" s="1"/>
  <c r="B59" i="7" s="1"/>
  <c r="J69" i="7"/>
  <c r="J60" i="7" s="1"/>
  <c r="J59" i="7" s="1"/>
  <c r="S69" i="7"/>
  <c r="S60" i="7" s="1"/>
  <c r="C82" i="7"/>
  <c r="K82" i="7"/>
  <c r="T82" i="7"/>
  <c r="G82" i="7"/>
  <c r="G75" i="7" s="1"/>
  <c r="G59" i="7" s="1"/>
  <c r="F76" i="7"/>
  <c r="F75" i="7" s="1"/>
  <c r="O76" i="7"/>
  <c r="O75" i="7" s="1"/>
  <c r="F60" i="7"/>
  <c r="O60" i="7"/>
  <c r="S75" i="7"/>
  <c r="H84" i="4"/>
  <c r="G85" i="4"/>
  <c r="P60" i="7"/>
  <c r="R84" i="4"/>
  <c r="J84" i="4"/>
  <c r="I272" i="4"/>
  <c r="I270" i="4"/>
  <c r="I268" i="4"/>
  <c r="I266" i="4"/>
  <c r="V262" i="4"/>
  <c r="R206" i="4"/>
  <c r="R93" i="6"/>
  <c r="R99" i="5"/>
  <c r="I200" i="4"/>
  <c r="I87" i="6"/>
  <c r="I93" i="5"/>
  <c r="I219" i="4"/>
  <c r="I106" i="6"/>
  <c r="I112" i="5"/>
  <c r="E219" i="4"/>
  <c r="E106" i="6"/>
  <c r="E112" i="5"/>
  <c r="Q196" i="4"/>
  <c r="Q83" i="6"/>
  <c r="Q89" i="5"/>
  <c r="V198" i="4"/>
  <c r="V85" i="6"/>
  <c r="V91" i="5"/>
  <c r="V199" i="4"/>
  <c r="V86" i="6"/>
  <c r="V92" i="5"/>
  <c r="N201" i="4"/>
  <c r="N88" i="6"/>
  <c r="N94" i="5"/>
  <c r="N202" i="4"/>
  <c r="N89" i="6"/>
  <c r="N95" i="5"/>
  <c r="R203" i="4"/>
  <c r="R90" i="6"/>
  <c r="R96" i="5"/>
  <c r="S205" i="4"/>
  <c r="S92" i="6"/>
  <c r="S98" i="5"/>
  <c r="T207" i="4"/>
  <c r="T94" i="6"/>
  <c r="T100" i="5"/>
  <c r="U208" i="4"/>
  <c r="U95" i="6"/>
  <c r="U101" i="5"/>
  <c r="V209" i="4"/>
  <c r="V96" i="6"/>
  <c r="V102" i="5"/>
  <c r="M213" i="4"/>
  <c r="M100" i="6"/>
  <c r="M106" i="5"/>
  <c r="O214" i="4"/>
  <c r="O101" i="6"/>
  <c r="O107" i="5"/>
  <c r="R215" i="4"/>
  <c r="R102" i="6"/>
  <c r="R108" i="5"/>
  <c r="Q216" i="4"/>
  <c r="Q103" i="6"/>
  <c r="Q109" i="5"/>
  <c r="R218" i="4"/>
  <c r="U219" i="4"/>
  <c r="U106" i="6"/>
  <c r="U112" i="5"/>
  <c r="G200" i="4"/>
  <c r="G87" i="6"/>
  <c r="G93" i="5"/>
  <c r="C203" i="4"/>
  <c r="C90" i="6"/>
  <c r="C96" i="5"/>
  <c r="C230" i="4"/>
  <c r="K205" i="4"/>
  <c r="K92" i="6"/>
  <c r="K98" i="5"/>
  <c r="D207" i="4"/>
  <c r="D94" i="6"/>
  <c r="D100" i="5"/>
  <c r="H208" i="4"/>
  <c r="H95" i="6"/>
  <c r="H101" i="5"/>
  <c r="B212" i="4"/>
  <c r="B99" i="6"/>
  <c r="B105" i="5"/>
  <c r="E214" i="4"/>
  <c r="E101" i="6"/>
  <c r="E107" i="5"/>
  <c r="F216" i="4"/>
  <c r="F103" i="6"/>
  <c r="F109" i="5"/>
  <c r="D219" i="4"/>
  <c r="D106" i="6"/>
  <c r="D112" i="5"/>
  <c r="H198" i="4"/>
  <c r="H85" i="6"/>
  <c r="H91" i="5"/>
  <c r="C201" i="4"/>
  <c r="C88" i="6"/>
  <c r="C94" i="5"/>
  <c r="J203" i="4"/>
  <c r="J90" i="6"/>
  <c r="J96" i="5"/>
  <c r="K213" i="4"/>
  <c r="K100" i="6"/>
  <c r="K106" i="5"/>
  <c r="R262" i="4"/>
  <c r="R260" i="4"/>
  <c r="R263" i="4"/>
  <c r="R261" i="4"/>
  <c r="R259" i="4"/>
  <c r="R257" i="4"/>
  <c r="R256" i="4"/>
  <c r="R254" i="4"/>
  <c r="R252" i="4"/>
  <c r="R250" i="4"/>
  <c r="F170" i="4"/>
  <c r="F251" i="4"/>
  <c r="P170" i="4"/>
  <c r="P57" i="6"/>
  <c r="P199" i="7" s="1"/>
  <c r="F177" i="4"/>
  <c r="F258" i="4"/>
  <c r="R177" i="4"/>
  <c r="R258" i="4"/>
  <c r="R70" i="5"/>
  <c r="O46" i="4"/>
  <c r="O265" i="4" s="1"/>
  <c r="O184" i="4"/>
  <c r="O71" i="6"/>
  <c r="O77" i="5"/>
  <c r="P190" i="4"/>
  <c r="P83" i="5"/>
  <c r="P138" i="7" s="1"/>
  <c r="K112" i="4"/>
  <c r="N127" i="4"/>
  <c r="N46" i="7" s="1"/>
  <c r="N47" i="7"/>
  <c r="P106" i="5"/>
  <c r="G216" i="4"/>
  <c r="G103" i="6"/>
  <c r="G109" i="5"/>
  <c r="Q170" i="4"/>
  <c r="Q63" i="5"/>
  <c r="Q118" i="7" s="1"/>
  <c r="Q205" i="4"/>
  <c r="Q92" i="6"/>
  <c r="Q98" i="5"/>
  <c r="V196" i="4"/>
  <c r="V89" i="5"/>
  <c r="N199" i="4"/>
  <c r="N86" i="6"/>
  <c r="N92" i="5"/>
  <c r="O200" i="4"/>
  <c r="O87" i="6"/>
  <c r="O93" i="5"/>
  <c r="R201" i="4"/>
  <c r="R88" i="6"/>
  <c r="R94" i="5"/>
  <c r="P202" i="4"/>
  <c r="P89" i="6"/>
  <c r="P95" i="5"/>
  <c r="T203" i="4"/>
  <c r="T90" i="6"/>
  <c r="T96" i="5"/>
  <c r="U206" i="4"/>
  <c r="U93" i="6"/>
  <c r="U99" i="5"/>
  <c r="V207" i="4"/>
  <c r="V94" i="6"/>
  <c r="V100" i="5"/>
  <c r="M209" i="4"/>
  <c r="M96" i="6"/>
  <c r="M102" i="5"/>
  <c r="O212" i="4"/>
  <c r="O99" i="6"/>
  <c r="O105" i="5"/>
  <c r="R213" i="4"/>
  <c r="R100" i="6"/>
  <c r="R106" i="5"/>
  <c r="Q214" i="4"/>
  <c r="Q101" i="6"/>
  <c r="Q107" i="5"/>
  <c r="U216" i="4"/>
  <c r="U103" i="6"/>
  <c r="U109" i="5"/>
  <c r="V26" i="4"/>
  <c r="V218" i="4"/>
  <c r="V105" i="6"/>
  <c r="V111" i="5"/>
  <c r="B196" i="4"/>
  <c r="B83" i="6"/>
  <c r="B89" i="5"/>
  <c r="J200" i="4"/>
  <c r="J87" i="6"/>
  <c r="J93" i="5"/>
  <c r="I203" i="4"/>
  <c r="I96" i="5"/>
  <c r="I90" i="6"/>
  <c r="E206" i="4"/>
  <c r="E93" i="6"/>
  <c r="E99" i="5"/>
  <c r="J207" i="4"/>
  <c r="J94" i="6"/>
  <c r="J100" i="5"/>
  <c r="G212" i="4"/>
  <c r="G99" i="6"/>
  <c r="G105" i="5"/>
  <c r="J214" i="4"/>
  <c r="J101" i="6"/>
  <c r="J107" i="5"/>
  <c r="I216" i="4"/>
  <c r="I103" i="6"/>
  <c r="I109" i="5"/>
  <c r="J219" i="4"/>
  <c r="J106" i="6"/>
  <c r="J112" i="5"/>
  <c r="B199" i="4"/>
  <c r="B86" i="6"/>
  <c r="B92" i="5"/>
  <c r="G214" i="4"/>
  <c r="G101" i="6"/>
  <c r="G107" i="5"/>
  <c r="H216" i="4"/>
  <c r="H103" i="6"/>
  <c r="H109" i="5"/>
  <c r="F263" i="4"/>
  <c r="F261" i="4"/>
  <c r="F259" i="4"/>
  <c r="F257" i="4"/>
  <c r="F262" i="4"/>
  <c r="F260" i="4"/>
  <c r="F255" i="4"/>
  <c r="F253" i="4"/>
  <c r="F249" i="4"/>
  <c r="F254" i="4"/>
  <c r="F252" i="4"/>
  <c r="F250" i="4"/>
  <c r="R170" i="4"/>
  <c r="R63" i="5"/>
  <c r="R118" i="7" s="1"/>
  <c r="J70" i="5"/>
  <c r="T177" i="4"/>
  <c r="T64" i="6"/>
  <c r="T206" i="7" s="1"/>
  <c r="P31" i="4"/>
  <c r="P64" i="6"/>
  <c r="G46" i="4"/>
  <c r="G271" i="4" s="1"/>
  <c r="Q184" i="4"/>
  <c r="R190" i="4"/>
  <c r="R83" i="5"/>
  <c r="R138" i="7" s="1"/>
  <c r="T112" i="4"/>
  <c r="O201" i="4"/>
  <c r="O88" i="6"/>
  <c r="O94" i="5"/>
  <c r="V208" i="4"/>
  <c r="V95" i="6"/>
  <c r="V101" i="5"/>
  <c r="V219" i="4"/>
  <c r="V106" i="6"/>
  <c r="V112" i="5"/>
  <c r="I207" i="4"/>
  <c r="I94" i="6"/>
  <c r="I100" i="5"/>
  <c r="I198" i="4"/>
  <c r="I85" i="6"/>
  <c r="I91" i="5"/>
  <c r="E216" i="4"/>
  <c r="E103" i="6"/>
  <c r="E109" i="5"/>
  <c r="Q190" i="4"/>
  <c r="D212" i="4"/>
  <c r="D99" i="6"/>
  <c r="N198" i="4"/>
  <c r="N85" i="6"/>
  <c r="N91" i="5"/>
  <c r="Q199" i="4"/>
  <c r="Q86" i="6"/>
  <c r="Q92" i="5"/>
  <c r="P200" i="4"/>
  <c r="P87" i="6"/>
  <c r="P93" i="5"/>
  <c r="S201" i="4"/>
  <c r="S88" i="6"/>
  <c r="S94" i="5"/>
  <c r="Q202" i="4"/>
  <c r="Q89" i="6"/>
  <c r="Q95" i="5"/>
  <c r="U203" i="4"/>
  <c r="U90" i="6"/>
  <c r="U96" i="5"/>
  <c r="V13" i="4"/>
  <c r="V205" i="4"/>
  <c r="V92" i="6"/>
  <c r="V98" i="5"/>
  <c r="V206" i="4"/>
  <c r="V93" i="6"/>
  <c r="V99" i="5"/>
  <c r="N208" i="4"/>
  <c r="N95" i="6"/>
  <c r="N101" i="5"/>
  <c r="N209" i="4"/>
  <c r="N96" i="6"/>
  <c r="N102" i="5"/>
  <c r="P212" i="4"/>
  <c r="P99" i="6"/>
  <c r="P105" i="5"/>
  <c r="S213" i="4"/>
  <c r="S100" i="6"/>
  <c r="S106" i="5"/>
  <c r="R214" i="4"/>
  <c r="R101" i="6"/>
  <c r="R107" i="5"/>
  <c r="U215" i="4"/>
  <c r="U102" i="6"/>
  <c r="U108" i="5"/>
  <c r="V216" i="4"/>
  <c r="V103" i="6"/>
  <c r="V109" i="5"/>
  <c r="M219" i="4"/>
  <c r="M106" i="6"/>
  <c r="M112" i="5"/>
  <c r="F196" i="4"/>
  <c r="F83" i="6"/>
  <c r="F89" i="5"/>
  <c r="C199" i="4"/>
  <c r="C86" i="6"/>
  <c r="C92" i="5"/>
  <c r="D201" i="4"/>
  <c r="D88" i="6"/>
  <c r="D94" i="5"/>
  <c r="K203" i="4"/>
  <c r="K90" i="6"/>
  <c r="K96" i="5"/>
  <c r="F206" i="4"/>
  <c r="F93" i="6"/>
  <c r="F99" i="5"/>
  <c r="K207" i="4"/>
  <c r="K94" i="6"/>
  <c r="K100" i="5"/>
  <c r="C209" i="4"/>
  <c r="C96" i="6"/>
  <c r="C102" i="5"/>
  <c r="I212" i="4"/>
  <c r="I99" i="6"/>
  <c r="I105" i="5"/>
  <c r="C215" i="4"/>
  <c r="C102" i="6"/>
  <c r="C108" i="5"/>
  <c r="J216" i="4"/>
  <c r="J103" i="6"/>
  <c r="J109" i="5"/>
  <c r="K219" i="4"/>
  <c r="K106" i="6"/>
  <c r="K112" i="5"/>
  <c r="E199" i="4"/>
  <c r="E86" i="6"/>
  <c r="E92" i="5"/>
  <c r="G202" i="4"/>
  <c r="G89" i="6"/>
  <c r="G95" i="5"/>
  <c r="G229" i="4"/>
  <c r="E212" i="4"/>
  <c r="E99" i="6"/>
  <c r="E105" i="5"/>
  <c r="H214" i="4"/>
  <c r="H101" i="6"/>
  <c r="H107" i="5"/>
  <c r="B77" i="6"/>
  <c r="B83" i="5"/>
  <c r="K177" i="4"/>
  <c r="K64" i="6"/>
  <c r="K206" i="7" s="1"/>
  <c r="K70" i="5"/>
  <c r="K125" i="7" s="1"/>
  <c r="H184" i="4"/>
  <c r="H71" i="6"/>
  <c r="H213" i="7" s="1"/>
  <c r="H77" i="5"/>
  <c r="H132" i="7" s="1"/>
  <c r="R184" i="4"/>
  <c r="R77" i="5"/>
  <c r="R132" i="7" s="1"/>
  <c r="G77" i="6"/>
  <c r="G83" i="5"/>
  <c r="V190" i="4"/>
  <c r="V77" i="6"/>
  <c r="V219" i="7" s="1"/>
  <c r="N112" i="4"/>
  <c r="N31" i="7" s="1"/>
  <c r="N40" i="7"/>
  <c r="V112" i="4"/>
  <c r="V31" i="7" s="1"/>
  <c r="V40" i="7"/>
  <c r="E47" i="7"/>
  <c r="R249" i="4"/>
  <c r="T205" i="4"/>
  <c r="T92" i="6"/>
  <c r="U218" i="4"/>
  <c r="U105" i="6"/>
  <c r="U111" i="5"/>
  <c r="K201" i="4"/>
  <c r="K88" i="6"/>
  <c r="K94" i="5"/>
  <c r="G170" i="4"/>
  <c r="G57" i="6"/>
  <c r="G199" i="7" s="1"/>
  <c r="O209" i="4"/>
  <c r="O96" i="6"/>
  <c r="O102" i="5"/>
  <c r="M212" i="4"/>
  <c r="M99" i="6"/>
  <c r="R199" i="4"/>
  <c r="R86" i="6"/>
  <c r="R92" i="5"/>
  <c r="N219" i="4"/>
  <c r="N106" i="6"/>
  <c r="N112" i="5"/>
  <c r="B202" i="4"/>
  <c r="B89" i="6"/>
  <c r="B95" i="5"/>
  <c r="I206" i="4"/>
  <c r="I93" i="6"/>
  <c r="I99" i="5"/>
  <c r="B208" i="4"/>
  <c r="B95" i="6"/>
  <c r="B101" i="5"/>
  <c r="D209" i="4"/>
  <c r="D96" i="6"/>
  <c r="D102" i="5"/>
  <c r="J212" i="4"/>
  <c r="J99" i="6"/>
  <c r="J105" i="5"/>
  <c r="D215" i="4"/>
  <c r="D102" i="6"/>
  <c r="D108" i="5"/>
  <c r="E218" i="4"/>
  <c r="E105" i="6"/>
  <c r="E111" i="5"/>
  <c r="J199" i="4"/>
  <c r="J86" i="6"/>
  <c r="J92" i="5"/>
  <c r="H202" i="4"/>
  <c r="H89" i="6"/>
  <c r="H95" i="5"/>
  <c r="H229" i="4"/>
  <c r="G206" i="4"/>
  <c r="G93" i="6"/>
  <c r="G99" i="5"/>
  <c r="B184" i="4"/>
  <c r="J57" i="6"/>
  <c r="V57" i="6"/>
  <c r="V63" i="5"/>
  <c r="J98" i="5"/>
  <c r="N273" i="4"/>
  <c r="N269" i="4"/>
  <c r="N267" i="4"/>
  <c r="N272" i="4"/>
  <c r="N270" i="4"/>
  <c r="N268" i="4"/>
  <c r="N266" i="4"/>
  <c r="N264" i="4"/>
  <c r="I184" i="4"/>
  <c r="U184" i="4"/>
  <c r="I77" i="6"/>
  <c r="I83" i="5"/>
  <c r="C111" i="5"/>
  <c r="O112" i="5"/>
  <c r="F58" i="4"/>
  <c r="F13" i="7"/>
  <c r="V73" i="4"/>
  <c r="V19" i="7" s="1"/>
  <c r="V20" i="7"/>
  <c r="B85" i="4"/>
  <c r="B100" i="4"/>
  <c r="F127" i="4"/>
  <c r="F46" i="7" s="1"/>
  <c r="F47" i="7"/>
  <c r="U127" i="4"/>
  <c r="U46" i="7" s="1"/>
  <c r="U47" i="7"/>
  <c r="P201" i="4"/>
  <c r="P88" i="6"/>
  <c r="P94" i="5"/>
  <c r="T98" i="5"/>
  <c r="U207" i="4"/>
  <c r="U94" i="6"/>
  <c r="U100" i="5"/>
  <c r="F198" i="4"/>
  <c r="F85" i="6"/>
  <c r="F91" i="5"/>
  <c r="I208" i="4"/>
  <c r="I95" i="6"/>
  <c r="I101" i="5"/>
  <c r="E263" i="4"/>
  <c r="E261" i="4"/>
  <c r="E259" i="4"/>
  <c r="E257" i="4"/>
  <c r="E262" i="4"/>
  <c r="E260" i="4"/>
  <c r="E255" i="4"/>
  <c r="E253" i="4"/>
  <c r="E249" i="4"/>
  <c r="S64" i="6"/>
  <c r="S70" i="5"/>
  <c r="S125" i="7" s="1"/>
  <c r="U196" i="4"/>
  <c r="U83" i="6"/>
  <c r="U89" i="5"/>
  <c r="T201" i="4"/>
  <c r="T88" i="6"/>
  <c r="T94" i="5"/>
  <c r="Q212" i="4"/>
  <c r="Q99" i="6"/>
  <c r="Q105" i="5"/>
  <c r="P198" i="4"/>
  <c r="P85" i="6"/>
  <c r="P91" i="5"/>
  <c r="U201" i="4"/>
  <c r="U88" i="6"/>
  <c r="U94" i="5"/>
  <c r="V202" i="4"/>
  <c r="V89" i="6"/>
  <c r="V95" i="5"/>
  <c r="M205" i="4"/>
  <c r="M92" i="6"/>
  <c r="M98" i="5"/>
  <c r="N206" i="4"/>
  <c r="N207" i="4"/>
  <c r="N94" i="6"/>
  <c r="N100" i="5"/>
  <c r="P208" i="4"/>
  <c r="P95" i="6"/>
  <c r="P101" i="5"/>
  <c r="S209" i="4"/>
  <c r="S96" i="6"/>
  <c r="S102" i="5"/>
  <c r="R212" i="4"/>
  <c r="R99" i="6"/>
  <c r="R105" i="5"/>
  <c r="U213" i="4"/>
  <c r="U100" i="6"/>
  <c r="U106" i="5"/>
  <c r="V214" i="4"/>
  <c r="V101" i="6"/>
  <c r="V107" i="5"/>
  <c r="N216" i="4"/>
  <c r="N103" i="6"/>
  <c r="N109" i="5"/>
  <c r="O218" i="4"/>
  <c r="O105" i="6"/>
  <c r="O111" i="5"/>
  <c r="R219" i="4"/>
  <c r="R106" i="6"/>
  <c r="R112" i="5"/>
  <c r="I196" i="4"/>
  <c r="I83" i="6"/>
  <c r="I89" i="5"/>
  <c r="K199" i="4"/>
  <c r="K86" i="6"/>
  <c r="E202" i="4"/>
  <c r="E89" i="6"/>
  <c r="E95" i="5"/>
  <c r="E229" i="4"/>
  <c r="D205" i="4"/>
  <c r="D92" i="6"/>
  <c r="D98" i="5"/>
  <c r="J206" i="4"/>
  <c r="J93" i="6"/>
  <c r="J99" i="5"/>
  <c r="I108" i="5"/>
  <c r="F218" i="4"/>
  <c r="E196" i="4"/>
  <c r="E83" i="6"/>
  <c r="E89" i="5"/>
  <c r="I202" i="4"/>
  <c r="I89" i="6"/>
  <c r="I95" i="5"/>
  <c r="C213" i="4"/>
  <c r="C100" i="6"/>
  <c r="C106" i="5"/>
  <c r="E215" i="4"/>
  <c r="E102" i="6"/>
  <c r="E108" i="5"/>
  <c r="H218" i="4"/>
  <c r="H105" i="6"/>
  <c r="H111" i="5"/>
  <c r="S198" i="4"/>
  <c r="S85" i="6"/>
  <c r="S91" i="5"/>
  <c r="O92" i="5"/>
  <c r="S202" i="4"/>
  <c r="S89" i="6"/>
  <c r="S95" i="5"/>
  <c r="C177" i="4"/>
  <c r="C64" i="6"/>
  <c r="C206" i="7" s="1"/>
  <c r="M177" i="4"/>
  <c r="Q46" i="4"/>
  <c r="Q265" i="4" s="1"/>
  <c r="V184" i="4"/>
  <c r="V71" i="6"/>
  <c r="V213" i="7" s="1"/>
  <c r="V77" i="5"/>
  <c r="V132" i="7" s="1"/>
  <c r="D26" i="4"/>
  <c r="D218" i="4"/>
  <c r="D105" i="6"/>
  <c r="D111" i="5"/>
  <c r="P73" i="4"/>
  <c r="P19" i="7" s="1"/>
  <c r="P20" i="7"/>
  <c r="V127" i="4"/>
  <c r="V46" i="7" s="1"/>
  <c r="V47" i="7"/>
  <c r="R47" i="7"/>
  <c r="U198" i="4"/>
  <c r="U85" i="6"/>
  <c r="U91" i="5"/>
  <c r="H199" i="4"/>
  <c r="H86" i="6"/>
  <c r="M200" i="4"/>
  <c r="U202" i="4"/>
  <c r="U89" i="6"/>
  <c r="U95" i="5"/>
  <c r="Q203" i="4"/>
  <c r="Q90" i="6"/>
  <c r="Q219" i="4"/>
  <c r="E250" i="4"/>
  <c r="R251" i="4"/>
  <c r="M199" i="4"/>
  <c r="M86" i="6"/>
  <c r="M92" i="5"/>
  <c r="S203" i="4"/>
  <c r="S90" i="6"/>
  <c r="S96" i="5"/>
  <c r="N212" i="4"/>
  <c r="N99" i="6"/>
  <c r="N105" i="5"/>
  <c r="S215" i="4"/>
  <c r="S102" i="6"/>
  <c r="S108" i="5"/>
  <c r="D203" i="4"/>
  <c r="D90" i="6"/>
  <c r="D96" i="5"/>
  <c r="D230" i="4"/>
  <c r="F212" i="4"/>
  <c r="F99" i="6"/>
  <c r="F105" i="5"/>
  <c r="B205" i="4"/>
  <c r="B92" i="6"/>
  <c r="B98" i="5"/>
  <c r="O47" i="7"/>
  <c r="M83" i="6"/>
  <c r="V203" i="4"/>
  <c r="V90" i="6"/>
  <c r="V96" i="5"/>
  <c r="R209" i="4"/>
  <c r="R96" i="6"/>
  <c r="R102" i="5"/>
  <c r="V215" i="4"/>
  <c r="V102" i="6"/>
  <c r="V108" i="5"/>
  <c r="C205" i="4"/>
  <c r="C92" i="6"/>
  <c r="C98" i="5"/>
  <c r="S199" i="4"/>
  <c r="S86" i="6"/>
  <c r="S92" i="5"/>
  <c r="O196" i="4"/>
  <c r="O83" i="6"/>
  <c r="O89" i="5"/>
  <c r="T199" i="4"/>
  <c r="T86" i="6"/>
  <c r="T92" i="5"/>
  <c r="V201" i="4"/>
  <c r="V88" i="6"/>
  <c r="V94" i="5"/>
  <c r="M203" i="4"/>
  <c r="O206" i="4"/>
  <c r="O93" i="6"/>
  <c r="O99" i="5"/>
  <c r="Q208" i="4"/>
  <c r="Q95" i="6"/>
  <c r="Q101" i="5"/>
  <c r="T209" i="4"/>
  <c r="T96" i="6"/>
  <c r="T102" i="5"/>
  <c r="U212" i="4"/>
  <c r="U99" i="6"/>
  <c r="V213" i="4"/>
  <c r="V100" i="6"/>
  <c r="V106" i="5"/>
  <c r="M215" i="4"/>
  <c r="M102" i="6"/>
  <c r="M108" i="5"/>
  <c r="O216" i="4"/>
  <c r="O103" i="6"/>
  <c r="P218" i="4"/>
  <c r="P105" i="6"/>
  <c r="P111" i="5"/>
  <c r="J196" i="4"/>
  <c r="J83" i="6"/>
  <c r="J89" i="5"/>
  <c r="B200" i="4"/>
  <c r="B87" i="6"/>
  <c r="B93" i="5"/>
  <c r="F89" i="6"/>
  <c r="F95" i="5"/>
  <c r="F229" i="4"/>
  <c r="E205" i="4"/>
  <c r="E92" i="6"/>
  <c r="E98" i="5"/>
  <c r="B207" i="4"/>
  <c r="E213" i="4"/>
  <c r="E100" i="6"/>
  <c r="E106" i="5"/>
  <c r="K215" i="4"/>
  <c r="K102" i="6"/>
  <c r="K108" i="5"/>
  <c r="B219" i="4"/>
  <c r="B106" i="6"/>
  <c r="B112" i="5"/>
  <c r="H200" i="4"/>
  <c r="H87" i="6"/>
  <c r="H93" i="5"/>
  <c r="F213" i="4"/>
  <c r="F100" i="6"/>
  <c r="F106" i="5"/>
  <c r="F215" i="4"/>
  <c r="F102" i="6"/>
  <c r="F108" i="5"/>
  <c r="I218" i="4"/>
  <c r="I105" i="6"/>
  <c r="I111" i="5"/>
  <c r="D202" i="4"/>
  <c r="D89" i="6"/>
  <c r="D95" i="5"/>
  <c r="D229" i="4"/>
  <c r="N177" i="4"/>
  <c r="R272" i="4"/>
  <c r="M184" i="4"/>
  <c r="M71" i="6"/>
  <c r="M213" i="7" s="1"/>
  <c r="M77" i="5"/>
  <c r="M132" i="7" s="1"/>
  <c r="O213" i="4"/>
  <c r="O100" i="6"/>
  <c r="O106" i="5"/>
  <c r="S214" i="4"/>
  <c r="S101" i="6"/>
  <c r="S107" i="5"/>
  <c r="N77" i="6"/>
  <c r="N271" i="4"/>
  <c r="N83" i="5"/>
  <c r="U46" i="4"/>
  <c r="U265" i="4" s="1"/>
  <c r="U83" i="5"/>
  <c r="D73" i="4"/>
  <c r="D26" i="7"/>
  <c r="M73" i="4"/>
  <c r="M26" i="7"/>
  <c r="J47" i="7"/>
  <c r="I199" i="4"/>
  <c r="I214" i="4"/>
  <c r="I101" i="6"/>
  <c r="I107" i="5"/>
  <c r="R196" i="4"/>
  <c r="R83" i="6"/>
  <c r="R89" i="5"/>
  <c r="O202" i="4"/>
  <c r="O89" i="6"/>
  <c r="O95" i="5"/>
  <c r="N213" i="4"/>
  <c r="N100" i="6"/>
  <c r="N106" i="5"/>
  <c r="R216" i="4"/>
  <c r="R103" i="6"/>
  <c r="R109" i="5"/>
  <c r="B206" i="4"/>
  <c r="B93" i="6"/>
  <c r="B99" i="5"/>
  <c r="F214" i="4"/>
  <c r="F101" i="6"/>
  <c r="F107" i="5"/>
  <c r="J209" i="4"/>
  <c r="J96" i="6"/>
  <c r="J102" i="5"/>
  <c r="O31" i="4"/>
  <c r="P46" i="4"/>
  <c r="P265" i="4" s="1"/>
  <c r="P184" i="4"/>
  <c r="O198" i="4"/>
  <c r="O85" i="6"/>
  <c r="O91" i="5"/>
  <c r="R202" i="4"/>
  <c r="R89" i="6"/>
  <c r="R95" i="5"/>
  <c r="O208" i="4"/>
  <c r="O95" i="6"/>
  <c r="O101" i="5"/>
  <c r="U214" i="4"/>
  <c r="U101" i="6"/>
  <c r="U107" i="5"/>
  <c r="N26" i="4"/>
  <c r="N218" i="4"/>
  <c r="N105" i="6"/>
  <c r="N111" i="5"/>
  <c r="D199" i="4"/>
  <c r="D86" i="6"/>
  <c r="D92" i="5"/>
  <c r="N196" i="4"/>
  <c r="N83" i="6"/>
  <c r="N89" i="5"/>
  <c r="R200" i="4"/>
  <c r="R87" i="6"/>
  <c r="R93" i="5"/>
  <c r="V200" i="4"/>
  <c r="V87" i="6"/>
  <c r="V93" i="5"/>
  <c r="P196" i="4"/>
  <c r="P83" i="6"/>
  <c r="P89" i="5"/>
  <c r="R198" i="4"/>
  <c r="R85" i="6"/>
  <c r="R91" i="5"/>
  <c r="U199" i="4"/>
  <c r="U86" i="6"/>
  <c r="U92" i="5"/>
  <c r="M201" i="4"/>
  <c r="M88" i="6"/>
  <c r="M94" i="5"/>
  <c r="M202" i="4"/>
  <c r="M89" i="6"/>
  <c r="M95" i="5"/>
  <c r="N203" i="4"/>
  <c r="N90" i="6"/>
  <c r="N96" i="5"/>
  <c r="R205" i="4"/>
  <c r="R92" i="6"/>
  <c r="R98" i="5"/>
  <c r="P206" i="4"/>
  <c r="P93" i="6"/>
  <c r="P99" i="5"/>
  <c r="S207" i="4"/>
  <c r="S94" i="6"/>
  <c r="S100" i="5"/>
  <c r="R208" i="4"/>
  <c r="R95" i="6"/>
  <c r="R101" i="5"/>
  <c r="U209" i="4"/>
  <c r="U96" i="6"/>
  <c r="U102" i="5"/>
  <c r="V212" i="4"/>
  <c r="V99" i="6"/>
  <c r="V105" i="5"/>
  <c r="N214" i="4"/>
  <c r="N101" i="6"/>
  <c r="N215" i="4"/>
  <c r="N102" i="6"/>
  <c r="N108" i="5"/>
  <c r="P216" i="4"/>
  <c r="P103" i="6"/>
  <c r="P109" i="5"/>
  <c r="Q218" i="4"/>
  <c r="Q105" i="6"/>
  <c r="Q111" i="5"/>
  <c r="T219" i="4"/>
  <c r="T106" i="6"/>
  <c r="T112" i="5"/>
  <c r="B198" i="4"/>
  <c r="B85" i="6"/>
  <c r="B91" i="5"/>
  <c r="F200" i="4"/>
  <c r="F87" i="6"/>
  <c r="F93" i="5"/>
  <c r="J202" i="4"/>
  <c r="J89" i="6"/>
  <c r="J95" i="5"/>
  <c r="F205" i="4"/>
  <c r="F92" i="6"/>
  <c r="F98" i="5"/>
  <c r="C207" i="4"/>
  <c r="C94" i="6"/>
  <c r="C100" i="5"/>
  <c r="G208" i="4"/>
  <c r="G95" i="6"/>
  <c r="G101" i="5"/>
  <c r="K209" i="4"/>
  <c r="K96" i="6"/>
  <c r="K102" i="5"/>
  <c r="B214" i="4"/>
  <c r="B101" i="6"/>
  <c r="B107" i="5"/>
  <c r="B216" i="4"/>
  <c r="B103" i="6"/>
  <c r="B109" i="5"/>
  <c r="C219" i="4"/>
  <c r="C106" i="6"/>
  <c r="C112" i="5"/>
  <c r="E203" i="4"/>
  <c r="E90" i="6"/>
  <c r="E96" i="5"/>
  <c r="I213" i="4"/>
  <c r="I100" i="6"/>
  <c r="I106" i="5"/>
  <c r="J215" i="4"/>
  <c r="J102" i="6"/>
  <c r="J108" i="5"/>
  <c r="J218" i="4"/>
  <c r="J105" i="6"/>
  <c r="J111" i="5"/>
  <c r="Q31" i="4"/>
  <c r="Q258" i="4" s="1"/>
  <c r="E57" i="6"/>
  <c r="E251" i="4"/>
  <c r="O170" i="4"/>
  <c r="E177" i="4"/>
  <c r="E70" i="5"/>
  <c r="E125" i="7" s="1"/>
  <c r="E258" i="4"/>
  <c r="Q64" i="6"/>
  <c r="Q70" i="5"/>
  <c r="V46" i="4"/>
  <c r="N71" i="6"/>
  <c r="N265" i="4"/>
  <c r="N77" i="5"/>
  <c r="O77" i="6"/>
  <c r="O271" i="4"/>
  <c r="O83" i="5"/>
  <c r="I58" i="4"/>
  <c r="I4" i="7" s="1"/>
  <c r="I13" i="7"/>
  <c r="R58" i="4"/>
  <c r="R13" i="7"/>
  <c r="R73" i="4"/>
  <c r="R19" i="7" s="1"/>
  <c r="R20" i="7"/>
  <c r="E252" i="4"/>
  <c r="R253" i="4"/>
  <c r="O109" i="5"/>
  <c r="V83" i="6"/>
  <c r="M216" i="4"/>
  <c r="O4" i="6"/>
  <c r="O47" i="6" s="1"/>
  <c r="F4" i="5"/>
  <c r="G10" i="4"/>
  <c r="P28" i="4"/>
  <c r="R20" i="4"/>
  <c r="P8" i="4"/>
  <c r="T9" i="4"/>
  <c r="H12" i="4"/>
  <c r="P12" i="4"/>
  <c r="C21" i="4"/>
  <c r="G22" i="4"/>
  <c r="C23" i="4"/>
  <c r="K23" i="4"/>
  <c r="C25" i="4"/>
  <c r="K25" i="4"/>
  <c r="K7" i="4"/>
  <c r="G12" i="4"/>
  <c r="D9" i="4"/>
  <c r="H10" i="4"/>
  <c r="T11" i="4"/>
  <c r="G24" i="4"/>
  <c r="H22" i="4"/>
  <c r="T23" i="4"/>
  <c r="H24" i="4"/>
  <c r="P24" i="4"/>
  <c r="D25" i="4"/>
  <c r="T25" i="4"/>
  <c r="G8" i="4"/>
  <c r="T7" i="4"/>
  <c r="T27" i="4"/>
  <c r="O26" i="4"/>
  <c r="E20" i="4"/>
  <c r="C15" i="4"/>
  <c r="K15" i="4"/>
  <c r="G16" i="4"/>
  <c r="K17" i="4"/>
  <c r="G18" i="4"/>
  <c r="K11" i="4"/>
  <c r="H16" i="4"/>
  <c r="P16" i="4"/>
  <c r="T17" i="4"/>
  <c r="H18" i="4"/>
  <c r="P18" i="4"/>
  <c r="J112" i="4"/>
  <c r="C100" i="4"/>
  <c r="E58" i="4"/>
  <c r="E168" i="4" s="1"/>
  <c r="H53" i="4"/>
  <c r="P14" i="4"/>
  <c r="T21" i="4"/>
  <c r="D5" i="4"/>
  <c r="I26" i="4"/>
  <c r="O14" i="4"/>
  <c r="L27" i="4"/>
  <c r="S5" i="4"/>
  <c r="G14" i="4"/>
  <c r="C7" i="4"/>
  <c r="C5" i="4"/>
  <c r="T5" i="4"/>
  <c r="N20" i="4"/>
  <c r="V20" i="4"/>
  <c r="H14" i="4"/>
  <c r="K33" i="4"/>
  <c r="S33" i="4"/>
  <c r="C47" i="4"/>
  <c r="S47" i="4"/>
  <c r="C53" i="4"/>
  <c r="K53" i="4"/>
  <c r="S53" i="4"/>
  <c r="R6" i="4"/>
  <c r="Q26" i="4"/>
  <c r="L31" i="4"/>
  <c r="T33" i="4"/>
  <c r="D53" i="4"/>
  <c r="T53" i="4"/>
  <c r="U26" i="4"/>
  <c r="F20" i="4"/>
  <c r="H5" i="4"/>
  <c r="D7" i="4"/>
  <c r="H21" i="4"/>
  <c r="B40" i="4"/>
  <c r="G7" i="4"/>
  <c r="K9" i="4"/>
  <c r="K5" i="4"/>
  <c r="E26" i="4"/>
  <c r="E16" i="4"/>
  <c r="B22" i="4"/>
  <c r="J26" i="4"/>
  <c r="C9" i="4"/>
  <c r="K21" i="4"/>
  <c r="F8" i="4"/>
  <c r="J22" i="4"/>
  <c r="H15" i="4"/>
  <c r="G27" i="4"/>
  <c r="F28" i="4"/>
  <c r="E190" i="4" l="1"/>
  <c r="J18" i="6"/>
  <c r="B132" i="7"/>
  <c r="B63" i="5"/>
  <c r="B118" i="7" s="1"/>
  <c r="Q206" i="7"/>
  <c r="S99" i="6"/>
  <c r="G112" i="4"/>
  <c r="S212" i="4"/>
  <c r="B219" i="7"/>
  <c r="D206" i="4"/>
  <c r="B190" i="4"/>
  <c r="R105" i="6"/>
  <c r="B73" i="4"/>
  <c r="B19" i="7" s="1"/>
  <c r="T18" i="5"/>
  <c r="R26" i="4"/>
  <c r="R127" i="4"/>
  <c r="R46" i="7" s="1"/>
  <c r="I59" i="7"/>
  <c r="J127" i="4"/>
  <c r="J46" i="7" s="1"/>
  <c r="Q106" i="6"/>
  <c r="S26" i="4"/>
  <c r="S104" i="6" s="1"/>
  <c r="Q209" i="4"/>
  <c r="Q125" i="7"/>
  <c r="D99" i="5"/>
  <c r="B138" i="7"/>
  <c r="S112" i="4"/>
  <c r="N70" i="5"/>
  <c r="N125" i="7" s="1"/>
  <c r="V257" i="4"/>
  <c r="U256" i="4"/>
  <c r="U250" i="4"/>
  <c r="E209" i="4"/>
  <c r="O106" i="6"/>
  <c r="U170" i="4"/>
  <c r="M58" i="4"/>
  <c r="M4" i="7" s="1"/>
  <c r="U63" i="5"/>
  <c r="E96" i="6"/>
  <c r="U263" i="4"/>
  <c r="S101" i="5"/>
  <c r="H199" i="7"/>
  <c r="R266" i="4"/>
  <c r="S95" i="6"/>
  <c r="S111" i="5"/>
  <c r="Q100" i="6"/>
  <c r="H118" i="7"/>
  <c r="U125" i="7"/>
  <c r="N250" i="4"/>
  <c r="H58" i="4"/>
  <c r="R268" i="4"/>
  <c r="S105" i="6"/>
  <c r="Q213" i="4"/>
  <c r="O132" i="7"/>
  <c r="V252" i="4"/>
  <c r="M199" i="7"/>
  <c r="C58" i="4"/>
  <c r="C4" i="7" s="1"/>
  <c r="I138" i="7"/>
  <c r="O20" i="7"/>
  <c r="V251" i="4"/>
  <c r="O213" i="7"/>
  <c r="V250" i="4"/>
  <c r="G77" i="5"/>
  <c r="G132" i="7" s="1"/>
  <c r="U59" i="7"/>
  <c r="B88" i="6"/>
  <c r="I88" i="6"/>
  <c r="I64" i="6"/>
  <c r="Q108" i="5"/>
  <c r="M47" i="7"/>
  <c r="T111" i="6"/>
  <c r="Q102" i="6"/>
  <c r="U98" i="5"/>
  <c r="J251" i="4"/>
  <c r="J213" i="7"/>
  <c r="T73" i="4"/>
  <c r="T184" i="4"/>
  <c r="U73" i="4"/>
  <c r="J254" i="4"/>
  <c r="O207" i="4"/>
  <c r="G184" i="4"/>
  <c r="J219" i="7"/>
  <c r="E184" i="4"/>
  <c r="U118" i="7"/>
  <c r="T213" i="7"/>
  <c r="M13" i="4"/>
  <c r="K184" i="4"/>
  <c r="B57" i="6"/>
  <c r="B199" i="7" s="1"/>
  <c r="P71" i="6"/>
  <c r="P213" i="7" s="1"/>
  <c r="O6" i="4"/>
  <c r="O84" i="6" s="1"/>
  <c r="S42" i="5"/>
  <c r="W231" i="4"/>
  <c r="Q91" i="5"/>
  <c r="M196" i="4"/>
  <c r="U20" i="4"/>
  <c r="O138" i="7"/>
  <c r="Q85" i="6"/>
  <c r="B127" i="4"/>
  <c r="B46" i="7" s="1"/>
  <c r="K71" i="6"/>
  <c r="K213" i="7" s="1"/>
  <c r="B230" i="4"/>
  <c r="S106" i="6"/>
  <c r="O86" i="6"/>
  <c r="S177" i="4"/>
  <c r="G112" i="5"/>
  <c r="C105" i="6"/>
  <c r="T106" i="5"/>
  <c r="I63" i="5"/>
  <c r="I118" i="7" s="1"/>
  <c r="H177" i="4"/>
  <c r="J198" i="4"/>
  <c r="P213" i="4"/>
  <c r="V254" i="4"/>
  <c r="V259" i="4"/>
  <c r="S118" i="6"/>
  <c r="J13" i="4"/>
  <c r="J150" i="4" s="1"/>
  <c r="K77" i="5"/>
  <c r="K132" i="7" s="1"/>
  <c r="J190" i="4"/>
  <c r="S206" i="7"/>
  <c r="M26" i="4"/>
  <c r="O20" i="4"/>
  <c r="N138" i="7"/>
  <c r="B96" i="5"/>
  <c r="S219" i="4"/>
  <c r="O127" i="4"/>
  <c r="O46" i="7" s="1"/>
  <c r="M91" i="5"/>
  <c r="H112" i="5"/>
  <c r="O96" i="5"/>
  <c r="O199" i="4"/>
  <c r="M99" i="5"/>
  <c r="G106" i="6"/>
  <c r="C218" i="4"/>
  <c r="V258" i="4"/>
  <c r="T100" i="6"/>
  <c r="I170" i="4"/>
  <c r="J101" i="5"/>
  <c r="J94" i="5"/>
  <c r="V249" i="4"/>
  <c r="V261" i="4"/>
  <c r="O137" i="5"/>
  <c r="E18" i="5"/>
  <c r="E61" i="5" s="1"/>
  <c r="B112" i="4"/>
  <c r="B31" i="7" s="1"/>
  <c r="O219" i="7"/>
  <c r="V30" i="4"/>
  <c r="B90" i="6"/>
  <c r="Q93" i="5"/>
  <c r="S99" i="5"/>
  <c r="M111" i="5"/>
  <c r="M85" i="6"/>
  <c r="O90" i="6"/>
  <c r="M93" i="6"/>
  <c r="V177" i="4"/>
  <c r="J95" i="6"/>
  <c r="P107" i="5"/>
  <c r="J88" i="6"/>
  <c r="V253" i="4"/>
  <c r="V263" i="4"/>
  <c r="J83" i="5"/>
  <c r="J138" i="7" s="1"/>
  <c r="S13" i="4"/>
  <c r="S204" i="4" s="1"/>
  <c r="S58" i="4"/>
  <c r="O190" i="4"/>
  <c r="D107" i="5"/>
  <c r="N219" i="7"/>
  <c r="Q87" i="6"/>
  <c r="S93" i="6"/>
  <c r="M105" i="6"/>
  <c r="G89" i="5"/>
  <c r="M206" i="4"/>
  <c r="O40" i="7"/>
  <c r="F96" i="5"/>
  <c r="M100" i="5"/>
  <c r="G138" i="7"/>
  <c r="J125" i="7"/>
  <c r="P101" i="6"/>
  <c r="V255" i="4"/>
  <c r="V125" i="7"/>
  <c r="N137" i="5"/>
  <c r="R18" i="6"/>
  <c r="R55" i="6" s="1"/>
  <c r="T77" i="5"/>
  <c r="T132" i="7" s="1"/>
  <c r="P77" i="5"/>
  <c r="P132" i="7" s="1"/>
  <c r="N190" i="4"/>
  <c r="F111" i="5"/>
  <c r="N93" i="6"/>
  <c r="G83" i="6"/>
  <c r="F90" i="6"/>
  <c r="M94" i="6"/>
  <c r="G219" i="7"/>
  <c r="J177" i="4"/>
  <c r="V256" i="4"/>
  <c r="O131" i="6"/>
  <c r="I127" i="4"/>
  <c r="I46" i="7" s="1"/>
  <c r="B18" i="5"/>
  <c r="T46" i="4"/>
  <c r="S216" i="4"/>
  <c r="G190" i="4"/>
  <c r="Q57" i="6"/>
  <c r="Q199" i="7" s="1"/>
  <c r="N200" i="4"/>
  <c r="V206" i="7"/>
  <c r="G137" i="5"/>
  <c r="V6" i="4"/>
  <c r="U6" i="4"/>
  <c r="G213" i="7"/>
  <c r="Q96" i="6"/>
  <c r="O73" i="4"/>
  <c r="O19" i="7" s="1"/>
  <c r="R30" i="4"/>
  <c r="Q20" i="4"/>
  <c r="Q98" i="6" s="1"/>
  <c r="K13" i="4"/>
  <c r="K204" i="4" s="1"/>
  <c r="H206" i="7"/>
  <c r="J18" i="5"/>
  <c r="J61" i="5" s="1"/>
  <c r="F77" i="5"/>
  <c r="F132" i="7" s="1"/>
  <c r="S6" i="4"/>
  <c r="S90" i="5" s="1"/>
  <c r="I20" i="4"/>
  <c r="I98" i="6" s="1"/>
  <c r="C70" i="5"/>
  <c r="C125" i="7" s="1"/>
  <c r="M83" i="5"/>
  <c r="M138" i="7" s="1"/>
  <c r="R47" i="6"/>
  <c r="S18" i="5"/>
  <c r="D57" i="6"/>
  <c r="D199" i="7" s="1"/>
  <c r="C31" i="4"/>
  <c r="C251" i="4" s="1"/>
  <c r="R13" i="4"/>
  <c r="R4" i="4" s="1"/>
  <c r="E46" i="4"/>
  <c r="E265" i="4" s="1"/>
  <c r="I102" i="6"/>
  <c r="N20" i="7"/>
  <c r="J92" i="6"/>
  <c r="F94" i="5"/>
  <c r="J199" i="7"/>
  <c r="J256" i="4"/>
  <c r="U112" i="4"/>
  <c r="U31" i="7" s="1"/>
  <c r="H31" i="4"/>
  <c r="H258" i="4" s="1"/>
  <c r="M70" i="5"/>
  <c r="M125" i="7" s="1"/>
  <c r="L46" i="4"/>
  <c r="L30" i="4" s="1"/>
  <c r="R76" i="5"/>
  <c r="I47" i="6"/>
  <c r="J6" i="4"/>
  <c r="J197" i="4" s="1"/>
  <c r="Q6" i="4"/>
  <c r="Q197" i="4" s="1"/>
  <c r="Q42" i="5"/>
  <c r="Q76" i="5" s="1"/>
  <c r="O102" i="6"/>
  <c r="D63" i="5"/>
  <c r="D118" i="7" s="1"/>
  <c r="J205" i="4"/>
  <c r="F88" i="6"/>
  <c r="J170" i="4"/>
  <c r="J257" i="4"/>
  <c r="M40" i="7"/>
  <c r="P125" i="7"/>
  <c r="J55" i="6"/>
  <c r="N47" i="6"/>
  <c r="H127" i="4"/>
  <c r="H46" i="7" s="1"/>
  <c r="J118" i="7"/>
  <c r="D127" i="4"/>
  <c r="D46" i="7" s="1"/>
  <c r="T125" i="7"/>
  <c r="D13" i="4"/>
  <c r="D204" i="4" s="1"/>
  <c r="I177" i="4"/>
  <c r="H106" i="6"/>
  <c r="S73" i="4"/>
  <c r="S19" i="7" s="1"/>
  <c r="R100" i="5"/>
  <c r="H219" i="4"/>
  <c r="H18" i="6"/>
  <c r="R94" i="6"/>
  <c r="S93" i="5"/>
  <c r="J249" i="4"/>
  <c r="P206" i="7"/>
  <c r="G20" i="7"/>
  <c r="E77" i="5"/>
  <c r="E132" i="7" s="1"/>
  <c r="O59" i="7"/>
  <c r="D170" i="4"/>
  <c r="C101" i="5"/>
  <c r="G73" i="4"/>
  <c r="G19" i="7" s="1"/>
  <c r="E71" i="6"/>
  <c r="E213" i="7" s="1"/>
  <c r="I102" i="5"/>
  <c r="I267" i="4"/>
  <c r="I57" i="6"/>
  <c r="I199" i="7" s="1"/>
  <c r="K73" i="4"/>
  <c r="K57" i="4" s="1"/>
  <c r="K3" i="7" s="1"/>
  <c r="O108" i="5"/>
  <c r="N73" i="4"/>
  <c r="N19" i="7" s="1"/>
  <c r="N213" i="7"/>
  <c r="F96" i="6"/>
  <c r="Q94" i="5"/>
  <c r="V58" i="4"/>
  <c r="V168" i="4" s="1"/>
  <c r="Q100" i="5"/>
  <c r="M101" i="5"/>
  <c r="Q88" i="6"/>
  <c r="J261" i="4"/>
  <c r="P30" i="4"/>
  <c r="B102" i="5"/>
  <c r="Q94" i="6"/>
  <c r="O177" i="4"/>
  <c r="S20" i="4"/>
  <c r="R269" i="4"/>
  <c r="N63" i="5"/>
  <c r="N118" i="7" s="1"/>
  <c r="M95" i="6"/>
  <c r="F71" i="6"/>
  <c r="F213" i="7" s="1"/>
  <c r="S200" i="4"/>
  <c r="E95" i="6"/>
  <c r="Q127" i="4"/>
  <c r="Q46" i="7" s="1"/>
  <c r="O13" i="7"/>
  <c r="I265" i="4"/>
  <c r="V118" i="7"/>
  <c r="J255" i="4"/>
  <c r="J263" i="4"/>
  <c r="E112" i="4"/>
  <c r="E31" i="7" s="1"/>
  <c r="R265" i="4"/>
  <c r="U177" i="4"/>
  <c r="U58" i="4"/>
  <c r="U57" i="4" s="1"/>
  <c r="U3" i="7" s="1"/>
  <c r="G265" i="4"/>
  <c r="J258" i="4"/>
  <c r="C95" i="6"/>
  <c r="I96" i="6"/>
  <c r="I269" i="4"/>
  <c r="F59" i="7"/>
  <c r="N125" i="6"/>
  <c r="E83" i="5"/>
  <c r="E138" i="7" s="1"/>
  <c r="I201" i="4"/>
  <c r="O30" i="4"/>
  <c r="E101" i="5"/>
  <c r="S87" i="6"/>
  <c r="J253" i="4"/>
  <c r="M109" i="5"/>
  <c r="B96" i="6"/>
  <c r="S109" i="5"/>
  <c r="R273" i="4"/>
  <c r="N257" i="4"/>
  <c r="F184" i="4"/>
  <c r="P13" i="7"/>
  <c r="J184" i="4"/>
  <c r="V199" i="7"/>
  <c r="J250" i="4"/>
  <c r="J260" i="4"/>
  <c r="N6" i="4"/>
  <c r="N143" i="4" s="1"/>
  <c r="R271" i="4"/>
  <c r="H70" i="5"/>
  <c r="H125" i="7" s="1"/>
  <c r="J64" i="6"/>
  <c r="J206" i="7" s="1"/>
  <c r="J91" i="5"/>
  <c r="N93" i="5"/>
  <c r="I273" i="4"/>
  <c r="I206" i="7"/>
  <c r="C18" i="5"/>
  <c r="N132" i="7"/>
  <c r="F102" i="5"/>
  <c r="I215" i="4"/>
  <c r="J259" i="4"/>
  <c r="R267" i="4"/>
  <c r="J132" i="7"/>
  <c r="P177" i="4"/>
  <c r="H170" i="4"/>
  <c r="J58" i="4"/>
  <c r="N111" i="4"/>
  <c r="N30" i="7" s="1"/>
  <c r="R264" i="4"/>
  <c r="P58" i="4"/>
  <c r="P57" i="4" s="1"/>
  <c r="I271" i="4"/>
  <c r="V170" i="4"/>
  <c r="J252" i="4"/>
  <c r="I205" i="4"/>
  <c r="T99" i="5"/>
  <c r="K131" i="5"/>
  <c r="U47" i="6"/>
  <c r="B58" i="4"/>
  <c r="B57" i="4" s="1"/>
  <c r="B3" i="7" s="1"/>
  <c r="N258" i="4"/>
  <c r="N58" i="4"/>
  <c r="N13" i="4"/>
  <c r="N204" i="4" s="1"/>
  <c r="D101" i="6"/>
  <c r="S127" i="4"/>
  <c r="S46" i="7" s="1"/>
  <c r="M190" i="4"/>
  <c r="N170" i="4"/>
  <c r="N261" i="4"/>
  <c r="U252" i="4"/>
  <c r="C63" i="5"/>
  <c r="C118" i="7" s="1"/>
  <c r="D95" i="6"/>
  <c r="H73" i="4"/>
  <c r="H19" i="7" s="1"/>
  <c r="K105" i="6"/>
  <c r="I219" i="7"/>
  <c r="E127" i="4"/>
  <c r="E46" i="7" s="1"/>
  <c r="U92" i="6"/>
  <c r="T206" i="4"/>
  <c r="F100" i="5"/>
  <c r="G258" i="4"/>
  <c r="G84" i="4"/>
  <c r="F13" i="4"/>
  <c r="F91" i="6" s="1"/>
  <c r="J42" i="5"/>
  <c r="E87" i="6"/>
  <c r="M46" i="4"/>
  <c r="M271" i="4" s="1"/>
  <c r="N249" i="4"/>
  <c r="N263" i="4"/>
  <c r="F101" i="5"/>
  <c r="N98" i="5"/>
  <c r="U254" i="4"/>
  <c r="U93" i="5"/>
  <c r="M6" i="4"/>
  <c r="M4" i="4" s="1"/>
  <c r="M231" i="4" s="1"/>
  <c r="C57" i="6"/>
  <c r="C199" i="7" s="1"/>
  <c r="D208" i="4"/>
  <c r="C127" i="4"/>
  <c r="C46" i="7" s="1"/>
  <c r="K218" i="4"/>
  <c r="I190" i="4"/>
  <c r="E94" i="5"/>
  <c r="U205" i="4"/>
  <c r="Q13" i="4"/>
  <c r="Q204" i="4" s="1"/>
  <c r="F94" i="6"/>
  <c r="Q99" i="5"/>
  <c r="G64" i="6"/>
  <c r="G206" i="7" s="1"/>
  <c r="M77" i="6"/>
  <c r="M219" i="7" s="1"/>
  <c r="P47" i="6"/>
  <c r="I13" i="4"/>
  <c r="I150" i="4" s="1"/>
  <c r="N259" i="4"/>
  <c r="P59" i="7"/>
  <c r="D31" i="4"/>
  <c r="D258" i="4" s="1"/>
  <c r="C73" i="4"/>
  <c r="C19" i="7" s="1"/>
  <c r="C84" i="4"/>
  <c r="K26" i="4"/>
  <c r="E93" i="5"/>
  <c r="N253" i="4"/>
  <c r="F95" i="6"/>
  <c r="N92" i="6"/>
  <c r="M107" i="5"/>
  <c r="U262" i="4"/>
  <c r="U87" i="6"/>
  <c r="C170" i="4"/>
  <c r="D106" i="5"/>
  <c r="I31" i="4"/>
  <c r="I168" i="4" s="1"/>
  <c r="E88" i="6"/>
  <c r="D40" i="7"/>
  <c r="F83" i="5"/>
  <c r="F138" i="7" s="1"/>
  <c r="T108" i="5"/>
  <c r="I70" i="5"/>
  <c r="I125" i="7" s="1"/>
  <c r="Q93" i="6"/>
  <c r="G177" i="4"/>
  <c r="J47" i="6"/>
  <c r="C47" i="6"/>
  <c r="M47" i="6"/>
  <c r="I137" i="5"/>
  <c r="B26" i="4"/>
  <c r="B163" i="4" s="1"/>
  <c r="K6" i="4"/>
  <c r="K197" i="4" s="1"/>
  <c r="B6" i="4"/>
  <c r="B197" i="4" s="1"/>
  <c r="M20" i="4"/>
  <c r="M211" i="4" s="1"/>
  <c r="I73" i="4"/>
  <c r="I183" i="4" s="1"/>
  <c r="V111" i="4"/>
  <c r="V30" i="7" s="1"/>
  <c r="T13" i="4"/>
  <c r="T97" i="5" s="1"/>
  <c r="G20" i="4"/>
  <c r="G211" i="4" s="1"/>
  <c r="U138" i="7"/>
  <c r="D70" i="5"/>
  <c r="D125" i="7" s="1"/>
  <c r="N255" i="4"/>
  <c r="M101" i="6"/>
  <c r="U249" i="4"/>
  <c r="U257" i="4"/>
  <c r="B13" i="4"/>
  <c r="B91" i="6" s="1"/>
  <c r="U200" i="4"/>
  <c r="C95" i="5"/>
  <c r="M118" i="7"/>
  <c r="D100" i="6"/>
  <c r="H47" i="7"/>
  <c r="B111" i="5"/>
  <c r="U251" i="4"/>
  <c r="F77" i="6"/>
  <c r="F219" i="7" s="1"/>
  <c r="T102" i="6"/>
  <c r="R125" i="7"/>
  <c r="E91" i="5"/>
  <c r="C131" i="5"/>
  <c r="N111" i="6"/>
  <c r="B118" i="6"/>
  <c r="B201" i="4"/>
  <c r="N57" i="6"/>
  <c r="N199" i="7" s="1"/>
  <c r="G70" i="5"/>
  <c r="G125" i="7" s="1"/>
  <c r="F20" i="7"/>
  <c r="I92" i="5"/>
  <c r="U219" i="7"/>
  <c r="D64" i="6"/>
  <c r="D206" i="7" s="1"/>
  <c r="N260" i="4"/>
  <c r="B170" i="4"/>
  <c r="B100" i="5"/>
  <c r="M96" i="5"/>
  <c r="U253" i="4"/>
  <c r="U259" i="4"/>
  <c r="M93" i="5"/>
  <c r="I47" i="7"/>
  <c r="G13" i="7"/>
  <c r="C89" i="6"/>
  <c r="M170" i="4"/>
  <c r="E20" i="7"/>
  <c r="B105" i="6"/>
  <c r="O100" i="5"/>
  <c r="D47" i="7"/>
  <c r="I98" i="5"/>
  <c r="E85" i="6"/>
  <c r="F125" i="6"/>
  <c r="N59" i="7"/>
  <c r="I6" i="4"/>
  <c r="I143" i="4" s="1"/>
  <c r="E6" i="4"/>
  <c r="J73" i="4"/>
  <c r="J19" i="7" s="1"/>
  <c r="D20" i="4"/>
  <c r="D98" i="6" s="1"/>
  <c r="V18" i="5"/>
  <c r="V61" i="5" s="1"/>
  <c r="U26" i="7"/>
  <c r="U190" i="4"/>
  <c r="N251" i="4"/>
  <c r="N262" i="4"/>
  <c r="U255" i="4"/>
  <c r="G58" i="4"/>
  <c r="G4" i="7" s="1"/>
  <c r="C202" i="4"/>
  <c r="F112" i="4"/>
  <c r="E73" i="4"/>
  <c r="E19" i="7" s="1"/>
  <c r="N254" i="4"/>
  <c r="U57" i="6"/>
  <c r="U199" i="7" s="1"/>
  <c r="R206" i="7"/>
  <c r="J268" i="4"/>
  <c r="J271" i="4"/>
  <c r="J266" i="4"/>
  <c r="J265" i="4"/>
  <c r="J264" i="4"/>
  <c r="J273" i="4"/>
  <c r="J269" i="4"/>
  <c r="J267" i="4"/>
  <c r="J272" i="4"/>
  <c r="J30" i="4"/>
  <c r="J270" i="4"/>
  <c r="W167" i="4"/>
  <c r="W54" i="6"/>
  <c r="W82" i="6"/>
  <c r="W88" i="5"/>
  <c r="W228" i="4"/>
  <c r="W235" i="4"/>
  <c r="W230" i="4"/>
  <c r="W236" i="4"/>
  <c r="W225" i="4"/>
  <c r="W234" i="4"/>
  <c r="W223" i="4"/>
  <c r="W226" i="4"/>
  <c r="W233" i="4"/>
  <c r="W229" i="4"/>
  <c r="W232" i="4"/>
  <c r="W227" i="4"/>
  <c r="W97" i="6"/>
  <c r="W103" i="5"/>
  <c r="W242" i="4"/>
  <c r="W243" i="4"/>
  <c r="W241" i="4"/>
  <c r="W239" i="4"/>
  <c r="W244" i="4"/>
  <c r="W245" i="4"/>
  <c r="W246" i="4"/>
  <c r="W240" i="4"/>
  <c r="Q58" i="4"/>
  <c r="E77" i="6"/>
  <c r="E219" i="7" s="1"/>
  <c r="B42" i="5"/>
  <c r="B76" i="5" s="1"/>
  <c r="W157" i="5"/>
  <c r="M59" i="7"/>
  <c r="W135" i="6"/>
  <c r="W155" i="6"/>
  <c r="W154" i="6"/>
  <c r="W142" i="6"/>
  <c r="W143" i="6"/>
  <c r="W141" i="6"/>
  <c r="W159" i="6"/>
  <c r="W149" i="6"/>
  <c r="W140" i="6"/>
  <c r="W148" i="6"/>
  <c r="W139" i="6"/>
  <c r="W147" i="6"/>
  <c r="W137" i="6"/>
  <c r="W152" i="6"/>
  <c r="W160" i="6"/>
  <c r="W146" i="6"/>
  <c r="W145" i="6"/>
  <c r="W153" i="6"/>
  <c r="W156" i="6"/>
  <c r="W151" i="6"/>
  <c r="W138" i="6"/>
  <c r="W158" i="6"/>
  <c r="D77" i="5"/>
  <c r="D132" i="7" s="1"/>
  <c r="W161" i="5"/>
  <c r="W150" i="5"/>
  <c r="W149" i="5"/>
  <c r="W162" i="5"/>
  <c r="W148" i="5"/>
  <c r="W159" i="5"/>
  <c r="W156" i="5"/>
  <c r="W147" i="5"/>
  <c r="W152" i="5"/>
  <c r="W155" i="5"/>
  <c r="W146" i="5"/>
  <c r="W143" i="5"/>
  <c r="W166" i="5"/>
  <c r="W154" i="5"/>
  <c r="W145" i="5"/>
  <c r="W153" i="5"/>
  <c r="W163" i="5"/>
  <c r="W164" i="5"/>
  <c r="W165" i="5"/>
  <c r="W160" i="5"/>
  <c r="W144" i="5"/>
  <c r="W158" i="5"/>
  <c r="W151" i="5"/>
  <c r="W77" i="3"/>
  <c r="W64" i="3"/>
  <c r="W34" i="3"/>
  <c r="W47" i="3"/>
  <c r="W140" i="3" s="1"/>
  <c r="W141" i="5"/>
  <c r="W60" i="5"/>
  <c r="W231" i="3"/>
  <c r="W18" i="3"/>
  <c r="W200" i="3" s="1"/>
  <c r="W5" i="3"/>
  <c r="W187" i="3" s="1"/>
  <c r="W220" i="3"/>
  <c r="W222" i="4"/>
  <c r="W195" i="4"/>
  <c r="W141" i="4"/>
  <c r="W237" i="4"/>
  <c r="W210" i="4"/>
  <c r="W156" i="4"/>
  <c r="W219" i="3"/>
  <c r="B131" i="6"/>
  <c r="E137" i="5"/>
  <c r="P53" i="7"/>
  <c r="P127" i="4"/>
  <c r="B108" i="5"/>
  <c r="Q271" i="4"/>
  <c r="M18" i="6"/>
  <c r="M118" i="6"/>
  <c r="M111" i="6"/>
  <c r="H117" i="5"/>
  <c r="H18" i="5"/>
  <c r="Q47" i="6"/>
  <c r="F47" i="6"/>
  <c r="E118" i="7"/>
  <c r="B102" i="6"/>
  <c r="T75" i="7"/>
  <c r="T59" i="7" s="1"/>
  <c r="R111" i="6"/>
  <c r="R33" i="6"/>
  <c r="R17" i="6" s="1"/>
  <c r="R136" i="6" s="1"/>
  <c r="R125" i="6"/>
  <c r="C131" i="6"/>
  <c r="I112" i="4"/>
  <c r="B17" i="5"/>
  <c r="B144" i="5" s="1"/>
  <c r="D184" i="4"/>
  <c r="K17" i="5"/>
  <c r="K142" i="5" s="1"/>
  <c r="E199" i="7"/>
  <c r="S59" i="7"/>
  <c r="K75" i="7"/>
  <c r="K59" i="7" s="1"/>
  <c r="Q33" i="7"/>
  <c r="Q112" i="4"/>
  <c r="E170" i="4"/>
  <c r="S131" i="6"/>
  <c r="E18" i="6"/>
  <c r="E118" i="6"/>
  <c r="M33" i="6"/>
  <c r="M125" i="6"/>
  <c r="D137" i="5"/>
  <c r="U260" i="4"/>
  <c r="U258" i="4"/>
  <c r="Q13" i="7"/>
  <c r="Q118" i="6"/>
  <c r="K6" i="7"/>
  <c r="K111" i="6"/>
  <c r="T17" i="5"/>
  <c r="T151" i="5" s="1"/>
  <c r="N61" i="5"/>
  <c r="J131" i="6"/>
  <c r="Q33" i="6"/>
  <c r="Q70" i="6" s="1"/>
  <c r="Q125" i="6"/>
  <c r="R118" i="6"/>
  <c r="V26" i="7"/>
  <c r="V131" i="6"/>
  <c r="H13" i="7"/>
  <c r="H124" i="5"/>
  <c r="H118" i="6"/>
  <c r="M31" i="4"/>
  <c r="M258" i="4" s="1"/>
  <c r="K125" i="6"/>
  <c r="K33" i="6"/>
  <c r="M131" i="6"/>
  <c r="Q111" i="6"/>
  <c r="E124" i="5"/>
  <c r="F111" i="6"/>
  <c r="J111" i="6"/>
  <c r="H47" i="6"/>
  <c r="U42" i="5"/>
  <c r="U131" i="5"/>
  <c r="G124" i="5"/>
  <c r="B124" i="5"/>
  <c r="M124" i="5"/>
  <c r="T124" i="5"/>
  <c r="C124" i="5"/>
  <c r="C117" i="5"/>
  <c r="S137" i="5"/>
  <c r="B137" i="5"/>
  <c r="T131" i="5"/>
  <c r="Q124" i="5"/>
  <c r="T137" i="5"/>
  <c r="P42" i="5"/>
  <c r="P131" i="5"/>
  <c r="U131" i="6"/>
  <c r="O18" i="6"/>
  <c r="O55" i="6" s="1"/>
  <c r="O118" i="6"/>
  <c r="N131" i="6"/>
  <c r="R131" i="6"/>
  <c r="D111" i="6"/>
  <c r="J131" i="5"/>
  <c r="O42" i="5"/>
  <c r="O76" i="5" s="1"/>
  <c r="O131" i="5"/>
  <c r="D18" i="5"/>
  <c r="D117" i="5"/>
  <c r="P131" i="6"/>
  <c r="I118" i="6"/>
  <c r="V137" i="5"/>
  <c r="P18" i="5"/>
  <c r="P61" i="5" s="1"/>
  <c r="P117" i="5"/>
  <c r="S117" i="5"/>
  <c r="B117" i="5"/>
  <c r="O18" i="5"/>
  <c r="O61" i="5" s="1"/>
  <c r="O117" i="5"/>
  <c r="D6" i="7"/>
  <c r="D58" i="4"/>
  <c r="D4" i="7" s="1"/>
  <c r="I131" i="5"/>
  <c r="I42" i="5"/>
  <c r="I17" i="5" s="1"/>
  <c r="J124" i="5"/>
  <c r="S33" i="6"/>
  <c r="S17" i="6" s="1"/>
  <c r="S125" i="6"/>
  <c r="H33" i="6"/>
  <c r="H125" i="6"/>
  <c r="D18" i="6"/>
  <c r="D118" i="6"/>
  <c r="E111" i="6"/>
  <c r="I33" i="6"/>
  <c r="I125" i="6"/>
  <c r="D33" i="6"/>
  <c r="D125" i="6"/>
  <c r="F124" i="5"/>
  <c r="V117" i="5"/>
  <c r="E117" i="5"/>
  <c r="H112" i="4"/>
  <c r="Q131" i="5"/>
  <c r="Q137" i="5"/>
  <c r="C75" i="7"/>
  <c r="C59" i="7" s="1"/>
  <c r="V18" i="6"/>
  <c r="V118" i="6"/>
  <c r="I111" i="6"/>
  <c r="I18" i="6"/>
  <c r="C125" i="6"/>
  <c r="C33" i="6"/>
  <c r="K137" i="5"/>
  <c r="G42" i="5"/>
  <c r="G76" i="5" s="1"/>
  <c r="G131" i="5"/>
  <c r="G47" i="6"/>
  <c r="H111" i="6"/>
  <c r="U111" i="6"/>
  <c r="U18" i="5"/>
  <c r="U117" i="5"/>
  <c r="B111" i="6"/>
  <c r="M42" i="5"/>
  <c r="M131" i="5"/>
  <c r="N256" i="4"/>
  <c r="N30" i="4"/>
  <c r="D124" i="5"/>
  <c r="I117" i="5"/>
  <c r="K124" i="5"/>
  <c r="J33" i="6"/>
  <c r="J125" i="6"/>
  <c r="Q131" i="6"/>
  <c r="U18" i="6"/>
  <c r="U118" i="6"/>
  <c r="S131" i="5"/>
  <c r="F18" i="6"/>
  <c r="F118" i="6"/>
  <c r="V124" i="5"/>
  <c r="T33" i="6"/>
  <c r="T131" i="6"/>
  <c r="E131" i="6"/>
  <c r="I131" i="6"/>
  <c r="F42" i="5"/>
  <c r="F131" i="5"/>
  <c r="K131" i="6"/>
  <c r="G131" i="6"/>
  <c r="P124" i="5"/>
  <c r="J117" i="5"/>
  <c r="F18" i="5"/>
  <c r="F117" i="5"/>
  <c r="V42" i="5"/>
  <c r="V76" i="5" s="1"/>
  <c r="U124" i="5"/>
  <c r="F46" i="4"/>
  <c r="F183" i="4" s="1"/>
  <c r="J137" i="5"/>
  <c r="N131" i="5"/>
  <c r="N42" i="5"/>
  <c r="N17" i="5" s="1"/>
  <c r="V111" i="6"/>
  <c r="C137" i="5"/>
  <c r="E131" i="5"/>
  <c r="E42" i="5"/>
  <c r="U33" i="6"/>
  <c r="U70" i="6" s="1"/>
  <c r="U125" i="6"/>
  <c r="B131" i="5"/>
  <c r="O111" i="6"/>
  <c r="S111" i="6"/>
  <c r="G18" i="5"/>
  <c r="G61" i="5" s="1"/>
  <c r="G117" i="5"/>
  <c r="K117" i="5"/>
  <c r="T47" i="7"/>
  <c r="T127" i="4"/>
  <c r="T46" i="7" s="1"/>
  <c r="R112" i="4"/>
  <c r="M137" i="5"/>
  <c r="G33" i="6"/>
  <c r="G70" i="6" s="1"/>
  <c r="S124" i="5"/>
  <c r="R17" i="5"/>
  <c r="R142" i="5" s="1"/>
  <c r="T58" i="4"/>
  <c r="T4" i="7" s="1"/>
  <c r="H137" i="5"/>
  <c r="B33" i="6"/>
  <c r="B17" i="6" s="1"/>
  <c r="B125" i="6"/>
  <c r="H131" i="6"/>
  <c r="N18" i="6"/>
  <c r="N118" i="6"/>
  <c r="J118" i="6"/>
  <c r="P125" i="6"/>
  <c r="P33" i="6"/>
  <c r="P70" i="6" s="1"/>
  <c r="N124" i="5"/>
  <c r="N33" i="6"/>
  <c r="C42" i="5"/>
  <c r="M18" i="5"/>
  <c r="M117" i="5"/>
  <c r="D42" i="5"/>
  <c r="D131" i="5"/>
  <c r="O124" i="5"/>
  <c r="N117" i="5"/>
  <c r="T117" i="5"/>
  <c r="F26" i="4"/>
  <c r="F219" i="4"/>
  <c r="F106" i="6"/>
  <c r="F112" i="5"/>
  <c r="K190" i="4"/>
  <c r="K77" i="6"/>
  <c r="K219" i="7" s="1"/>
  <c r="K83" i="5"/>
  <c r="K138" i="7" s="1"/>
  <c r="C214" i="4"/>
  <c r="C101" i="6"/>
  <c r="C107" i="5"/>
  <c r="C200" i="4"/>
  <c r="C87" i="6"/>
  <c r="C93" i="5"/>
  <c r="D150" i="4"/>
  <c r="M204" i="4"/>
  <c r="M91" i="6"/>
  <c r="M97" i="5"/>
  <c r="U211" i="4"/>
  <c r="U98" i="6"/>
  <c r="U104" i="5"/>
  <c r="C190" i="4"/>
  <c r="C77" i="6"/>
  <c r="C219" i="7" s="1"/>
  <c r="C83" i="5"/>
  <c r="C138" i="7" s="1"/>
  <c r="N211" i="4"/>
  <c r="N98" i="6"/>
  <c r="N104" i="5"/>
  <c r="O13" i="4"/>
  <c r="O205" i="4"/>
  <c r="O92" i="6"/>
  <c r="O98" i="5"/>
  <c r="J57" i="4"/>
  <c r="J3" i="7" s="1"/>
  <c r="J4" i="7"/>
  <c r="G209" i="4"/>
  <c r="G96" i="6"/>
  <c r="G102" i="5"/>
  <c r="N150" i="4"/>
  <c r="N91" i="6"/>
  <c r="N97" i="5"/>
  <c r="H215" i="4"/>
  <c r="H102" i="6"/>
  <c r="H108" i="5"/>
  <c r="D200" i="4"/>
  <c r="D87" i="6"/>
  <c r="D93" i="5"/>
  <c r="G213" i="4"/>
  <c r="G100" i="6"/>
  <c r="G106" i="5"/>
  <c r="P26" i="4"/>
  <c r="P219" i="4"/>
  <c r="P106" i="6"/>
  <c r="P112" i="5"/>
  <c r="O168" i="4"/>
  <c r="O263" i="4"/>
  <c r="O261" i="4"/>
  <c r="O259" i="4"/>
  <c r="O257" i="4"/>
  <c r="O262" i="4"/>
  <c r="O260" i="4"/>
  <c r="O255" i="4"/>
  <c r="O253" i="4"/>
  <c r="O249" i="4"/>
  <c r="O256" i="4"/>
  <c r="O254" i="4"/>
  <c r="O252" i="4"/>
  <c r="O250" i="4"/>
  <c r="M57" i="4"/>
  <c r="M3" i="7" s="1"/>
  <c r="M19" i="7"/>
  <c r="D163" i="4"/>
  <c r="D217" i="4"/>
  <c r="D104" i="6"/>
  <c r="D110" i="5"/>
  <c r="T31" i="7"/>
  <c r="P20" i="4"/>
  <c r="P157" i="4" s="1"/>
  <c r="P215" i="4"/>
  <c r="P102" i="6"/>
  <c r="P108" i="5"/>
  <c r="O4" i="7"/>
  <c r="F204" i="4"/>
  <c r="J163" i="4"/>
  <c r="J217" i="4"/>
  <c r="J104" i="6"/>
  <c r="J110" i="5"/>
  <c r="B177" i="4"/>
  <c r="B64" i="6"/>
  <c r="B206" i="7" s="1"/>
  <c r="B70" i="5"/>
  <c r="B125" i="7" s="1"/>
  <c r="S46" i="4"/>
  <c r="S184" i="4"/>
  <c r="S71" i="6"/>
  <c r="S213" i="7" s="1"/>
  <c r="S77" i="5"/>
  <c r="S132" i="7" s="1"/>
  <c r="T196" i="4"/>
  <c r="T83" i="6"/>
  <c r="T89" i="5"/>
  <c r="I163" i="4"/>
  <c r="I217" i="4"/>
  <c r="I104" i="6"/>
  <c r="I110" i="5"/>
  <c r="S31" i="7"/>
  <c r="P209" i="4"/>
  <c r="P96" i="6"/>
  <c r="P102" i="5"/>
  <c r="K208" i="4"/>
  <c r="K95" i="6"/>
  <c r="K101" i="5"/>
  <c r="T26" i="4"/>
  <c r="T218" i="4"/>
  <c r="T105" i="6"/>
  <c r="T111" i="5"/>
  <c r="T214" i="4"/>
  <c r="T101" i="6"/>
  <c r="T107" i="5"/>
  <c r="G203" i="4"/>
  <c r="G90" i="6"/>
  <c r="G96" i="5"/>
  <c r="C212" i="4"/>
  <c r="C99" i="6"/>
  <c r="C105" i="5"/>
  <c r="G201" i="4"/>
  <c r="G88" i="6"/>
  <c r="G94" i="5"/>
  <c r="H4" i="7"/>
  <c r="E269" i="4"/>
  <c r="F111" i="4"/>
  <c r="F30" i="7" s="1"/>
  <c r="F31" i="7"/>
  <c r="F57" i="4"/>
  <c r="F3" i="7" s="1"/>
  <c r="F4" i="7"/>
  <c r="P55" i="6"/>
  <c r="P262" i="4"/>
  <c r="P260" i="4"/>
  <c r="P263" i="4"/>
  <c r="P261" i="4"/>
  <c r="P259" i="4"/>
  <c r="P257" i="4"/>
  <c r="P255" i="4"/>
  <c r="P253" i="4"/>
  <c r="P249" i="4"/>
  <c r="P256" i="4"/>
  <c r="P254" i="4"/>
  <c r="P252" i="4"/>
  <c r="P250" i="4"/>
  <c r="K31" i="7"/>
  <c r="K111" i="4"/>
  <c r="K30" i="7" s="1"/>
  <c r="U150" i="4"/>
  <c r="U204" i="4"/>
  <c r="U91" i="6"/>
  <c r="U97" i="5"/>
  <c r="S4" i="7"/>
  <c r="O163" i="4"/>
  <c r="O217" i="4"/>
  <c r="O104" i="6"/>
  <c r="O110" i="5"/>
  <c r="U143" i="4"/>
  <c r="U197" i="4"/>
  <c r="U84" i="6"/>
  <c r="U90" i="5"/>
  <c r="K143" i="4"/>
  <c r="B20" i="4"/>
  <c r="B213" i="4"/>
  <c r="B100" i="6"/>
  <c r="B106" i="5"/>
  <c r="H20" i="4"/>
  <c r="H19" i="4" s="1"/>
  <c r="H242" i="4" s="1"/>
  <c r="H212" i="4"/>
  <c r="H99" i="6"/>
  <c r="H105" i="5"/>
  <c r="F157" i="4"/>
  <c r="F211" i="4"/>
  <c r="F98" i="6"/>
  <c r="F104" i="5"/>
  <c r="O211" i="4"/>
  <c r="O98" i="6"/>
  <c r="O104" i="5"/>
  <c r="C184" i="4"/>
  <c r="C71" i="6"/>
  <c r="C213" i="7" s="1"/>
  <c r="C77" i="5"/>
  <c r="C132" i="7" s="1"/>
  <c r="C196" i="4"/>
  <c r="C83" i="6"/>
  <c r="C89" i="5"/>
  <c r="B183" i="4"/>
  <c r="B272" i="4"/>
  <c r="B270" i="4"/>
  <c r="B268" i="4"/>
  <c r="B266" i="4"/>
  <c r="B264" i="4"/>
  <c r="B273" i="4"/>
  <c r="B269" i="4"/>
  <c r="B267" i="4"/>
  <c r="K46" i="4"/>
  <c r="K271" i="4" s="1"/>
  <c r="T19" i="7"/>
  <c r="J111" i="4"/>
  <c r="J30" i="7" s="1"/>
  <c r="J31" i="7"/>
  <c r="H209" i="4"/>
  <c r="H96" i="6"/>
  <c r="H102" i="5"/>
  <c r="G207" i="4"/>
  <c r="G94" i="6"/>
  <c r="G100" i="5"/>
  <c r="T198" i="4"/>
  <c r="T85" i="6"/>
  <c r="T91" i="5"/>
  <c r="H213" i="4"/>
  <c r="H100" i="6"/>
  <c r="H106" i="5"/>
  <c r="K198" i="4"/>
  <c r="K85" i="6"/>
  <c r="K91" i="5"/>
  <c r="P203" i="4"/>
  <c r="P90" i="6"/>
  <c r="P96" i="5"/>
  <c r="D19" i="7"/>
  <c r="V163" i="4"/>
  <c r="V217" i="4"/>
  <c r="V104" i="6"/>
  <c r="V110" i="5"/>
  <c r="P251" i="4"/>
  <c r="U30" i="4"/>
  <c r="U183" i="4"/>
  <c r="U76" i="5"/>
  <c r="U273" i="4"/>
  <c r="U269" i="4"/>
  <c r="U267" i="4"/>
  <c r="U268" i="4"/>
  <c r="U264" i="4"/>
  <c r="U270" i="4"/>
  <c r="U266" i="4"/>
  <c r="U272" i="4"/>
  <c r="O31" i="7"/>
  <c r="G26" i="4"/>
  <c r="G218" i="4"/>
  <c r="G105" i="6"/>
  <c r="G111" i="5"/>
  <c r="E13" i="4"/>
  <c r="E207" i="4"/>
  <c r="E94" i="6"/>
  <c r="E100" i="5"/>
  <c r="D6" i="4"/>
  <c r="D4" i="4" s="1"/>
  <c r="D225" i="4" s="1"/>
  <c r="D198" i="4"/>
  <c r="D85" i="6"/>
  <c r="D91" i="5"/>
  <c r="T190" i="4"/>
  <c r="T77" i="6"/>
  <c r="T219" i="7" s="1"/>
  <c r="T271" i="4"/>
  <c r="T83" i="5"/>
  <c r="T138" i="7" s="1"/>
  <c r="R197" i="4"/>
  <c r="R84" i="6"/>
  <c r="R90" i="5"/>
  <c r="S170" i="4"/>
  <c r="S57" i="6"/>
  <c r="S199" i="7" s="1"/>
  <c r="S63" i="5"/>
  <c r="S118" i="7" s="1"/>
  <c r="C198" i="4"/>
  <c r="C85" i="6"/>
  <c r="C91" i="5"/>
  <c r="D196" i="4"/>
  <c r="D83" i="6"/>
  <c r="D89" i="5"/>
  <c r="E4" i="7"/>
  <c r="T208" i="4"/>
  <c r="T95" i="6"/>
  <c r="T101" i="5"/>
  <c r="S150" i="4"/>
  <c r="G199" i="4"/>
  <c r="G86" i="6"/>
  <c r="G92" i="5"/>
  <c r="Q143" i="4"/>
  <c r="Q90" i="5"/>
  <c r="K163" i="4"/>
  <c r="K217" i="4"/>
  <c r="K104" i="6"/>
  <c r="K110" i="5"/>
  <c r="H6" i="4"/>
  <c r="H203" i="4"/>
  <c r="H90" i="6"/>
  <c r="H96" i="5"/>
  <c r="G31" i="7"/>
  <c r="G111" i="4"/>
  <c r="G30" i="7" s="1"/>
  <c r="V183" i="4"/>
  <c r="V70" i="6"/>
  <c r="V273" i="4"/>
  <c r="V269" i="4"/>
  <c r="V267" i="4"/>
  <c r="V272" i="4"/>
  <c r="V270" i="4"/>
  <c r="V268" i="4"/>
  <c r="V266" i="4"/>
  <c r="V264" i="4"/>
  <c r="N163" i="4"/>
  <c r="N217" i="4"/>
  <c r="N104" i="6"/>
  <c r="N110" i="5"/>
  <c r="P183" i="4"/>
  <c r="P272" i="4"/>
  <c r="P270" i="4"/>
  <c r="P268" i="4"/>
  <c r="P266" i="4"/>
  <c r="P264" i="4"/>
  <c r="P273" i="4"/>
  <c r="P269" i="4"/>
  <c r="P267" i="4"/>
  <c r="P76" i="5"/>
  <c r="N183" i="4"/>
  <c r="J168" i="4"/>
  <c r="G30" i="4"/>
  <c r="G55" i="6"/>
  <c r="G262" i="4"/>
  <c r="G260" i="4"/>
  <c r="G263" i="4"/>
  <c r="G261" i="4"/>
  <c r="G259" i="4"/>
  <c r="G257" i="4"/>
  <c r="G255" i="4"/>
  <c r="G253" i="4"/>
  <c r="G249" i="4"/>
  <c r="G250" i="4"/>
  <c r="G254" i="4"/>
  <c r="G252" i="4"/>
  <c r="K20" i="4"/>
  <c r="K157" i="4" s="1"/>
  <c r="K212" i="4"/>
  <c r="K99" i="6"/>
  <c r="K105" i="5"/>
  <c r="V211" i="4"/>
  <c r="V98" i="6"/>
  <c r="V104" i="5"/>
  <c r="V143" i="4"/>
  <c r="V197" i="4"/>
  <c r="V84" i="6"/>
  <c r="V90" i="5"/>
  <c r="D31" i="7"/>
  <c r="H206" i="4"/>
  <c r="H93" i="6"/>
  <c r="H99" i="5"/>
  <c r="E163" i="4"/>
  <c r="E217" i="4"/>
  <c r="E104" i="6"/>
  <c r="E110" i="5"/>
  <c r="H196" i="4"/>
  <c r="H83" i="6"/>
  <c r="H89" i="5"/>
  <c r="U163" i="4"/>
  <c r="U217" i="4"/>
  <c r="U104" i="6"/>
  <c r="U110" i="5"/>
  <c r="D46" i="4"/>
  <c r="D190" i="4"/>
  <c r="D77" i="6"/>
  <c r="D219" i="7" s="1"/>
  <c r="D83" i="5"/>
  <c r="D138" i="7" s="1"/>
  <c r="H163" i="4"/>
  <c r="H217" i="4"/>
  <c r="H104" i="6"/>
  <c r="H110" i="5"/>
  <c r="K31" i="4"/>
  <c r="K251" i="4" s="1"/>
  <c r="K170" i="4"/>
  <c r="K57" i="6"/>
  <c r="K199" i="7" s="1"/>
  <c r="K63" i="5"/>
  <c r="K118" i="7" s="1"/>
  <c r="T212" i="4"/>
  <c r="T99" i="6"/>
  <c r="T105" i="5"/>
  <c r="S31" i="4"/>
  <c r="P207" i="4"/>
  <c r="P94" i="6"/>
  <c r="P100" i="5"/>
  <c r="K206" i="4"/>
  <c r="K93" i="6"/>
  <c r="K99" i="5"/>
  <c r="G215" i="4"/>
  <c r="G102" i="6"/>
  <c r="G108" i="5"/>
  <c r="K216" i="4"/>
  <c r="K103" i="6"/>
  <c r="K109" i="5"/>
  <c r="T200" i="4"/>
  <c r="T87" i="6"/>
  <c r="T93" i="5"/>
  <c r="O251" i="4"/>
  <c r="Q168" i="4"/>
  <c r="Q55" i="6"/>
  <c r="Q61" i="5"/>
  <c r="Q262" i="4"/>
  <c r="Q260" i="4"/>
  <c r="Q255" i="4"/>
  <c r="Q253" i="4"/>
  <c r="Q249" i="4"/>
  <c r="Q259" i="4"/>
  <c r="Q261" i="4"/>
  <c r="Q257" i="4"/>
  <c r="Q256" i="4"/>
  <c r="Q254" i="4"/>
  <c r="Q252" i="4"/>
  <c r="Q250" i="4"/>
  <c r="Q263" i="4"/>
  <c r="Q30" i="4"/>
  <c r="U271" i="4"/>
  <c r="B84" i="4"/>
  <c r="C163" i="4"/>
  <c r="C217" i="4"/>
  <c r="C104" i="6"/>
  <c r="C110" i="5"/>
  <c r="B271" i="4"/>
  <c r="G183" i="4"/>
  <c r="G272" i="4"/>
  <c r="G270" i="4"/>
  <c r="G268" i="4"/>
  <c r="G266" i="4"/>
  <c r="G264" i="4"/>
  <c r="G273" i="4"/>
  <c r="G269" i="4"/>
  <c r="G267" i="4"/>
  <c r="F168" i="4"/>
  <c r="I157" i="4"/>
  <c r="I211" i="4"/>
  <c r="J20" i="4"/>
  <c r="J19" i="4" s="1"/>
  <c r="J244" i="4" s="1"/>
  <c r="J213" i="4"/>
  <c r="J100" i="6"/>
  <c r="J106" i="5"/>
  <c r="K196" i="4"/>
  <c r="K83" i="6"/>
  <c r="K89" i="5"/>
  <c r="C20" i="4"/>
  <c r="C19" i="4" s="1"/>
  <c r="C241" i="4" s="1"/>
  <c r="M163" i="4"/>
  <c r="M217" i="4"/>
  <c r="M104" i="6"/>
  <c r="M110" i="5"/>
  <c r="T31" i="4"/>
  <c r="T251" i="4" s="1"/>
  <c r="T170" i="4"/>
  <c r="T57" i="6"/>
  <c r="T199" i="7" s="1"/>
  <c r="T63" i="5"/>
  <c r="T118" i="7" s="1"/>
  <c r="H205" i="4"/>
  <c r="H92" i="6"/>
  <c r="H98" i="5"/>
  <c r="G13" i="4"/>
  <c r="G205" i="4"/>
  <c r="G92" i="6"/>
  <c r="G98" i="5"/>
  <c r="P205" i="4"/>
  <c r="P92" i="6"/>
  <c r="P98" i="5"/>
  <c r="C262" i="4"/>
  <c r="H207" i="4"/>
  <c r="H94" i="6"/>
  <c r="H100" i="5"/>
  <c r="C13" i="4"/>
  <c r="C206" i="4"/>
  <c r="C93" i="6"/>
  <c r="C99" i="5"/>
  <c r="T216" i="4"/>
  <c r="T103" i="6"/>
  <c r="T109" i="5"/>
  <c r="C216" i="4"/>
  <c r="C103" i="6"/>
  <c r="C109" i="5"/>
  <c r="P6" i="4"/>
  <c r="P199" i="4"/>
  <c r="P86" i="6"/>
  <c r="P92" i="5"/>
  <c r="O258" i="4"/>
  <c r="R183" i="4"/>
  <c r="Q183" i="4"/>
  <c r="Q272" i="4"/>
  <c r="Q270" i="4"/>
  <c r="Q268" i="4"/>
  <c r="Q266" i="4"/>
  <c r="Q264" i="4"/>
  <c r="Q267" i="4"/>
  <c r="Q273" i="4"/>
  <c r="Q269" i="4"/>
  <c r="S217" i="4"/>
  <c r="S110" i="5"/>
  <c r="B265" i="4"/>
  <c r="V271" i="4"/>
  <c r="V150" i="4"/>
  <c r="V204" i="4"/>
  <c r="V91" i="6"/>
  <c r="V97" i="5"/>
  <c r="M111" i="4"/>
  <c r="M30" i="7" s="1"/>
  <c r="M31" i="7"/>
  <c r="P258" i="4"/>
  <c r="Q251" i="4"/>
  <c r="P271" i="4"/>
  <c r="O70" i="6"/>
  <c r="O273" i="4"/>
  <c r="O269" i="4"/>
  <c r="O267" i="4"/>
  <c r="O272" i="4"/>
  <c r="O270" i="4"/>
  <c r="O268" i="4"/>
  <c r="O266" i="4"/>
  <c r="O264" i="4"/>
  <c r="G6" i="4"/>
  <c r="G143" i="4" s="1"/>
  <c r="G198" i="4"/>
  <c r="G85" i="6"/>
  <c r="G91" i="5"/>
  <c r="Q163" i="4"/>
  <c r="Q217" i="4"/>
  <c r="Q104" i="6"/>
  <c r="Q110" i="5"/>
  <c r="T183" i="4"/>
  <c r="T76" i="5"/>
  <c r="T273" i="4"/>
  <c r="T269" i="4"/>
  <c r="T267" i="4"/>
  <c r="T272" i="4"/>
  <c r="T270" i="4"/>
  <c r="T268" i="4"/>
  <c r="T266" i="4"/>
  <c r="T264" i="4"/>
  <c r="H201" i="4"/>
  <c r="H88" i="6"/>
  <c r="H94" i="5"/>
  <c r="T265" i="4"/>
  <c r="E143" i="4"/>
  <c r="E197" i="4"/>
  <c r="E84" i="6"/>
  <c r="E90" i="5"/>
  <c r="F6" i="4"/>
  <c r="F4" i="4" s="1"/>
  <c r="F231" i="4" s="1"/>
  <c r="F199" i="4"/>
  <c r="F86" i="6"/>
  <c r="F92" i="5"/>
  <c r="K200" i="4"/>
  <c r="K87" i="6"/>
  <c r="K93" i="5"/>
  <c r="B31" i="4"/>
  <c r="B258" i="4" s="1"/>
  <c r="Q211" i="4"/>
  <c r="S190" i="4"/>
  <c r="S77" i="6"/>
  <c r="S219" i="7" s="1"/>
  <c r="S83" i="5"/>
  <c r="S138" i="7" s="1"/>
  <c r="R163" i="4"/>
  <c r="R217" i="4"/>
  <c r="R104" i="6"/>
  <c r="R110" i="5"/>
  <c r="S196" i="4"/>
  <c r="S83" i="6"/>
  <c r="S89" i="5"/>
  <c r="H46" i="4"/>
  <c r="H271" i="4" s="1"/>
  <c r="H190" i="4"/>
  <c r="H77" i="6"/>
  <c r="H219" i="7" s="1"/>
  <c r="H83" i="5"/>
  <c r="H138" i="7" s="1"/>
  <c r="K202" i="4"/>
  <c r="K89" i="6"/>
  <c r="K95" i="5"/>
  <c r="E157" i="4"/>
  <c r="E211" i="4"/>
  <c r="E98" i="6"/>
  <c r="E104" i="5"/>
  <c r="D216" i="4"/>
  <c r="D103" i="6"/>
  <c r="D109" i="5"/>
  <c r="T202" i="4"/>
  <c r="T89" i="6"/>
  <c r="T95" i="5"/>
  <c r="K214" i="4"/>
  <c r="K101" i="6"/>
  <c r="K107" i="5"/>
  <c r="R157" i="4"/>
  <c r="R211" i="4"/>
  <c r="R98" i="6"/>
  <c r="R104" i="5"/>
  <c r="R57" i="4"/>
  <c r="R4" i="7"/>
  <c r="U19" i="7"/>
  <c r="V265" i="4"/>
  <c r="H168" i="4"/>
  <c r="H262" i="4"/>
  <c r="H254" i="4"/>
  <c r="H252" i="4"/>
  <c r="R168" i="4"/>
  <c r="C6" i="4"/>
  <c r="T20" i="4"/>
  <c r="R143" i="4"/>
  <c r="P13" i="4"/>
  <c r="M150" i="4"/>
  <c r="V19" i="4"/>
  <c r="V157" i="4"/>
  <c r="U4" i="4"/>
  <c r="H13" i="4"/>
  <c r="U19" i="4"/>
  <c r="U244" i="4" s="1"/>
  <c r="U157" i="4"/>
  <c r="N19" i="4"/>
  <c r="N244" i="4" s="1"/>
  <c r="N157" i="4"/>
  <c r="V4" i="4"/>
  <c r="V231" i="4" s="1"/>
  <c r="O19" i="4"/>
  <c r="O157" i="4"/>
  <c r="T6" i="4"/>
  <c r="C46" i="4"/>
  <c r="C271" i="4" s="1"/>
  <c r="R19" i="4"/>
  <c r="R244" i="4" s="1"/>
  <c r="I19" i="4"/>
  <c r="I244" i="4" s="1"/>
  <c r="F19" i="4"/>
  <c r="F238" i="4" s="1"/>
  <c r="E19" i="4"/>
  <c r="E238" i="4" s="1"/>
  <c r="K150" i="4" l="1"/>
  <c r="Q4" i="4"/>
  <c r="B90" i="5"/>
  <c r="D97" i="5"/>
  <c r="Q150" i="4"/>
  <c r="Q84" i="6"/>
  <c r="C258" i="4"/>
  <c r="K90" i="5"/>
  <c r="H157" i="4"/>
  <c r="K84" i="6"/>
  <c r="J183" i="4"/>
  <c r="S163" i="4"/>
  <c r="C61" i="5"/>
  <c r="S19" i="4"/>
  <c r="S156" i="4" s="1"/>
  <c r="M76" i="5"/>
  <c r="E4" i="4"/>
  <c r="E222" i="4" s="1"/>
  <c r="B84" i="6"/>
  <c r="H57" i="4"/>
  <c r="H3" i="7" s="1"/>
  <c r="K4" i="4"/>
  <c r="K223" i="4" s="1"/>
  <c r="S4" i="4"/>
  <c r="S223" i="4" s="1"/>
  <c r="B143" i="4"/>
  <c r="S97" i="5"/>
  <c r="K97" i="5"/>
  <c r="S91" i="6"/>
  <c r="K91" i="6"/>
  <c r="S84" i="6"/>
  <c r="R97" i="5"/>
  <c r="S197" i="4"/>
  <c r="R91" i="6"/>
  <c r="S143" i="4"/>
  <c r="Q17" i="5"/>
  <c r="Q157" i="5" s="1"/>
  <c r="R204" i="4"/>
  <c r="R150" i="4"/>
  <c r="N57" i="4"/>
  <c r="E267" i="4"/>
  <c r="O57" i="4"/>
  <c r="O3" i="7" s="1"/>
  <c r="E76" i="5"/>
  <c r="H261" i="4"/>
  <c r="B204" i="4"/>
  <c r="O90" i="5"/>
  <c r="E273" i="4"/>
  <c r="J97" i="5"/>
  <c r="G98" i="6"/>
  <c r="E70" i="6"/>
  <c r="J91" i="6"/>
  <c r="O4" i="4"/>
  <c r="O232" i="4" s="1"/>
  <c r="H259" i="4"/>
  <c r="E271" i="4"/>
  <c r="O197" i="4"/>
  <c r="E266" i="4"/>
  <c r="E30" i="4"/>
  <c r="E167" i="4" s="1"/>
  <c r="J204" i="4"/>
  <c r="D91" i="6"/>
  <c r="H61" i="5"/>
  <c r="E264" i="4"/>
  <c r="H249" i="4"/>
  <c r="H257" i="4"/>
  <c r="H253" i="4"/>
  <c r="O143" i="4"/>
  <c r="E268" i="4"/>
  <c r="I90" i="5"/>
  <c r="H263" i="4"/>
  <c r="O183" i="4"/>
  <c r="I104" i="5"/>
  <c r="E270" i="4"/>
  <c r="B4" i="4"/>
  <c r="B231" i="4" s="1"/>
  <c r="H255" i="4"/>
  <c r="H250" i="4"/>
  <c r="H260" i="4"/>
  <c r="C57" i="4"/>
  <c r="C3" i="7" s="1"/>
  <c r="E272" i="4"/>
  <c r="H251" i="4"/>
  <c r="C111" i="4"/>
  <c r="C30" i="7" s="1"/>
  <c r="D57" i="4"/>
  <c r="D3" i="7" s="1"/>
  <c r="I84" i="6"/>
  <c r="B110" i="5"/>
  <c r="I197" i="4"/>
  <c r="B104" i="6"/>
  <c r="B164" i="5"/>
  <c r="B217" i="4"/>
  <c r="S17" i="5"/>
  <c r="S162" i="5" s="1"/>
  <c r="O111" i="4"/>
  <c r="O30" i="7" s="1"/>
  <c r="B19" i="4"/>
  <c r="B97" i="6" s="1"/>
  <c r="P3" i="7"/>
  <c r="P167" i="4"/>
  <c r="C157" i="4"/>
  <c r="M90" i="5"/>
  <c r="B111" i="4"/>
  <c r="B30" i="7" s="1"/>
  <c r="T91" i="6"/>
  <c r="P168" i="4"/>
  <c r="S271" i="4"/>
  <c r="M84" i="6"/>
  <c r="E111" i="4"/>
  <c r="E30" i="7" s="1"/>
  <c r="T204" i="4"/>
  <c r="D253" i="4"/>
  <c r="S104" i="5"/>
  <c r="B4" i="7"/>
  <c r="Q157" i="4"/>
  <c r="Q97" i="5"/>
  <c r="M143" i="4"/>
  <c r="D30" i="4"/>
  <c r="D255" i="4"/>
  <c r="S98" i="6"/>
  <c r="M197" i="4"/>
  <c r="Q91" i="6"/>
  <c r="M270" i="4"/>
  <c r="S157" i="4"/>
  <c r="P4" i="7"/>
  <c r="D263" i="4"/>
  <c r="S211" i="4"/>
  <c r="U111" i="4"/>
  <c r="U30" i="7" s="1"/>
  <c r="M70" i="6"/>
  <c r="Q19" i="4"/>
  <c r="Q244" i="4" s="1"/>
  <c r="Q104" i="5"/>
  <c r="M266" i="4"/>
  <c r="D55" i="6"/>
  <c r="B151" i="5"/>
  <c r="H55" i="6"/>
  <c r="S160" i="5"/>
  <c r="S154" i="5"/>
  <c r="S166" i="5"/>
  <c r="S145" i="5"/>
  <c r="S142" i="5"/>
  <c r="S158" i="5"/>
  <c r="S151" i="5"/>
  <c r="S159" i="5"/>
  <c r="S155" i="5"/>
  <c r="B157" i="5"/>
  <c r="C253" i="4"/>
  <c r="G19" i="4"/>
  <c r="G240" i="4" s="1"/>
  <c r="C255" i="4"/>
  <c r="C263" i="4"/>
  <c r="M264" i="4"/>
  <c r="M183" i="4"/>
  <c r="D262" i="4"/>
  <c r="D168" i="4"/>
  <c r="J143" i="4"/>
  <c r="T150" i="4"/>
  <c r="G157" i="4"/>
  <c r="N84" i="6"/>
  <c r="C259" i="4"/>
  <c r="C55" i="6"/>
  <c r="M268" i="4"/>
  <c r="M30" i="4"/>
  <c r="M167" i="4" s="1"/>
  <c r="E57" i="4"/>
  <c r="E3" i="7" s="1"/>
  <c r="D250" i="4"/>
  <c r="N4" i="4"/>
  <c r="N224" i="4" s="1"/>
  <c r="E183" i="4"/>
  <c r="J17" i="5"/>
  <c r="J164" i="5" s="1"/>
  <c r="C261" i="4"/>
  <c r="K19" i="4"/>
  <c r="K243" i="4" s="1"/>
  <c r="N197" i="4"/>
  <c r="C250" i="4"/>
  <c r="C168" i="4"/>
  <c r="M272" i="4"/>
  <c r="K19" i="7"/>
  <c r="D252" i="4"/>
  <c r="J167" i="4"/>
  <c r="C252" i="4"/>
  <c r="M267" i="4"/>
  <c r="D111" i="4"/>
  <c r="D30" i="7" s="1"/>
  <c r="D251" i="4"/>
  <c r="D254" i="4"/>
  <c r="H17" i="6"/>
  <c r="H146" i="6" s="1"/>
  <c r="J90" i="5"/>
  <c r="C254" i="4"/>
  <c r="M269" i="4"/>
  <c r="D260" i="4"/>
  <c r="D259" i="4"/>
  <c r="O150" i="4"/>
  <c r="C249" i="4"/>
  <c r="C260" i="4"/>
  <c r="M273" i="4"/>
  <c r="D249" i="4"/>
  <c r="D261" i="4"/>
  <c r="G104" i="5"/>
  <c r="K144" i="5"/>
  <c r="W156" i="3"/>
  <c r="W167" i="3"/>
  <c r="W166" i="3"/>
  <c r="W168" i="3"/>
  <c r="W158" i="3"/>
  <c r="W160" i="3"/>
  <c r="W163" i="3"/>
  <c r="W165" i="3"/>
  <c r="W159" i="3"/>
  <c r="W161" i="3"/>
  <c r="W169" i="3"/>
  <c r="W180" i="3"/>
  <c r="W175" i="3"/>
  <c r="W176" i="3"/>
  <c r="W177" i="3"/>
  <c r="W179" i="3"/>
  <c r="W171" i="3"/>
  <c r="W178" i="3"/>
  <c r="W174" i="3"/>
  <c r="W173" i="3"/>
  <c r="W172" i="3"/>
  <c r="W157" i="3"/>
  <c r="W170" i="3"/>
  <c r="W126" i="3"/>
  <c r="W138" i="3"/>
  <c r="W137" i="3"/>
  <c r="W132" i="3"/>
  <c r="W134" i="3"/>
  <c r="W136" i="3"/>
  <c r="W128" i="3"/>
  <c r="W135" i="3"/>
  <c r="W133" i="3"/>
  <c r="W131" i="3"/>
  <c r="W130" i="3"/>
  <c r="W129" i="3"/>
  <c r="W139" i="3"/>
  <c r="W150" i="3"/>
  <c r="W143" i="3"/>
  <c r="W146" i="3"/>
  <c r="W145" i="3"/>
  <c r="W149" i="3"/>
  <c r="W147" i="3"/>
  <c r="W148" i="3"/>
  <c r="W144" i="3"/>
  <c r="W142" i="3"/>
  <c r="W141" i="3"/>
  <c r="W127" i="3"/>
  <c r="N168" i="4"/>
  <c r="B150" i="4"/>
  <c r="J4" i="4"/>
  <c r="J231" i="4" s="1"/>
  <c r="J84" i="6"/>
  <c r="I30" i="4"/>
  <c r="S265" i="4"/>
  <c r="I4" i="4"/>
  <c r="I231" i="4" s="1"/>
  <c r="D211" i="4"/>
  <c r="N90" i="5"/>
  <c r="I259" i="4"/>
  <c r="S57" i="4"/>
  <c r="S3" i="7" s="1"/>
  <c r="U4" i="7"/>
  <c r="U168" i="4"/>
  <c r="P19" i="4"/>
  <c r="P242" i="4" s="1"/>
  <c r="G57" i="4"/>
  <c r="G3" i="7" s="1"/>
  <c r="N4" i="7"/>
  <c r="V4" i="7"/>
  <c r="F150" i="4"/>
  <c r="J76" i="5"/>
  <c r="V57" i="4"/>
  <c r="V3" i="7" s="1"/>
  <c r="D61" i="5"/>
  <c r="I251" i="4"/>
  <c r="B97" i="5"/>
  <c r="D19" i="4"/>
  <c r="D243" i="4" s="1"/>
  <c r="M265" i="4"/>
  <c r="I97" i="5"/>
  <c r="I249" i="4"/>
  <c r="I263" i="4"/>
  <c r="I261" i="4"/>
  <c r="G168" i="4"/>
  <c r="I91" i="6"/>
  <c r="I258" i="4"/>
  <c r="I255" i="4"/>
  <c r="I260" i="4"/>
  <c r="S111" i="4"/>
  <c r="S30" i="7" s="1"/>
  <c r="M19" i="4"/>
  <c r="M244" i="4" s="1"/>
  <c r="I204" i="4"/>
  <c r="I250" i="4"/>
  <c r="I262" i="4"/>
  <c r="M104" i="5"/>
  <c r="M157" i="4"/>
  <c r="I19" i="7"/>
  <c r="I252" i="4"/>
  <c r="I61" i="5"/>
  <c r="M98" i="6"/>
  <c r="T111" i="4"/>
  <c r="T30" i="7" s="1"/>
  <c r="I57" i="4"/>
  <c r="I3" i="7" s="1"/>
  <c r="D104" i="5"/>
  <c r="I254" i="4"/>
  <c r="I55" i="6"/>
  <c r="F97" i="5"/>
  <c r="V17" i="5"/>
  <c r="V150" i="5" s="1"/>
  <c r="I253" i="4"/>
  <c r="D157" i="4"/>
  <c r="I257" i="4"/>
  <c r="B70" i="6"/>
  <c r="Q4" i="7"/>
  <c r="Q57" i="4"/>
  <c r="Q3" i="7" s="1"/>
  <c r="K229" i="4"/>
  <c r="R158" i="6"/>
  <c r="R145" i="6"/>
  <c r="K151" i="5"/>
  <c r="K164" i="5"/>
  <c r="K157" i="5"/>
  <c r="B158" i="5"/>
  <c r="B142" i="5"/>
  <c r="W4" i="3"/>
  <c r="W217" i="3"/>
  <c r="W230" i="3"/>
  <c r="W17" i="3"/>
  <c r="S135" i="6"/>
  <c r="S145" i="6"/>
  <c r="S143" i="6"/>
  <c r="S142" i="6"/>
  <c r="S146" i="6"/>
  <c r="S139" i="6"/>
  <c r="S148" i="6"/>
  <c r="S155" i="6"/>
  <c r="S154" i="6"/>
  <c r="S153" i="6"/>
  <c r="S137" i="6"/>
  <c r="S147" i="6"/>
  <c r="S141" i="6"/>
  <c r="S156" i="6"/>
  <c r="S149" i="6"/>
  <c r="S140" i="6"/>
  <c r="S160" i="6"/>
  <c r="S159" i="6"/>
  <c r="S138" i="6"/>
  <c r="S136" i="6"/>
  <c r="S158" i="6"/>
  <c r="S152" i="6"/>
  <c r="I163" i="5"/>
  <c r="I165" i="5"/>
  <c r="I153" i="5"/>
  <c r="I155" i="5"/>
  <c r="I141" i="5"/>
  <c r="I143" i="5"/>
  <c r="I161" i="5"/>
  <c r="I146" i="5"/>
  <c r="I160" i="5"/>
  <c r="I148" i="5"/>
  <c r="I154" i="5"/>
  <c r="I150" i="5"/>
  <c r="I164" i="5"/>
  <c r="I145" i="5"/>
  <c r="I159" i="5"/>
  <c r="I152" i="5"/>
  <c r="I151" i="5"/>
  <c r="I147" i="5"/>
  <c r="I166" i="5"/>
  <c r="I156" i="5"/>
  <c r="I162" i="5"/>
  <c r="I142" i="5"/>
  <c r="I144" i="5"/>
  <c r="I158" i="5"/>
  <c r="B135" i="6"/>
  <c r="B154" i="6"/>
  <c r="B147" i="6"/>
  <c r="B156" i="6"/>
  <c r="B155" i="6"/>
  <c r="B141" i="6"/>
  <c r="B149" i="6"/>
  <c r="B140" i="6"/>
  <c r="B153" i="6"/>
  <c r="B137" i="6"/>
  <c r="B139" i="6"/>
  <c r="B142" i="6"/>
  <c r="B146" i="6"/>
  <c r="B160" i="6"/>
  <c r="B148" i="6"/>
  <c r="B145" i="6"/>
  <c r="B159" i="6"/>
  <c r="B158" i="6"/>
  <c r="B138" i="6"/>
  <c r="B152" i="6"/>
  <c r="B136" i="6"/>
  <c r="V147" i="5"/>
  <c r="N141" i="5"/>
  <c r="N152" i="5"/>
  <c r="N154" i="5"/>
  <c r="N156" i="5"/>
  <c r="N160" i="5"/>
  <c r="N150" i="5"/>
  <c r="N162" i="5"/>
  <c r="N163" i="5"/>
  <c r="N166" i="5"/>
  <c r="N145" i="5"/>
  <c r="N165" i="5"/>
  <c r="N159" i="5"/>
  <c r="N143" i="5"/>
  <c r="N146" i="5"/>
  <c r="N147" i="5"/>
  <c r="N164" i="5"/>
  <c r="N148" i="5"/>
  <c r="N149" i="5"/>
  <c r="N155" i="5"/>
  <c r="N153" i="5"/>
  <c r="N161" i="5"/>
  <c r="N60" i="5"/>
  <c r="N158" i="5"/>
  <c r="N144" i="5"/>
  <c r="N142" i="5"/>
  <c r="N151" i="5"/>
  <c r="R31" i="7"/>
  <c r="R111" i="4"/>
  <c r="R30" i="7" s="1"/>
  <c r="T17" i="6"/>
  <c r="T151" i="6" s="1"/>
  <c r="H139" i="6"/>
  <c r="T70" i="6"/>
  <c r="G17" i="5"/>
  <c r="G60" i="5" s="1"/>
  <c r="F266" i="4"/>
  <c r="F70" i="6"/>
  <c r="F264" i="4"/>
  <c r="F273" i="4"/>
  <c r="F30" i="4"/>
  <c r="F271" i="4"/>
  <c r="F269" i="4"/>
  <c r="F268" i="4"/>
  <c r="F265" i="4"/>
  <c r="F267" i="4"/>
  <c r="F272" i="4"/>
  <c r="F270" i="4"/>
  <c r="I17" i="6"/>
  <c r="I136" i="6" s="1"/>
  <c r="T157" i="5"/>
  <c r="K17" i="6"/>
  <c r="K151" i="6" s="1"/>
  <c r="N17" i="6"/>
  <c r="N136" i="6" s="1"/>
  <c r="N55" i="6"/>
  <c r="T57" i="4"/>
  <c r="T3" i="7" s="1"/>
  <c r="F76" i="5"/>
  <c r="I70" i="6"/>
  <c r="E17" i="6"/>
  <c r="E136" i="6" s="1"/>
  <c r="E55" i="6"/>
  <c r="R152" i="6"/>
  <c r="U17" i="5"/>
  <c r="U61" i="5"/>
  <c r="T141" i="5"/>
  <c r="T165" i="5"/>
  <c r="T163" i="5"/>
  <c r="T153" i="5"/>
  <c r="T154" i="5"/>
  <c r="T156" i="5"/>
  <c r="T144" i="5"/>
  <c r="T143" i="5"/>
  <c r="T161" i="5"/>
  <c r="T150" i="5"/>
  <c r="T162" i="5"/>
  <c r="T145" i="5"/>
  <c r="T155" i="5"/>
  <c r="T166" i="5"/>
  <c r="T146" i="5"/>
  <c r="T152" i="5"/>
  <c r="T147" i="5"/>
  <c r="T148" i="5"/>
  <c r="T160" i="5"/>
  <c r="T158" i="5"/>
  <c r="T149" i="5"/>
  <c r="T159" i="5"/>
  <c r="R153" i="5"/>
  <c r="R166" i="5"/>
  <c r="R155" i="5"/>
  <c r="R141" i="5"/>
  <c r="R163" i="5"/>
  <c r="R147" i="5"/>
  <c r="R159" i="5"/>
  <c r="R144" i="5"/>
  <c r="R156" i="5"/>
  <c r="R162" i="5"/>
  <c r="R161" i="5"/>
  <c r="R149" i="5"/>
  <c r="R154" i="5"/>
  <c r="R146" i="5"/>
  <c r="R143" i="5"/>
  <c r="R151" i="5"/>
  <c r="R160" i="5"/>
  <c r="R148" i="5"/>
  <c r="R158" i="5"/>
  <c r="R150" i="5"/>
  <c r="R164" i="5"/>
  <c r="R165" i="5"/>
  <c r="R60" i="5"/>
  <c r="R145" i="5"/>
  <c r="R152" i="5"/>
  <c r="U17" i="6"/>
  <c r="U136" i="6" s="1"/>
  <c r="U55" i="6"/>
  <c r="T164" i="5"/>
  <c r="Q155" i="5"/>
  <c r="Q161" i="5"/>
  <c r="Q150" i="5"/>
  <c r="Q17" i="6"/>
  <c r="Q54" i="6" s="1"/>
  <c r="I238" i="4"/>
  <c r="N157" i="5"/>
  <c r="N76" i="5"/>
  <c r="U157" i="5"/>
  <c r="M256" i="4"/>
  <c r="M260" i="4"/>
  <c r="M168" i="4"/>
  <c r="M254" i="4"/>
  <c r="M55" i="6"/>
  <c r="M252" i="4"/>
  <c r="M263" i="4"/>
  <c r="M250" i="4"/>
  <c r="M261" i="4"/>
  <c r="M262" i="4"/>
  <c r="M251" i="4"/>
  <c r="M249" i="4"/>
  <c r="M259" i="4"/>
  <c r="M255" i="4"/>
  <c r="M257" i="4"/>
  <c r="M253" i="4"/>
  <c r="T142" i="5"/>
  <c r="R151" i="6"/>
  <c r="R70" i="6"/>
  <c r="P46" i="7"/>
  <c r="P111" i="4"/>
  <c r="P30" i="7" s="1"/>
  <c r="M17" i="5"/>
  <c r="M142" i="5" s="1"/>
  <c r="M61" i="5"/>
  <c r="H138" i="6"/>
  <c r="H31" i="7"/>
  <c r="H111" i="4"/>
  <c r="H30" i="7" s="1"/>
  <c r="S151" i="6"/>
  <c r="O17" i="6"/>
  <c r="O136" i="6" s="1"/>
  <c r="C17" i="6"/>
  <c r="C151" i="6" s="1"/>
  <c r="Q31" i="7"/>
  <c r="Q111" i="4"/>
  <c r="Q30" i="7" s="1"/>
  <c r="B141" i="5"/>
  <c r="B160" i="5"/>
  <c r="B162" i="5"/>
  <c r="B146" i="5"/>
  <c r="B165" i="5"/>
  <c r="B155" i="5"/>
  <c r="B159" i="5"/>
  <c r="B145" i="5"/>
  <c r="B163" i="5"/>
  <c r="B152" i="5"/>
  <c r="B156" i="5"/>
  <c r="B153" i="5"/>
  <c r="B166" i="5"/>
  <c r="B143" i="5"/>
  <c r="B161" i="5"/>
  <c r="B154" i="5"/>
  <c r="B147" i="5"/>
  <c r="B148" i="5"/>
  <c r="M17" i="6"/>
  <c r="M151" i="6" s="1"/>
  <c r="J70" i="6"/>
  <c r="G4" i="4"/>
  <c r="G236" i="4" s="1"/>
  <c r="R238" i="4"/>
  <c r="C17" i="5"/>
  <c r="C157" i="5" s="1"/>
  <c r="B151" i="6"/>
  <c r="G17" i="6"/>
  <c r="F17" i="5"/>
  <c r="F142" i="5" s="1"/>
  <c r="F61" i="5"/>
  <c r="F17" i="6"/>
  <c r="F136" i="6" s="1"/>
  <c r="F55" i="6"/>
  <c r="P17" i="5"/>
  <c r="P142" i="5" s="1"/>
  <c r="P17" i="6"/>
  <c r="P151" i="6" s="1"/>
  <c r="R157" i="5"/>
  <c r="J17" i="6"/>
  <c r="H17" i="5"/>
  <c r="J240" i="4"/>
  <c r="N70" i="6"/>
  <c r="V17" i="6"/>
  <c r="V136" i="6" s="1"/>
  <c r="V55" i="6"/>
  <c r="D17" i="6"/>
  <c r="D151" i="6" s="1"/>
  <c r="I157" i="5"/>
  <c r="I76" i="5"/>
  <c r="O17" i="5"/>
  <c r="O142" i="5" s="1"/>
  <c r="D17" i="5"/>
  <c r="D142" i="5" s="1"/>
  <c r="R135" i="6"/>
  <c r="R160" i="6"/>
  <c r="R156" i="6"/>
  <c r="R146" i="6"/>
  <c r="R139" i="6"/>
  <c r="R153" i="6"/>
  <c r="R148" i="6"/>
  <c r="R141" i="6"/>
  <c r="R155" i="6"/>
  <c r="R149" i="6"/>
  <c r="R143" i="6"/>
  <c r="R140" i="6"/>
  <c r="R159" i="6"/>
  <c r="R142" i="6"/>
  <c r="R154" i="6"/>
  <c r="R137" i="6"/>
  <c r="R147" i="6"/>
  <c r="R54" i="6"/>
  <c r="K141" i="5"/>
  <c r="K165" i="5"/>
  <c r="K145" i="5"/>
  <c r="K152" i="5"/>
  <c r="K161" i="5"/>
  <c r="K158" i="5"/>
  <c r="K146" i="5"/>
  <c r="K166" i="5"/>
  <c r="K150" i="5"/>
  <c r="K162" i="5"/>
  <c r="K147" i="5"/>
  <c r="K155" i="5"/>
  <c r="K153" i="5"/>
  <c r="K154" i="5"/>
  <c r="K148" i="5"/>
  <c r="K160" i="5"/>
  <c r="K143" i="5"/>
  <c r="K149" i="5"/>
  <c r="K159" i="5"/>
  <c r="K156" i="5"/>
  <c r="K163" i="5"/>
  <c r="I31" i="7"/>
  <c r="I111" i="4"/>
  <c r="I30" i="7" s="1"/>
  <c r="R138" i="6"/>
  <c r="E17" i="5"/>
  <c r="E157" i="5" s="1"/>
  <c r="D167" i="4"/>
  <c r="D143" i="4"/>
  <c r="D197" i="4"/>
  <c r="D84" i="6"/>
  <c r="D90" i="5"/>
  <c r="D224" i="4"/>
  <c r="C265" i="4"/>
  <c r="N82" i="6"/>
  <c r="N222" i="4"/>
  <c r="N230" i="4"/>
  <c r="N235" i="4"/>
  <c r="N229" i="4"/>
  <c r="N227" i="4"/>
  <c r="B210" i="4"/>
  <c r="B237" i="4"/>
  <c r="B245" i="4"/>
  <c r="B246" i="4"/>
  <c r="R141" i="4"/>
  <c r="R195" i="4"/>
  <c r="R82" i="6"/>
  <c r="R88" i="5"/>
  <c r="R222" i="4"/>
  <c r="R228" i="4"/>
  <c r="R233" i="4"/>
  <c r="R227" i="4"/>
  <c r="R230" i="4"/>
  <c r="R236" i="4"/>
  <c r="R225" i="4"/>
  <c r="R223" i="4"/>
  <c r="R229" i="4"/>
  <c r="R232" i="4"/>
  <c r="R226" i="4"/>
  <c r="R235" i="4"/>
  <c r="R234" i="4"/>
  <c r="C197" i="4"/>
  <c r="C84" i="6"/>
  <c r="C90" i="5"/>
  <c r="F143" i="4"/>
  <c r="F197" i="4"/>
  <c r="F84" i="6"/>
  <c r="F90" i="5"/>
  <c r="F224" i="4"/>
  <c r="G242" i="4"/>
  <c r="S168" i="4"/>
  <c r="S55" i="6"/>
  <c r="S262" i="4"/>
  <c r="S260" i="4"/>
  <c r="S256" i="4"/>
  <c r="S263" i="4"/>
  <c r="S261" i="4"/>
  <c r="S259" i="4"/>
  <c r="S257" i="4"/>
  <c r="S61" i="5"/>
  <c r="S254" i="4"/>
  <c r="S252" i="4"/>
  <c r="S250" i="4"/>
  <c r="S255" i="4"/>
  <c r="S253" i="4"/>
  <c r="S249" i="4"/>
  <c r="S258" i="4"/>
  <c r="C30" i="4"/>
  <c r="R3" i="7"/>
  <c r="R167" i="4"/>
  <c r="G150" i="4"/>
  <c r="G204" i="4"/>
  <c r="G91" i="6"/>
  <c r="G97" i="5"/>
  <c r="E244" i="4"/>
  <c r="V224" i="4"/>
  <c r="U167" i="4"/>
  <c r="U60" i="5"/>
  <c r="H240" i="4"/>
  <c r="H239" i="4"/>
  <c r="P163" i="4"/>
  <c r="P217" i="4"/>
  <c r="P104" i="6"/>
  <c r="P110" i="5"/>
  <c r="R231" i="4"/>
  <c r="S141" i="4"/>
  <c r="S88" i="5"/>
  <c r="S222" i="4"/>
  <c r="S230" i="4"/>
  <c r="S233" i="4"/>
  <c r="S227" i="4"/>
  <c r="S232" i="4"/>
  <c r="S236" i="4"/>
  <c r="T143" i="4"/>
  <c r="T197" i="4"/>
  <c r="T84" i="6"/>
  <c r="T90" i="5"/>
  <c r="O156" i="4"/>
  <c r="O210" i="4"/>
  <c r="O97" i="6"/>
  <c r="O103" i="5"/>
  <c r="O237" i="4"/>
  <c r="O245" i="4"/>
  <c r="O239" i="4"/>
  <c r="O241" i="4"/>
  <c r="O246" i="4"/>
  <c r="O243" i="4"/>
  <c r="O240" i="4"/>
  <c r="O242" i="4"/>
  <c r="G156" i="4"/>
  <c r="G210" i="4"/>
  <c r="G97" i="6"/>
  <c r="G103" i="5"/>
  <c r="G237" i="4"/>
  <c r="G241" i="4"/>
  <c r="G243" i="4"/>
  <c r="G239" i="4"/>
  <c r="G246" i="4"/>
  <c r="P143" i="4"/>
  <c r="P197" i="4"/>
  <c r="P84" i="6"/>
  <c r="P90" i="5"/>
  <c r="E88" i="5"/>
  <c r="E227" i="4"/>
  <c r="E235" i="4"/>
  <c r="I156" i="4"/>
  <c r="I210" i="4"/>
  <c r="I97" i="6"/>
  <c r="I103" i="5"/>
  <c r="I237" i="4"/>
  <c r="I239" i="4"/>
  <c r="I245" i="4"/>
  <c r="I241" i="4"/>
  <c r="I243" i="4"/>
  <c r="I242" i="4"/>
  <c r="I240" i="4"/>
  <c r="I246" i="4"/>
  <c r="Q141" i="4"/>
  <c r="Q195" i="4"/>
  <c r="Q82" i="6"/>
  <c r="Q88" i="5"/>
  <c r="Q222" i="4"/>
  <c r="Q226" i="4"/>
  <c r="Q233" i="4"/>
  <c r="Q235" i="4"/>
  <c r="Q236" i="4"/>
  <c r="Q228" i="4"/>
  <c r="Q230" i="4"/>
  <c r="Q227" i="4"/>
  <c r="Q229" i="4"/>
  <c r="Q234" i="4"/>
  <c r="Q232" i="4"/>
  <c r="Q225" i="4"/>
  <c r="Q223" i="4"/>
  <c r="P204" i="4"/>
  <c r="P91" i="6"/>
  <c r="P97" i="5"/>
  <c r="T211" i="4"/>
  <c r="T98" i="6"/>
  <c r="T104" i="5"/>
  <c r="P103" i="5"/>
  <c r="H30" i="4"/>
  <c r="H183" i="4"/>
  <c r="H70" i="6"/>
  <c r="H272" i="4"/>
  <c r="H270" i="4"/>
  <c r="H268" i="4"/>
  <c r="H266" i="4"/>
  <c r="H264" i="4"/>
  <c r="H76" i="5"/>
  <c r="H269" i="4"/>
  <c r="H273" i="4"/>
  <c r="H267" i="4"/>
  <c r="H265" i="4"/>
  <c r="Q238" i="4"/>
  <c r="C243" i="4"/>
  <c r="D223" i="4"/>
  <c r="S251" i="4"/>
  <c r="J82" i="6"/>
  <c r="J88" i="5"/>
  <c r="J233" i="4"/>
  <c r="J232" i="4"/>
  <c r="J223" i="4"/>
  <c r="J230" i="4"/>
  <c r="O238" i="4"/>
  <c r="K224" i="4"/>
  <c r="D231" i="4"/>
  <c r="F246" i="4"/>
  <c r="V156" i="4"/>
  <c r="V210" i="4"/>
  <c r="V97" i="6"/>
  <c r="V103" i="5"/>
  <c r="V237" i="4"/>
  <c r="V240" i="4"/>
  <c r="V245" i="4"/>
  <c r="V239" i="4"/>
  <c r="V243" i="4"/>
  <c r="V241" i="4"/>
  <c r="V246" i="4"/>
  <c r="V242" i="4"/>
  <c r="J156" i="4"/>
  <c r="J210" i="4"/>
  <c r="J97" i="6"/>
  <c r="J103" i="5"/>
  <c r="J237" i="4"/>
  <c r="J246" i="4"/>
  <c r="J241" i="4"/>
  <c r="J239" i="4"/>
  <c r="J242" i="4"/>
  <c r="J243" i="4"/>
  <c r="J245" i="4"/>
  <c r="R156" i="4"/>
  <c r="R210" i="4"/>
  <c r="R97" i="6"/>
  <c r="R103" i="5"/>
  <c r="R237" i="4"/>
  <c r="R245" i="4"/>
  <c r="R242" i="4"/>
  <c r="R243" i="4"/>
  <c r="R239" i="4"/>
  <c r="R241" i="4"/>
  <c r="R246" i="4"/>
  <c r="R240" i="4"/>
  <c r="V141" i="4"/>
  <c r="V195" i="4"/>
  <c r="V82" i="6"/>
  <c r="V88" i="5"/>
  <c r="V226" i="4"/>
  <c r="V222" i="4"/>
  <c r="V232" i="4"/>
  <c r="V233" i="4"/>
  <c r="V235" i="4"/>
  <c r="V228" i="4"/>
  <c r="V236" i="4"/>
  <c r="V227" i="4"/>
  <c r="V225" i="4"/>
  <c r="V230" i="4"/>
  <c r="V234" i="4"/>
  <c r="V229" i="4"/>
  <c r="V223" i="4"/>
  <c r="N156" i="4"/>
  <c r="N210" i="4"/>
  <c r="N97" i="6"/>
  <c r="N103" i="5"/>
  <c r="N237" i="4"/>
  <c r="N242" i="4"/>
  <c r="N241" i="4"/>
  <c r="N239" i="4"/>
  <c r="N246" i="4"/>
  <c r="N245" i="4"/>
  <c r="N243" i="4"/>
  <c r="N240" i="4"/>
  <c r="M141" i="4"/>
  <c r="M195" i="4"/>
  <c r="M82" i="6"/>
  <c r="M88" i="5"/>
  <c r="M222" i="4"/>
  <c r="M233" i="4"/>
  <c r="M232" i="4"/>
  <c r="M234" i="4"/>
  <c r="M228" i="4"/>
  <c r="M236" i="4"/>
  <c r="M227" i="4"/>
  <c r="M235" i="4"/>
  <c r="M230" i="4"/>
  <c r="M226" i="4"/>
  <c r="M229" i="4"/>
  <c r="M225" i="4"/>
  <c r="M223" i="4"/>
  <c r="F226" i="4"/>
  <c r="C150" i="4"/>
  <c r="C204" i="4"/>
  <c r="C91" i="6"/>
  <c r="C97" i="5"/>
  <c r="Q231" i="4"/>
  <c r="M224" i="4"/>
  <c r="D271" i="4"/>
  <c r="N3" i="7"/>
  <c r="N167" i="4"/>
  <c r="G238" i="4"/>
  <c r="C156" i="4"/>
  <c r="C210" i="4"/>
  <c r="C97" i="6"/>
  <c r="C103" i="5"/>
  <c r="C237" i="4"/>
  <c r="C242" i="4"/>
  <c r="C245" i="4"/>
  <c r="C240" i="4"/>
  <c r="C246" i="4"/>
  <c r="D141" i="4"/>
  <c r="D195" i="4"/>
  <c r="D82" i="6"/>
  <c r="D88" i="5"/>
  <c r="D222" i="4"/>
  <c r="D235" i="4"/>
  <c r="D228" i="4"/>
  <c r="D233" i="4"/>
  <c r="D226" i="4"/>
  <c r="D232" i="4"/>
  <c r="D234" i="4"/>
  <c r="D236" i="4"/>
  <c r="G222" i="4"/>
  <c r="E156" i="4"/>
  <c r="E210" i="4"/>
  <c r="E97" i="6"/>
  <c r="E103" i="5"/>
  <c r="E237" i="4"/>
  <c r="E245" i="4"/>
  <c r="E242" i="4"/>
  <c r="E241" i="4"/>
  <c r="E239" i="4"/>
  <c r="E240" i="4"/>
  <c r="E246" i="4"/>
  <c r="E243" i="4"/>
  <c r="B141" i="4"/>
  <c r="B195" i="4"/>
  <c r="B82" i="6"/>
  <c r="B88" i="5"/>
  <c r="B222" i="4"/>
  <c r="B235" i="4"/>
  <c r="B236" i="4"/>
  <c r="B225" i="4"/>
  <c r="B228" i="4"/>
  <c r="B227" i="4"/>
  <c r="B226" i="4"/>
  <c r="B234" i="4"/>
  <c r="B232" i="4"/>
  <c r="B233" i="4"/>
  <c r="B223" i="4"/>
  <c r="D156" i="4"/>
  <c r="D237" i="4"/>
  <c r="D241" i="4"/>
  <c r="C211" i="4"/>
  <c r="C98" i="6"/>
  <c r="C104" i="5"/>
  <c r="C238" i="4"/>
  <c r="K233" i="4"/>
  <c r="D238" i="4"/>
  <c r="K30" i="4"/>
  <c r="K168" i="4"/>
  <c r="K55" i="6"/>
  <c r="K263" i="4"/>
  <c r="K261" i="4"/>
  <c r="K262" i="4"/>
  <c r="K260" i="4"/>
  <c r="K256" i="4"/>
  <c r="K254" i="4"/>
  <c r="K252" i="4"/>
  <c r="K250" i="4"/>
  <c r="K259" i="4"/>
  <c r="K61" i="5"/>
  <c r="K257" i="4"/>
  <c r="K253" i="4"/>
  <c r="K249" i="4"/>
  <c r="K255" i="4"/>
  <c r="K258" i="4"/>
  <c r="Q224" i="4"/>
  <c r="E150" i="4"/>
  <c r="E204" i="4"/>
  <c r="E91" i="6"/>
  <c r="E97" i="5"/>
  <c r="E231" i="4"/>
  <c r="H211" i="4"/>
  <c r="H98" i="6"/>
  <c r="H104" i="5"/>
  <c r="H238" i="4"/>
  <c r="S183" i="4"/>
  <c r="S70" i="6"/>
  <c r="S272" i="4"/>
  <c r="S270" i="4"/>
  <c r="S268" i="4"/>
  <c r="S266" i="4"/>
  <c r="S264" i="4"/>
  <c r="S76" i="5"/>
  <c r="S273" i="4"/>
  <c r="S269" i="4"/>
  <c r="S267" i="4"/>
  <c r="S224" i="4"/>
  <c r="P246" i="4"/>
  <c r="U141" i="4"/>
  <c r="U195" i="4"/>
  <c r="U82" i="6"/>
  <c r="U88" i="5"/>
  <c r="U222" i="4"/>
  <c r="U233" i="4"/>
  <c r="U230" i="4"/>
  <c r="U228" i="4"/>
  <c r="U235" i="4"/>
  <c r="U225" i="4"/>
  <c r="U236" i="4"/>
  <c r="U227" i="4"/>
  <c r="U232" i="4"/>
  <c r="U234" i="4"/>
  <c r="U223" i="4"/>
  <c r="U226" i="4"/>
  <c r="U229" i="4"/>
  <c r="B244" i="4"/>
  <c r="G163" i="4"/>
  <c r="G217" i="4"/>
  <c r="G104" i="6"/>
  <c r="G110" i="5"/>
  <c r="G244" i="4"/>
  <c r="U224" i="4"/>
  <c r="S30" i="4"/>
  <c r="C183" i="4"/>
  <c r="C70" i="6"/>
  <c r="C76" i="5"/>
  <c r="C273" i="4"/>
  <c r="C269" i="4"/>
  <c r="C267" i="4"/>
  <c r="C272" i="4"/>
  <c r="C270" i="4"/>
  <c r="C268" i="4"/>
  <c r="C266" i="4"/>
  <c r="C264" i="4"/>
  <c r="M156" i="4"/>
  <c r="M239" i="4"/>
  <c r="U156" i="4"/>
  <c r="U210" i="4"/>
  <c r="U97" i="6"/>
  <c r="U103" i="5"/>
  <c r="U237" i="4"/>
  <c r="U245" i="4"/>
  <c r="U239" i="4"/>
  <c r="U241" i="4"/>
  <c r="U246" i="4"/>
  <c r="U243" i="4"/>
  <c r="U242" i="4"/>
  <c r="U240" i="4"/>
  <c r="H156" i="4"/>
  <c r="H210" i="4"/>
  <c r="H97" i="6"/>
  <c r="H103" i="5"/>
  <c r="H237" i="4"/>
  <c r="H243" i="4"/>
  <c r="H241" i="4"/>
  <c r="H245" i="4"/>
  <c r="H246" i="4"/>
  <c r="I141" i="4"/>
  <c r="I195" i="4"/>
  <c r="I88" i="5"/>
  <c r="I235" i="4"/>
  <c r="I223" i="4"/>
  <c r="I236" i="4"/>
  <c r="I226" i="4"/>
  <c r="I233" i="4"/>
  <c r="J157" i="4"/>
  <c r="J211" i="4"/>
  <c r="J98" i="6"/>
  <c r="J104" i="5"/>
  <c r="J238" i="4"/>
  <c r="C244" i="4"/>
  <c r="H244" i="4"/>
  <c r="V238" i="4"/>
  <c r="K211" i="4"/>
  <c r="K98" i="6"/>
  <c r="K104" i="5"/>
  <c r="G54" i="6"/>
  <c r="G245" i="4"/>
  <c r="V244" i="4"/>
  <c r="U231" i="4"/>
  <c r="C239" i="4"/>
  <c r="T163" i="4"/>
  <c r="T217" i="4"/>
  <c r="T104" i="6"/>
  <c r="T110" i="5"/>
  <c r="P211" i="4"/>
  <c r="P98" i="6"/>
  <c r="P104" i="5"/>
  <c r="D227" i="4"/>
  <c r="O204" i="4"/>
  <c r="O91" i="6"/>
  <c r="O97" i="5"/>
  <c r="F141" i="4"/>
  <c r="F195" i="4"/>
  <c r="F82" i="6"/>
  <c r="F88" i="5"/>
  <c r="F223" i="4"/>
  <c r="F222" i="4"/>
  <c r="F228" i="4"/>
  <c r="F225" i="4"/>
  <c r="F227" i="4"/>
  <c r="F230" i="4"/>
  <c r="F233" i="4"/>
  <c r="F235" i="4"/>
  <c r="F232" i="4"/>
  <c r="F234" i="4"/>
  <c r="F236" i="4"/>
  <c r="K245" i="4"/>
  <c r="K240" i="4"/>
  <c r="B211" i="4"/>
  <c r="B98" i="6"/>
  <c r="B104" i="5"/>
  <c r="B238" i="4"/>
  <c r="F156" i="4"/>
  <c r="F210" i="4"/>
  <c r="F97" i="6"/>
  <c r="F237" i="4"/>
  <c r="F103" i="5"/>
  <c r="F239" i="4"/>
  <c r="F240" i="4"/>
  <c r="F241" i="4"/>
  <c r="F245" i="4"/>
  <c r="F243" i="4"/>
  <c r="F242" i="4"/>
  <c r="K82" i="6"/>
  <c r="K88" i="5"/>
  <c r="K236" i="4"/>
  <c r="K228" i="4"/>
  <c r="K234" i="4"/>
  <c r="H204" i="4"/>
  <c r="H91" i="6"/>
  <c r="H97" i="5"/>
  <c r="B157" i="4"/>
  <c r="Q156" i="4"/>
  <c r="Q210" i="4"/>
  <c r="Q97" i="6"/>
  <c r="Q103" i="5"/>
  <c r="Q237" i="4"/>
  <c r="Q240" i="4"/>
  <c r="Q241" i="4"/>
  <c r="Q246" i="4"/>
  <c r="Q243" i="4"/>
  <c r="Q239" i="4"/>
  <c r="Q245" i="4"/>
  <c r="Q242" i="4"/>
  <c r="B30" i="4"/>
  <c r="B168" i="4"/>
  <c r="B55" i="6"/>
  <c r="B262" i="4"/>
  <c r="B260" i="4"/>
  <c r="B263" i="4"/>
  <c r="B261" i="4"/>
  <c r="B259" i="4"/>
  <c r="B61" i="5"/>
  <c r="B254" i="4"/>
  <c r="B252" i="4"/>
  <c r="B250" i="4"/>
  <c r="B255" i="4"/>
  <c r="B253" i="4"/>
  <c r="B249" i="4"/>
  <c r="B251" i="4"/>
  <c r="G197" i="4"/>
  <c r="G84" i="6"/>
  <c r="G90" i="5"/>
  <c r="T30" i="4"/>
  <c r="T168" i="4"/>
  <c r="T55" i="6"/>
  <c r="T263" i="4"/>
  <c r="T261" i="4"/>
  <c r="T262" i="4"/>
  <c r="T260" i="4"/>
  <c r="T259" i="4"/>
  <c r="T254" i="4"/>
  <c r="T252" i="4"/>
  <c r="T250" i="4"/>
  <c r="T257" i="4"/>
  <c r="T256" i="4"/>
  <c r="T61" i="5"/>
  <c r="T249" i="4"/>
  <c r="T255" i="4"/>
  <c r="T253" i="4"/>
  <c r="T258" i="4"/>
  <c r="D183" i="4"/>
  <c r="D70" i="6"/>
  <c r="D76" i="5"/>
  <c r="D273" i="4"/>
  <c r="D269" i="4"/>
  <c r="D267" i="4"/>
  <c r="D266" i="4"/>
  <c r="D272" i="4"/>
  <c r="D268" i="4"/>
  <c r="D270" i="4"/>
  <c r="D264" i="4"/>
  <c r="D265" i="4"/>
  <c r="H143" i="4"/>
  <c r="H197" i="4"/>
  <c r="H84" i="6"/>
  <c r="H90" i="5"/>
  <c r="R224" i="4"/>
  <c r="K231" i="4"/>
  <c r="K183" i="4"/>
  <c r="K70" i="6"/>
  <c r="K76" i="5"/>
  <c r="K273" i="4"/>
  <c r="K269" i="4"/>
  <c r="K267" i="4"/>
  <c r="K272" i="4"/>
  <c r="K270" i="4"/>
  <c r="K268" i="4"/>
  <c r="K266" i="4"/>
  <c r="K264" i="4"/>
  <c r="K265" i="4"/>
  <c r="O244" i="4"/>
  <c r="O167" i="4"/>
  <c r="I224" i="4"/>
  <c r="N238" i="4"/>
  <c r="U238" i="4"/>
  <c r="B224" i="4"/>
  <c r="F163" i="4"/>
  <c r="F217" i="4"/>
  <c r="F104" i="6"/>
  <c r="F110" i="5"/>
  <c r="F244" i="4"/>
  <c r="H4" i="4"/>
  <c r="H224" i="4" s="1"/>
  <c r="H150" i="4"/>
  <c r="C4" i="4"/>
  <c r="C231" i="4" s="1"/>
  <c r="C143" i="4"/>
  <c r="P4" i="4"/>
  <c r="P150" i="4"/>
  <c r="T19" i="4"/>
  <c r="T238" i="4" s="1"/>
  <c r="T157" i="4"/>
  <c r="T4" i="4"/>
  <c r="T224" i="4" s="1"/>
  <c r="G88" i="5" l="1"/>
  <c r="J236" i="4"/>
  <c r="J228" i="4"/>
  <c r="E226" i="4"/>
  <c r="E82" i="6"/>
  <c r="B241" i="4"/>
  <c r="B156" i="4"/>
  <c r="N223" i="4"/>
  <c r="N195" i="4"/>
  <c r="G224" i="4"/>
  <c r="D103" i="5"/>
  <c r="K232" i="4"/>
  <c r="D242" i="4"/>
  <c r="D97" i="6"/>
  <c r="J227" i="4"/>
  <c r="J229" i="4"/>
  <c r="E228" i="4"/>
  <c r="E195" i="4"/>
  <c r="S235" i="4"/>
  <c r="S228" i="4"/>
  <c r="G228" i="4"/>
  <c r="B243" i="4"/>
  <c r="N228" i="4"/>
  <c r="N225" i="4"/>
  <c r="N141" i="4"/>
  <c r="K227" i="4"/>
  <c r="E224" i="4"/>
  <c r="K222" i="4"/>
  <c r="N231" i="4"/>
  <c r="M242" i="4"/>
  <c r="K225" i="4"/>
  <c r="D239" i="4"/>
  <c r="D210" i="4"/>
  <c r="J234" i="4"/>
  <c r="J222" i="4"/>
  <c r="E233" i="4"/>
  <c r="E141" i="4"/>
  <c r="S226" i="4"/>
  <c r="S225" i="4"/>
  <c r="B239" i="4"/>
  <c r="N236" i="4"/>
  <c r="N226" i="4"/>
  <c r="E234" i="4"/>
  <c r="E223" i="4"/>
  <c r="K235" i="4"/>
  <c r="K230" i="4"/>
  <c r="K195" i="4"/>
  <c r="D245" i="4"/>
  <c r="J235" i="4"/>
  <c r="J195" i="4"/>
  <c r="E225" i="4"/>
  <c r="E236" i="4"/>
  <c r="S234" i="4"/>
  <c r="S82" i="6"/>
  <c r="B103" i="5"/>
  <c r="N232" i="4"/>
  <c r="N234" i="4"/>
  <c r="H153" i="6"/>
  <c r="D244" i="4"/>
  <c r="D246" i="4"/>
  <c r="E230" i="4"/>
  <c r="K226" i="4"/>
  <c r="K141" i="4"/>
  <c r="B240" i="4"/>
  <c r="D240" i="4"/>
  <c r="J226" i="4"/>
  <c r="J225" i="4"/>
  <c r="J141" i="4"/>
  <c r="E232" i="4"/>
  <c r="S229" i="4"/>
  <c r="S195" i="4"/>
  <c r="B242" i="4"/>
  <c r="N233" i="4"/>
  <c r="N88" i="5"/>
  <c r="S243" i="4"/>
  <c r="O233" i="4"/>
  <c r="O141" i="4"/>
  <c r="J144" i="5"/>
  <c r="S237" i="4"/>
  <c r="S240" i="4"/>
  <c r="S246" i="4"/>
  <c r="S244" i="4"/>
  <c r="S242" i="4"/>
  <c r="S245" i="4"/>
  <c r="S210" i="4"/>
  <c r="S97" i="6"/>
  <c r="S103" i="5"/>
  <c r="S238" i="4"/>
  <c r="E54" i="6"/>
  <c r="J148" i="5"/>
  <c r="S239" i="4"/>
  <c r="S241" i="4"/>
  <c r="O226" i="4"/>
  <c r="O223" i="4"/>
  <c r="H140" i="6"/>
  <c r="O235" i="4"/>
  <c r="O225" i="4"/>
  <c r="H158" i="6"/>
  <c r="H152" i="6"/>
  <c r="H160" i="6"/>
  <c r="H148" i="6"/>
  <c r="O236" i="4"/>
  <c r="O230" i="4"/>
  <c r="H155" i="6"/>
  <c r="H154" i="6"/>
  <c r="O229" i="4"/>
  <c r="O222" i="4"/>
  <c r="H142" i="6"/>
  <c r="H149" i="6"/>
  <c r="O231" i="4"/>
  <c r="O224" i="4"/>
  <c r="O234" i="4"/>
  <c r="O88" i="5"/>
  <c r="H147" i="6"/>
  <c r="H141" i="6"/>
  <c r="S231" i="4"/>
  <c r="Q167" i="4"/>
  <c r="O227" i="4"/>
  <c r="O82" i="6"/>
  <c r="H136" i="6"/>
  <c r="H156" i="6"/>
  <c r="H135" i="6"/>
  <c r="O228" i="4"/>
  <c r="O195" i="4"/>
  <c r="H151" i="6"/>
  <c r="H159" i="6"/>
  <c r="H137" i="6"/>
  <c r="S141" i="5"/>
  <c r="J142" i="5"/>
  <c r="Q159" i="5"/>
  <c r="Q160" i="5"/>
  <c r="Q149" i="5"/>
  <c r="J146" i="5"/>
  <c r="Q165" i="5"/>
  <c r="Q143" i="5"/>
  <c r="Q163" i="5"/>
  <c r="J141" i="5"/>
  <c r="Q164" i="5"/>
  <c r="Q156" i="5"/>
  <c r="Q148" i="5"/>
  <c r="J153" i="5"/>
  <c r="Q151" i="5"/>
  <c r="Q162" i="5"/>
  <c r="Q154" i="5"/>
  <c r="J152" i="5"/>
  <c r="Q60" i="5"/>
  <c r="Q166" i="5"/>
  <c r="Q144" i="5"/>
  <c r="J161" i="5"/>
  <c r="Q142" i="5"/>
  <c r="Q147" i="5"/>
  <c r="Q153" i="5"/>
  <c r="Q145" i="5"/>
  <c r="J155" i="5"/>
  <c r="H145" i="6"/>
  <c r="Q146" i="5"/>
  <c r="Q152" i="5"/>
  <c r="Q141" i="5"/>
  <c r="J159" i="5"/>
  <c r="Q158" i="5"/>
  <c r="U54" i="6"/>
  <c r="S156" i="5"/>
  <c r="S150" i="5"/>
  <c r="S164" i="5"/>
  <c r="S152" i="5"/>
  <c r="S144" i="5"/>
  <c r="S161" i="5"/>
  <c r="S148" i="5"/>
  <c r="S157" i="5"/>
  <c r="S165" i="5"/>
  <c r="S146" i="5"/>
  <c r="S149" i="5"/>
  <c r="S163" i="5"/>
  <c r="S147" i="5"/>
  <c r="S143" i="5"/>
  <c r="S153" i="5"/>
  <c r="I167" i="4"/>
  <c r="J224" i="4"/>
  <c r="I225" i="4"/>
  <c r="I82" i="6"/>
  <c r="V167" i="4"/>
  <c r="J151" i="5"/>
  <c r="J149" i="5"/>
  <c r="J162" i="5"/>
  <c r="J165" i="5"/>
  <c r="J166" i="5"/>
  <c r="J160" i="5"/>
  <c r="V163" i="5"/>
  <c r="G167" i="4"/>
  <c r="I227" i="4"/>
  <c r="I234" i="4"/>
  <c r="I60" i="5"/>
  <c r="J157" i="5"/>
  <c r="J145" i="5"/>
  <c r="J147" i="5"/>
  <c r="V156" i="5"/>
  <c r="I230" i="4"/>
  <c r="J156" i="5"/>
  <c r="J154" i="5"/>
  <c r="I232" i="4"/>
  <c r="I228" i="4"/>
  <c r="I222" i="4"/>
  <c r="J158" i="5"/>
  <c r="J143" i="5"/>
  <c r="J163" i="5"/>
  <c r="J150" i="5"/>
  <c r="J60" i="5"/>
  <c r="K246" i="4"/>
  <c r="P239" i="4"/>
  <c r="P210" i="4"/>
  <c r="P97" i="6"/>
  <c r="K237" i="4"/>
  <c r="P243" i="4"/>
  <c r="P156" i="4"/>
  <c r="E60" i="5"/>
  <c r="K241" i="4"/>
  <c r="K103" i="5"/>
  <c r="P241" i="4"/>
  <c r="K97" i="6"/>
  <c r="K238" i="4"/>
  <c r="P240" i="4"/>
  <c r="K210" i="4"/>
  <c r="P238" i="4"/>
  <c r="P245" i="4"/>
  <c r="K239" i="4"/>
  <c r="K242" i="4"/>
  <c r="K156" i="4"/>
  <c r="P237" i="4"/>
  <c r="P244" i="4"/>
  <c r="K244" i="4"/>
  <c r="W113" i="3"/>
  <c r="M54" i="6"/>
  <c r="M243" i="4"/>
  <c r="M210" i="4"/>
  <c r="G223" i="4"/>
  <c r="G230" i="4"/>
  <c r="G234" i="4"/>
  <c r="V146" i="5"/>
  <c r="V162" i="5"/>
  <c r="V160" i="5"/>
  <c r="M241" i="4"/>
  <c r="G82" i="6"/>
  <c r="V144" i="5"/>
  <c r="V153" i="5"/>
  <c r="V166" i="5"/>
  <c r="V152" i="5"/>
  <c r="V159" i="5"/>
  <c r="M238" i="4"/>
  <c r="M240" i="4"/>
  <c r="G195" i="4"/>
  <c r="G225" i="4"/>
  <c r="V142" i="5"/>
  <c r="V155" i="5"/>
  <c r="V158" i="5"/>
  <c r="V141" i="5"/>
  <c r="M237" i="4"/>
  <c r="G233" i="4"/>
  <c r="G141" i="4"/>
  <c r="V151" i="5"/>
  <c r="V165" i="5"/>
  <c r="V149" i="5"/>
  <c r="V154" i="5"/>
  <c r="M245" i="4"/>
  <c r="M103" i="5"/>
  <c r="G232" i="4"/>
  <c r="G227" i="4"/>
  <c r="V60" i="5"/>
  <c r="V143" i="5"/>
  <c r="V148" i="5"/>
  <c r="V161" i="5"/>
  <c r="M246" i="4"/>
  <c r="M97" i="6"/>
  <c r="G235" i="4"/>
  <c r="M60" i="5"/>
  <c r="G226" i="4"/>
  <c r="G231" i="4"/>
  <c r="V157" i="5"/>
  <c r="V164" i="5"/>
  <c r="V145" i="5"/>
  <c r="W97" i="3"/>
  <c r="W102" i="3"/>
  <c r="W103" i="3"/>
  <c r="W104" i="3"/>
  <c r="W101" i="3"/>
  <c r="W98" i="3"/>
  <c r="W100" i="3"/>
  <c r="W99" i="3"/>
  <c r="W112" i="3"/>
  <c r="W111" i="3"/>
  <c r="W110" i="3"/>
  <c r="D54" i="6"/>
  <c r="N151" i="6"/>
  <c r="N54" i="6"/>
  <c r="D136" i="6"/>
  <c r="D60" i="5"/>
  <c r="W116" i="3"/>
  <c r="W114" i="3"/>
  <c r="W119" i="3"/>
  <c r="W117" i="3"/>
  <c r="W115" i="3"/>
  <c r="W120" i="3"/>
  <c r="W109" i="3"/>
  <c r="W118" i="3"/>
  <c r="W229" i="3"/>
  <c r="W199" i="3"/>
  <c r="W105" i="3"/>
  <c r="W108" i="3"/>
  <c r="W106" i="3"/>
  <c r="W96" i="3"/>
  <c r="W107" i="3"/>
  <c r="W216" i="3"/>
  <c r="W186" i="3"/>
  <c r="J135" i="6"/>
  <c r="J139" i="6"/>
  <c r="J159" i="6"/>
  <c r="J148" i="6"/>
  <c r="J154" i="6"/>
  <c r="J147" i="6"/>
  <c r="J160" i="6"/>
  <c r="J156" i="6"/>
  <c r="J141" i="6"/>
  <c r="J149" i="6"/>
  <c r="J140" i="6"/>
  <c r="J142" i="6"/>
  <c r="J153" i="6"/>
  <c r="J155" i="6"/>
  <c r="J137" i="6"/>
  <c r="J143" i="6"/>
  <c r="J146" i="6"/>
  <c r="J152" i="6"/>
  <c r="J138" i="6"/>
  <c r="J136" i="6"/>
  <c r="J145" i="6"/>
  <c r="J158" i="6"/>
  <c r="J54" i="6"/>
  <c r="H141" i="5"/>
  <c r="H145" i="5"/>
  <c r="H163" i="5"/>
  <c r="H147" i="5"/>
  <c r="H155" i="5"/>
  <c r="H153" i="5"/>
  <c r="H160" i="5"/>
  <c r="H148" i="5"/>
  <c r="H152" i="5"/>
  <c r="H159" i="5"/>
  <c r="H166" i="5"/>
  <c r="H158" i="5"/>
  <c r="H165" i="5"/>
  <c r="H151" i="5"/>
  <c r="H162" i="5"/>
  <c r="H150" i="5"/>
  <c r="H156" i="5"/>
  <c r="H146" i="5"/>
  <c r="H154" i="5"/>
  <c r="H143" i="5"/>
  <c r="H161" i="5"/>
  <c r="H144" i="5"/>
  <c r="H164" i="5"/>
  <c r="H157" i="5"/>
  <c r="U141" i="5"/>
  <c r="U154" i="5"/>
  <c r="U160" i="5"/>
  <c r="U148" i="5"/>
  <c r="U159" i="5"/>
  <c r="U150" i="5"/>
  <c r="U146" i="5"/>
  <c r="U161" i="5"/>
  <c r="U164" i="5"/>
  <c r="U155" i="5"/>
  <c r="U162" i="5"/>
  <c r="U163" i="5"/>
  <c r="U149" i="5"/>
  <c r="U153" i="5"/>
  <c r="U156" i="5"/>
  <c r="U152" i="5"/>
  <c r="U145" i="5"/>
  <c r="U165" i="5"/>
  <c r="U166" i="5"/>
  <c r="U143" i="5"/>
  <c r="U147" i="5"/>
  <c r="U144" i="5"/>
  <c r="U151" i="5"/>
  <c r="U158" i="5"/>
  <c r="G141" i="5"/>
  <c r="G166" i="5"/>
  <c r="G147" i="5"/>
  <c r="G150" i="5"/>
  <c r="G154" i="5"/>
  <c r="G152" i="5"/>
  <c r="G156" i="5"/>
  <c r="G146" i="5"/>
  <c r="G148" i="5"/>
  <c r="G159" i="5"/>
  <c r="G155" i="5"/>
  <c r="G164" i="5"/>
  <c r="G145" i="5"/>
  <c r="G162" i="5"/>
  <c r="G153" i="5"/>
  <c r="G163" i="5"/>
  <c r="G165" i="5"/>
  <c r="G143" i="5"/>
  <c r="G161" i="5"/>
  <c r="G160" i="5"/>
  <c r="G144" i="5"/>
  <c r="G151" i="5"/>
  <c r="G158" i="5"/>
  <c r="I135" i="6"/>
  <c r="I154" i="6"/>
  <c r="I148" i="6"/>
  <c r="I141" i="6"/>
  <c r="I155" i="6"/>
  <c r="I140" i="6"/>
  <c r="I156" i="6"/>
  <c r="I146" i="6"/>
  <c r="I159" i="6"/>
  <c r="I137" i="6"/>
  <c r="I142" i="6"/>
  <c r="I153" i="6"/>
  <c r="I139" i="6"/>
  <c r="I147" i="6"/>
  <c r="I149" i="6"/>
  <c r="I160" i="6"/>
  <c r="I138" i="6"/>
  <c r="I158" i="6"/>
  <c r="I145" i="6"/>
  <c r="I152" i="6"/>
  <c r="I151" i="6"/>
  <c r="F167" i="4"/>
  <c r="F54" i="6"/>
  <c r="D141" i="5"/>
  <c r="D154" i="5"/>
  <c r="D160" i="5"/>
  <c r="D148" i="5"/>
  <c r="D166" i="5"/>
  <c r="D143" i="5"/>
  <c r="D159" i="5"/>
  <c r="D147" i="5"/>
  <c r="D152" i="5"/>
  <c r="D155" i="5"/>
  <c r="D162" i="5"/>
  <c r="D163" i="5"/>
  <c r="D156" i="5"/>
  <c r="D165" i="5"/>
  <c r="D161" i="5"/>
  <c r="D146" i="5"/>
  <c r="D145" i="5"/>
  <c r="D153" i="5"/>
  <c r="D151" i="5"/>
  <c r="D144" i="5"/>
  <c r="D164" i="5"/>
  <c r="D158" i="5"/>
  <c r="D157" i="5"/>
  <c r="H231" i="4"/>
  <c r="E141" i="5"/>
  <c r="E156" i="5"/>
  <c r="E160" i="5"/>
  <c r="E152" i="5"/>
  <c r="E154" i="5"/>
  <c r="E166" i="5"/>
  <c r="E146" i="5"/>
  <c r="E147" i="5"/>
  <c r="E143" i="5"/>
  <c r="E159" i="5"/>
  <c r="E148" i="5"/>
  <c r="E155" i="5"/>
  <c r="E153" i="5"/>
  <c r="E161" i="5"/>
  <c r="E165" i="5"/>
  <c r="E162" i="5"/>
  <c r="E145" i="5"/>
  <c r="E150" i="5"/>
  <c r="E163" i="5"/>
  <c r="E142" i="5"/>
  <c r="E144" i="5"/>
  <c r="E164" i="5"/>
  <c r="E158" i="5"/>
  <c r="E151" i="5"/>
  <c r="O163" i="5"/>
  <c r="O149" i="5"/>
  <c r="O141" i="5"/>
  <c r="O159" i="5"/>
  <c r="O143" i="5"/>
  <c r="O153" i="5"/>
  <c r="O155" i="5"/>
  <c r="O148" i="5"/>
  <c r="O161" i="5"/>
  <c r="O165" i="5"/>
  <c r="O152" i="5"/>
  <c r="O166" i="5"/>
  <c r="O147" i="5"/>
  <c r="O160" i="5"/>
  <c r="O150" i="5"/>
  <c r="O146" i="5"/>
  <c r="O154" i="5"/>
  <c r="O156" i="5"/>
  <c r="O145" i="5"/>
  <c r="O162" i="5"/>
  <c r="O164" i="5"/>
  <c r="O60" i="5"/>
  <c r="O144" i="5"/>
  <c r="O151" i="5"/>
  <c r="O158" i="5"/>
  <c r="V159" i="6"/>
  <c r="V155" i="6"/>
  <c r="V135" i="6"/>
  <c r="V149" i="6"/>
  <c r="V139" i="6"/>
  <c r="V142" i="6"/>
  <c r="V153" i="6"/>
  <c r="V158" i="6"/>
  <c r="V156" i="6"/>
  <c r="V152" i="6"/>
  <c r="V141" i="6"/>
  <c r="V143" i="6"/>
  <c r="V147" i="6"/>
  <c r="V137" i="6"/>
  <c r="V154" i="6"/>
  <c r="V140" i="6"/>
  <c r="V146" i="6"/>
  <c r="V148" i="6"/>
  <c r="V160" i="6"/>
  <c r="V145" i="6"/>
  <c r="V54" i="6"/>
  <c r="V138" i="6"/>
  <c r="V151" i="6"/>
  <c r="P135" i="6"/>
  <c r="P160" i="6"/>
  <c r="P143" i="6"/>
  <c r="P155" i="6"/>
  <c r="P147" i="6"/>
  <c r="P137" i="6"/>
  <c r="P142" i="6"/>
  <c r="P146" i="6"/>
  <c r="P159" i="6"/>
  <c r="P154" i="6"/>
  <c r="P149" i="6"/>
  <c r="P145" i="6"/>
  <c r="P138" i="6"/>
  <c r="P139" i="6"/>
  <c r="P156" i="6"/>
  <c r="P153" i="6"/>
  <c r="P148" i="6"/>
  <c r="P141" i="6"/>
  <c r="P140" i="6"/>
  <c r="P136" i="6"/>
  <c r="P54" i="6"/>
  <c r="P158" i="6"/>
  <c r="P152" i="6"/>
  <c r="F141" i="5"/>
  <c r="F159" i="5"/>
  <c r="F143" i="5"/>
  <c r="F161" i="5"/>
  <c r="F163" i="5"/>
  <c r="F165" i="5"/>
  <c r="F147" i="5"/>
  <c r="F150" i="5"/>
  <c r="F160" i="5"/>
  <c r="F146" i="5"/>
  <c r="F154" i="5"/>
  <c r="F153" i="5"/>
  <c r="F156" i="5"/>
  <c r="F145" i="5"/>
  <c r="F164" i="5"/>
  <c r="F155" i="5"/>
  <c r="F152" i="5"/>
  <c r="F148" i="5"/>
  <c r="F162" i="5"/>
  <c r="F166" i="5"/>
  <c r="F60" i="5"/>
  <c r="F144" i="5"/>
  <c r="F151" i="5"/>
  <c r="F158" i="5"/>
  <c r="Q159" i="6"/>
  <c r="Q155" i="6"/>
  <c r="Q135" i="6"/>
  <c r="Q156" i="6"/>
  <c r="Q139" i="6"/>
  <c r="Q147" i="6"/>
  <c r="Q142" i="6"/>
  <c r="Q160" i="6"/>
  <c r="Q141" i="6"/>
  <c r="Q149" i="6"/>
  <c r="Q143" i="6"/>
  <c r="Q146" i="6"/>
  <c r="Q153" i="6"/>
  <c r="Q137" i="6"/>
  <c r="Q154" i="6"/>
  <c r="Q148" i="6"/>
  <c r="Q140" i="6"/>
  <c r="Q145" i="6"/>
  <c r="Q158" i="6"/>
  <c r="Q138" i="6"/>
  <c r="Q136" i="6"/>
  <c r="Q152" i="6"/>
  <c r="G157" i="5"/>
  <c r="G135" i="6"/>
  <c r="G152" i="6"/>
  <c r="G155" i="6"/>
  <c r="G147" i="6"/>
  <c r="G136" i="6"/>
  <c r="G159" i="6"/>
  <c r="G137" i="6"/>
  <c r="G154" i="6"/>
  <c r="G149" i="6"/>
  <c r="G138" i="6"/>
  <c r="G139" i="6"/>
  <c r="G148" i="6"/>
  <c r="G156" i="6"/>
  <c r="G145" i="6"/>
  <c r="G153" i="6"/>
  <c r="G160" i="6"/>
  <c r="G141" i="6"/>
  <c r="G140" i="6"/>
  <c r="G146" i="6"/>
  <c r="G142" i="6"/>
  <c r="G158" i="6"/>
  <c r="C135" i="6"/>
  <c r="C142" i="6"/>
  <c r="C138" i="6"/>
  <c r="C154" i="6"/>
  <c r="C153" i="6"/>
  <c r="C146" i="6"/>
  <c r="C141" i="6"/>
  <c r="C137" i="6"/>
  <c r="C156" i="6"/>
  <c r="C148" i="6"/>
  <c r="C159" i="6"/>
  <c r="C155" i="6"/>
  <c r="C139" i="6"/>
  <c r="C147" i="6"/>
  <c r="C149" i="6"/>
  <c r="C160" i="6"/>
  <c r="C145" i="6"/>
  <c r="C140" i="6"/>
  <c r="C136" i="6"/>
  <c r="C152" i="6"/>
  <c r="C158" i="6"/>
  <c r="E159" i="6"/>
  <c r="E155" i="6"/>
  <c r="E135" i="6"/>
  <c r="E160" i="6"/>
  <c r="E147" i="6"/>
  <c r="E137" i="6"/>
  <c r="E140" i="6"/>
  <c r="E154" i="6"/>
  <c r="E139" i="6"/>
  <c r="E148" i="6"/>
  <c r="E149" i="6"/>
  <c r="E142" i="6"/>
  <c r="E152" i="6"/>
  <c r="E156" i="6"/>
  <c r="E153" i="6"/>
  <c r="E146" i="6"/>
  <c r="E141" i="6"/>
  <c r="E158" i="6"/>
  <c r="E151" i="6"/>
  <c r="E138" i="6"/>
  <c r="E145" i="6"/>
  <c r="T135" i="6"/>
  <c r="T156" i="6"/>
  <c r="T153" i="6"/>
  <c r="T148" i="6"/>
  <c r="T145" i="6"/>
  <c r="T137" i="6"/>
  <c r="T155" i="6"/>
  <c r="T140" i="6"/>
  <c r="T149" i="6"/>
  <c r="T160" i="6"/>
  <c r="T159" i="6"/>
  <c r="T152" i="6"/>
  <c r="T154" i="6"/>
  <c r="T146" i="6"/>
  <c r="T142" i="6"/>
  <c r="T138" i="6"/>
  <c r="T139" i="6"/>
  <c r="T141" i="6"/>
  <c r="T147" i="6"/>
  <c r="T143" i="6"/>
  <c r="T158" i="6"/>
  <c r="T136" i="6"/>
  <c r="P141" i="5"/>
  <c r="P166" i="5"/>
  <c r="P160" i="5"/>
  <c r="P149" i="5"/>
  <c r="P161" i="5"/>
  <c r="P143" i="5"/>
  <c r="P150" i="5"/>
  <c r="P154" i="5"/>
  <c r="P147" i="5"/>
  <c r="P148" i="5"/>
  <c r="P159" i="5"/>
  <c r="P162" i="5"/>
  <c r="P156" i="5"/>
  <c r="P146" i="5"/>
  <c r="P152" i="5"/>
  <c r="P164" i="5"/>
  <c r="P153" i="5"/>
  <c r="P163" i="5"/>
  <c r="P155" i="5"/>
  <c r="P145" i="5"/>
  <c r="P165" i="5"/>
  <c r="P60" i="5"/>
  <c r="P144" i="5"/>
  <c r="P151" i="5"/>
  <c r="P158" i="5"/>
  <c r="G151" i="6"/>
  <c r="J151" i="6"/>
  <c r="U135" i="6"/>
  <c r="U154" i="6"/>
  <c r="U137" i="6"/>
  <c r="U142" i="6"/>
  <c r="U156" i="6"/>
  <c r="U139" i="6"/>
  <c r="U153" i="6"/>
  <c r="U147" i="6"/>
  <c r="U155" i="6"/>
  <c r="U159" i="6"/>
  <c r="U149" i="6"/>
  <c r="U146" i="6"/>
  <c r="U141" i="6"/>
  <c r="U140" i="6"/>
  <c r="U148" i="6"/>
  <c r="U143" i="6"/>
  <c r="U160" i="6"/>
  <c r="U145" i="6"/>
  <c r="U158" i="6"/>
  <c r="U138" i="6"/>
  <c r="U152" i="6"/>
  <c r="Q151" i="6"/>
  <c r="F157" i="5"/>
  <c r="N153" i="6"/>
  <c r="N135" i="6"/>
  <c r="N141" i="6"/>
  <c r="N152" i="6"/>
  <c r="N146" i="6"/>
  <c r="N155" i="6"/>
  <c r="N138" i="6"/>
  <c r="N143" i="6"/>
  <c r="N147" i="6"/>
  <c r="N160" i="6"/>
  <c r="N137" i="6"/>
  <c r="N140" i="6"/>
  <c r="N154" i="6"/>
  <c r="N149" i="6"/>
  <c r="N139" i="6"/>
  <c r="N148" i="6"/>
  <c r="N159" i="6"/>
  <c r="N156" i="6"/>
  <c r="N142" i="6"/>
  <c r="N145" i="6"/>
  <c r="N158" i="6"/>
  <c r="M137" i="6"/>
  <c r="M160" i="6"/>
  <c r="M156" i="6"/>
  <c r="M135" i="6"/>
  <c r="M139" i="6"/>
  <c r="M147" i="6"/>
  <c r="M146" i="6"/>
  <c r="M155" i="6"/>
  <c r="M159" i="6"/>
  <c r="M149" i="6"/>
  <c r="M141" i="6"/>
  <c r="M140" i="6"/>
  <c r="M148" i="6"/>
  <c r="M143" i="6"/>
  <c r="M153" i="6"/>
  <c r="M142" i="6"/>
  <c r="M154" i="6"/>
  <c r="M158" i="6"/>
  <c r="M152" i="6"/>
  <c r="M145" i="6"/>
  <c r="M138" i="6"/>
  <c r="O135" i="6"/>
  <c r="O140" i="6"/>
  <c r="O137" i="6"/>
  <c r="O155" i="6"/>
  <c r="O148" i="6"/>
  <c r="O139" i="6"/>
  <c r="O158" i="6"/>
  <c r="O142" i="6"/>
  <c r="O141" i="6"/>
  <c r="O143" i="6"/>
  <c r="O147" i="6"/>
  <c r="O154" i="6"/>
  <c r="O149" i="6"/>
  <c r="O159" i="6"/>
  <c r="O152" i="6"/>
  <c r="O146" i="6"/>
  <c r="O160" i="6"/>
  <c r="O156" i="6"/>
  <c r="O153" i="6"/>
  <c r="O54" i="6"/>
  <c r="O151" i="6"/>
  <c r="O145" i="6"/>
  <c r="O138" i="6"/>
  <c r="M141" i="5"/>
  <c r="M160" i="5"/>
  <c r="M146" i="5"/>
  <c r="M148" i="5"/>
  <c r="M150" i="5"/>
  <c r="M154" i="5"/>
  <c r="M156" i="5"/>
  <c r="M152" i="5"/>
  <c r="M149" i="5"/>
  <c r="M145" i="5"/>
  <c r="M153" i="5"/>
  <c r="M165" i="5"/>
  <c r="M166" i="5"/>
  <c r="M143" i="5"/>
  <c r="M147" i="5"/>
  <c r="M159" i="5"/>
  <c r="M162" i="5"/>
  <c r="M155" i="5"/>
  <c r="M163" i="5"/>
  <c r="M161" i="5"/>
  <c r="M164" i="5"/>
  <c r="M151" i="5"/>
  <c r="M144" i="5"/>
  <c r="M158" i="5"/>
  <c r="M157" i="5"/>
  <c r="P157" i="5"/>
  <c r="U151" i="6"/>
  <c r="I54" i="6"/>
  <c r="D135" i="6"/>
  <c r="D154" i="6"/>
  <c r="D137" i="6"/>
  <c r="D155" i="6"/>
  <c r="D159" i="6"/>
  <c r="D156" i="6"/>
  <c r="D149" i="6"/>
  <c r="D141" i="6"/>
  <c r="D140" i="6"/>
  <c r="D148" i="6"/>
  <c r="D153" i="6"/>
  <c r="D139" i="6"/>
  <c r="D158" i="6"/>
  <c r="D142" i="6"/>
  <c r="D147" i="6"/>
  <c r="D160" i="6"/>
  <c r="D146" i="6"/>
  <c r="D138" i="6"/>
  <c r="D145" i="6"/>
  <c r="D152" i="6"/>
  <c r="H142" i="5"/>
  <c r="F135" i="6"/>
  <c r="F156" i="6"/>
  <c r="F152" i="6"/>
  <c r="F142" i="6"/>
  <c r="F141" i="6"/>
  <c r="F160" i="6"/>
  <c r="F147" i="6"/>
  <c r="F146" i="6"/>
  <c r="F153" i="6"/>
  <c r="F140" i="6"/>
  <c r="F149" i="6"/>
  <c r="F137" i="6"/>
  <c r="F158" i="6"/>
  <c r="F155" i="6"/>
  <c r="F154" i="6"/>
  <c r="F139" i="6"/>
  <c r="F148" i="6"/>
  <c r="F159" i="6"/>
  <c r="F151" i="6"/>
  <c r="F145" i="6"/>
  <c r="F138" i="6"/>
  <c r="C141" i="5"/>
  <c r="C147" i="5"/>
  <c r="C161" i="5"/>
  <c r="C166" i="5"/>
  <c r="C162" i="5"/>
  <c r="C153" i="5"/>
  <c r="C154" i="5"/>
  <c r="C143" i="5"/>
  <c r="C155" i="5"/>
  <c r="C158" i="5"/>
  <c r="C148" i="5"/>
  <c r="C160" i="5"/>
  <c r="C152" i="5"/>
  <c r="C165" i="5"/>
  <c r="C159" i="5"/>
  <c r="C163" i="5"/>
  <c r="C145" i="5"/>
  <c r="C156" i="5"/>
  <c r="C146" i="5"/>
  <c r="C164" i="5"/>
  <c r="C142" i="5"/>
  <c r="C144" i="5"/>
  <c r="C151" i="5"/>
  <c r="M136" i="6"/>
  <c r="U142" i="5"/>
  <c r="O157" i="5"/>
  <c r="K135" i="6"/>
  <c r="K155" i="6"/>
  <c r="K160" i="6"/>
  <c r="K159" i="6"/>
  <c r="K138" i="6"/>
  <c r="K140" i="6"/>
  <c r="K142" i="6"/>
  <c r="K139" i="6"/>
  <c r="K154" i="6"/>
  <c r="K146" i="6"/>
  <c r="K153" i="6"/>
  <c r="K137" i="6"/>
  <c r="K156" i="6"/>
  <c r="K148" i="6"/>
  <c r="K145" i="6"/>
  <c r="K141" i="6"/>
  <c r="K147" i="6"/>
  <c r="K143" i="6"/>
  <c r="K149" i="6"/>
  <c r="K158" i="6"/>
  <c r="K136" i="6"/>
  <c r="K152" i="6"/>
  <c r="G142" i="5"/>
  <c r="T156" i="4"/>
  <c r="T210" i="4"/>
  <c r="T97" i="6"/>
  <c r="T103" i="5"/>
  <c r="T237" i="4"/>
  <c r="T246" i="4"/>
  <c r="T242" i="4"/>
  <c r="T240" i="4"/>
  <c r="T241" i="4"/>
  <c r="T243" i="4"/>
  <c r="T245" i="4"/>
  <c r="T239" i="4"/>
  <c r="P141" i="4"/>
  <c r="P195" i="4"/>
  <c r="P82" i="6"/>
  <c r="P88" i="5"/>
  <c r="P222" i="4"/>
  <c r="P233" i="4"/>
  <c r="P228" i="4"/>
  <c r="P229" i="4"/>
  <c r="P235" i="4"/>
  <c r="P227" i="4"/>
  <c r="P225" i="4"/>
  <c r="P223" i="4"/>
  <c r="P226" i="4"/>
  <c r="P236" i="4"/>
  <c r="P230" i="4"/>
  <c r="P234" i="4"/>
  <c r="P232" i="4"/>
  <c r="B167" i="4"/>
  <c r="B54" i="6"/>
  <c r="B60" i="5"/>
  <c r="T244" i="4"/>
  <c r="P231" i="4"/>
  <c r="C141" i="4"/>
  <c r="C195" i="4"/>
  <c r="C82" i="6"/>
  <c r="C88" i="5"/>
  <c r="C222" i="4"/>
  <c r="C236" i="4"/>
  <c r="C232" i="4"/>
  <c r="C228" i="4"/>
  <c r="C234" i="4"/>
  <c r="C226" i="4"/>
  <c r="C235" i="4"/>
  <c r="C225" i="4"/>
  <c r="C223" i="4"/>
  <c r="C233" i="4"/>
  <c r="C227" i="4"/>
  <c r="S167" i="4"/>
  <c r="S54" i="6"/>
  <c r="S60" i="5"/>
  <c r="H167" i="4"/>
  <c r="H54" i="6"/>
  <c r="H60" i="5"/>
  <c r="C167" i="4"/>
  <c r="C60" i="5"/>
  <c r="C54" i="6"/>
  <c r="C224" i="4"/>
  <c r="P224" i="4"/>
  <c r="T141" i="4"/>
  <c r="T195" i="4"/>
  <c r="T82" i="6"/>
  <c r="T88" i="5"/>
  <c r="T222" i="4"/>
  <c r="T230" i="4"/>
  <c r="T233" i="4"/>
  <c r="T232" i="4"/>
  <c r="T228" i="4"/>
  <c r="T226" i="4"/>
  <c r="T234" i="4"/>
  <c r="T236" i="4"/>
  <c r="T231" i="4"/>
  <c r="T223" i="4"/>
  <c r="T225" i="4"/>
  <c r="T235" i="4"/>
  <c r="T229" i="4"/>
  <c r="T227" i="4"/>
  <c r="H141" i="4"/>
  <c r="H195" i="4"/>
  <c r="H82" i="6"/>
  <c r="H88" i="5"/>
  <c r="H222" i="4"/>
  <c r="H227" i="4"/>
  <c r="H226" i="4"/>
  <c r="H235" i="4"/>
  <c r="H225" i="4"/>
  <c r="H228" i="4"/>
  <c r="H233" i="4"/>
  <c r="H232" i="4"/>
  <c r="H236" i="4"/>
  <c r="H223" i="4"/>
  <c r="H234" i="4"/>
  <c r="H230" i="4"/>
  <c r="T167" i="4"/>
  <c r="T54" i="6"/>
  <c r="T60" i="5"/>
  <c r="K167" i="4"/>
  <c r="K54" i="6"/>
  <c r="K60" i="5"/>
  <c r="L114" i="6" l="1"/>
  <c r="L116" i="6"/>
  <c r="L117" i="6"/>
  <c r="L119" i="6"/>
  <c r="L123" i="6"/>
  <c r="L127" i="6"/>
  <c r="L128" i="6"/>
  <c r="L129" i="6"/>
  <c r="L130" i="6"/>
  <c r="L52" i="6"/>
  <c r="L150" i="6"/>
  <c r="L157" i="6"/>
  <c r="L50" i="6"/>
  <c r="L120" i="5"/>
  <c r="L121" i="5"/>
  <c r="L122" i="5"/>
  <c r="L125" i="5"/>
  <c r="L126" i="5"/>
  <c r="L129" i="5"/>
  <c r="L132" i="5"/>
  <c r="L133" i="5"/>
  <c r="L83" i="6"/>
  <c r="L106" i="6"/>
  <c r="L61" i="6"/>
  <c r="L203" i="7" s="1"/>
  <c r="L62" i="6"/>
  <c r="L204" i="7" s="1"/>
  <c r="L69" i="6"/>
  <c r="L78" i="5"/>
  <c r="L133" i="7" s="1"/>
  <c r="L78" i="6"/>
  <c r="L79" i="6"/>
  <c r="L171" i="4"/>
  <c r="L172" i="4"/>
  <c r="L173" i="4"/>
  <c r="L174" i="4"/>
  <c r="L175" i="4"/>
  <c r="L176" i="4"/>
  <c r="L178" i="4"/>
  <c r="L179" i="4"/>
  <c r="L180" i="4"/>
  <c r="L181" i="4"/>
  <c r="L182" i="4"/>
  <c r="L185" i="4"/>
  <c r="L186" i="4"/>
  <c r="L187" i="4"/>
  <c r="L188" i="4"/>
  <c r="L189" i="4"/>
  <c r="L32" i="7"/>
  <c r="L34" i="7"/>
  <c r="L35" i="7"/>
  <c r="L36" i="7"/>
  <c r="L37" i="7"/>
  <c r="L38" i="7"/>
  <c r="L39" i="7"/>
  <c r="L41" i="7"/>
  <c r="L42" i="7"/>
  <c r="L43" i="7"/>
  <c r="L44" i="7"/>
  <c r="L45" i="7"/>
  <c r="L48" i="7"/>
  <c r="L49" i="7"/>
  <c r="L50" i="7"/>
  <c r="L51" i="7"/>
  <c r="L52" i="7"/>
  <c r="L54" i="7"/>
  <c r="L55" i="7"/>
  <c r="L192" i="4" l="1"/>
  <c r="L219" i="4"/>
  <c r="L138" i="5"/>
  <c r="L221" i="7"/>
  <c r="L136" i="5"/>
  <c r="L123" i="5"/>
  <c r="L119" i="5"/>
  <c r="L144" i="6"/>
  <c r="L126" i="6"/>
  <c r="L115" i="6"/>
  <c r="L169" i="4"/>
  <c r="L196" i="4"/>
  <c r="L220" i="7"/>
  <c r="L82" i="5"/>
  <c r="L137" i="7" s="1"/>
  <c r="L135" i="5"/>
  <c r="L128" i="5"/>
  <c r="L118" i="5"/>
  <c r="L133" i="6"/>
  <c r="L122" i="6"/>
  <c r="L113" i="6"/>
  <c r="L80" i="4"/>
  <c r="L190" i="4" s="1"/>
  <c r="L191" i="4"/>
  <c r="L218" i="4"/>
  <c r="L52" i="5"/>
  <c r="L137" i="5" s="1"/>
  <c r="L75" i="6"/>
  <c r="L217" i="7" s="1"/>
  <c r="L134" i="5"/>
  <c r="L127" i="5"/>
  <c r="L132" i="6"/>
  <c r="L121" i="6"/>
  <c r="L112" i="6"/>
  <c r="L73" i="6"/>
  <c r="L215" i="7" s="1"/>
  <c r="L139" i="5"/>
  <c r="L116" i="5"/>
  <c r="L120" i="6"/>
  <c r="L110" i="6"/>
  <c r="L51" i="6"/>
  <c r="L43" i="5"/>
  <c r="L77" i="5" s="1"/>
  <c r="L33" i="5"/>
  <c r="L124" i="5" s="1"/>
  <c r="L121" i="4"/>
  <c r="L40" i="7" s="1"/>
  <c r="L134" i="4"/>
  <c r="L53" i="7" s="1"/>
  <c r="L67" i="4"/>
  <c r="L177" i="4" s="1"/>
  <c r="L67" i="6"/>
  <c r="L209" i="7" s="1"/>
  <c r="L73" i="5"/>
  <c r="L128" i="7" s="1"/>
  <c r="L65" i="6"/>
  <c r="L207" i="7" s="1"/>
  <c r="L71" i="5"/>
  <c r="L126" i="7" s="1"/>
  <c r="L60" i="6"/>
  <c r="L202" i="7" s="1"/>
  <c r="L66" i="5"/>
  <c r="L121" i="7" s="1"/>
  <c r="L58" i="6"/>
  <c r="L200" i="7" s="1"/>
  <c r="L64" i="5"/>
  <c r="L119" i="7" s="1"/>
  <c r="L85" i="5"/>
  <c r="L140" i="7" s="1"/>
  <c r="L81" i="5"/>
  <c r="L136" i="7" s="1"/>
  <c r="L79" i="5"/>
  <c r="L134" i="7" s="1"/>
  <c r="L68" i="6"/>
  <c r="L210" i="7" s="1"/>
  <c r="L74" i="5"/>
  <c r="L129" i="7" s="1"/>
  <c r="L66" i="6"/>
  <c r="L208" i="7" s="1"/>
  <c r="L72" i="5"/>
  <c r="L127" i="7" s="1"/>
  <c r="L112" i="5"/>
  <c r="L63" i="6"/>
  <c r="L69" i="5"/>
  <c r="L124" i="7" s="1"/>
  <c r="L59" i="6"/>
  <c r="L201" i="7" s="1"/>
  <c r="L65" i="5"/>
  <c r="L120" i="7" s="1"/>
  <c r="L25" i="4"/>
  <c r="L216" i="4" s="1"/>
  <c r="L76" i="6"/>
  <c r="L23" i="4"/>
  <c r="L214" i="4" s="1"/>
  <c r="L74" i="6"/>
  <c r="L216" i="7" s="1"/>
  <c r="L21" i="4"/>
  <c r="L212" i="4" s="1"/>
  <c r="L72" i="6"/>
  <c r="L214" i="7" s="1"/>
  <c r="L84" i="5"/>
  <c r="L139" i="7" s="1"/>
  <c r="L56" i="6"/>
  <c r="L198" i="7" s="1"/>
  <c r="L62" i="5"/>
  <c r="L117" i="7" s="1"/>
  <c r="L26" i="4"/>
  <c r="L217" i="4" s="1"/>
  <c r="L105" i="6"/>
  <c r="L111" i="5"/>
  <c r="L89" i="5"/>
  <c r="L80" i="5"/>
  <c r="L135" i="7" s="1"/>
  <c r="L49" i="6"/>
  <c r="L75" i="5"/>
  <c r="L130" i="7" s="1"/>
  <c r="L48" i="6"/>
  <c r="L27" i="6"/>
  <c r="L20" i="6"/>
  <c r="L34" i="6"/>
  <c r="L40" i="6"/>
  <c r="L82" i="7"/>
  <c r="L62" i="7"/>
  <c r="L76" i="7"/>
  <c r="L69" i="7"/>
  <c r="L60" i="7" s="1"/>
  <c r="L33" i="6"/>
  <c r="L42" i="5"/>
  <c r="L68" i="5"/>
  <c r="L123" i="7" s="1"/>
  <c r="L21" i="5"/>
  <c r="L67" i="5"/>
  <c r="L122" i="7" s="1"/>
  <c r="L5" i="5"/>
  <c r="L4" i="5" s="1"/>
  <c r="L128" i="4"/>
  <c r="L74" i="4"/>
  <c r="L114" i="4"/>
  <c r="L18" i="4"/>
  <c r="L16" i="4"/>
  <c r="L207" i="4" s="1"/>
  <c r="L14" i="4"/>
  <c r="L205" i="4" s="1"/>
  <c r="L17" i="4"/>
  <c r="L208" i="4" s="1"/>
  <c r="L15" i="4"/>
  <c r="L206" i="4" s="1"/>
  <c r="L11" i="4"/>
  <c r="L9" i="4"/>
  <c r="L200" i="4" s="1"/>
  <c r="L7" i="4"/>
  <c r="L198" i="4" s="1"/>
  <c r="L60" i="4"/>
  <c r="L24" i="4"/>
  <c r="L215" i="4" s="1"/>
  <c r="L22" i="4"/>
  <c r="L213" i="4" s="1"/>
  <c r="L12" i="4"/>
  <c r="L203" i="4" s="1"/>
  <c r="L10" i="4"/>
  <c r="L201" i="4" s="1"/>
  <c r="L8" i="4"/>
  <c r="L199" i="4" s="1"/>
  <c r="L111" i="6" l="1"/>
  <c r="L131" i="6"/>
  <c r="L18" i="5"/>
  <c r="L18" i="6"/>
  <c r="L118" i="6"/>
  <c r="L131" i="5"/>
  <c r="L83" i="5"/>
  <c r="L138" i="7" s="1"/>
  <c r="L117" i="5"/>
  <c r="L132" i="7"/>
  <c r="L57" i="6"/>
  <c r="L199" i="7" s="1"/>
  <c r="L125" i="6"/>
  <c r="L73" i="4"/>
  <c r="L183" i="4" s="1"/>
  <c r="L184" i="4"/>
  <c r="L89" i="6"/>
  <c r="L202" i="4"/>
  <c r="L127" i="4"/>
  <c r="L46" i="7" s="1"/>
  <c r="L47" i="7"/>
  <c r="L58" i="4"/>
  <c r="L170" i="4"/>
  <c r="L96" i="6"/>
  <c r="L209" i="4"/>
  <c r="L112" i="4"/>
  <c r="L33" i="7"/>
  <c r="L64" i="6"/>
  <c r="L206" i="7" s="1"/>
  <c r="L75" i="7"/>
  <c r="L59" i="7" s="1"/>
  <c r="L95" i="5"/>
  <c r="L104" i="6"/>
  <c r="L110" i="5"/>
  <c r="L85" i="6"/>
  <c r="L91" i="5"/>
  <c r="L93" i="6"/>
  <c r="L99" i="5"/>
  <c r="L47" i="6"/>
  <c r="L103" i="6"/>
  <c r="L109" i="5"/>
  <c r="L100" i="6"/>
  <c r="L106" i="5"/>
  <c r="L71" i="6"/>
  <c r="L213" i="7" s="1"/>
  <c r="L77" i="6"/>
  <c r="L219" i="7" s="1"/>
  <c r="L88" i="6"/>
  <c r="L94" i="5"/>
  <c r="L99" i="6"/>
  <c r="L105" i="5"/>
  <c r="L87" i="6"/>
  <c r="L93" i="5"/>
  <c r="L95" i="6"/>
  <c r="L101" i="5"/>
  <c r="L92" i="6"/>
  <c r="L98" i="5"/>
  <c r="L94" i="6"/>
  <c r="L100" i="5"/>
  <c r="L86" i="6"/>
  <c r="L92" i="5"/>
  <c r="L90" i="6"/>
  <c r="L96" i="5"/>
  <c r="L102" i="6"/>
  <c r="L108" i="5"/>
  <c r="L102" i="5"/>
  <c r="L70" i="5"/>
  <c r="L125" i="7" s="1"/>
  <c r="L101" i="6"/>
  <c r="L107" i="5"/>
  <c r="L17" i="6"/>
  <c r="L151" i="6" s="1"/>
  <c r="L63" i="5"/>
  <c r="L118" i="7" s="1"/>
  <c r="L17" i="5"/>
  <c r="L144" i="5" s="1"/>
  <c r="L76" i="5"/>
  <c r="L265" i="4"/>
  <c r="L20" i="4"/>
  <c r="L211" i="4" s="1"/>
  <c r="L13" i="4"/>
  <c r="L55" i="6"/>
  <c r="L6" i="4"/>
  <c r="L271" i="4"/>
  <c r="L163" i="4"/>
  <c r="L57" i="4" l="1"/>
  <c r="L167" i="4" s="1"/>
  <c r="L168" i="4"/>
  <c r="L111" i="4"/>
  <c r="L30" i="7" s="1"/>
  <c r="L31" i="7"/>
  <c r="L84" i="6"/>
  <c r="L197" i="4"/>
  <c r="L97" i="5"/>
  <c r="L204" i="4"/>
  <c r="L157" i="5"/>
  <c r="L251" i="4"/>
  <c r="L258" i="4"/>
  <c r="L91" i="6"/>
  <c r="L70" i="6"/>
  <c r="L90" i="5"/>
  <c r="L98" i="6"/>
  <c r="L104" i="5"/>
  <c r="L61" i="5"/>
  <c r="L140" i="6"/>
  <c r="L142" i="6"/>
  <c r="L146" i="6"/>
  <c r="L148" i="6"/>
  <c r="L137" i="6"/>
  <c r="L145" i="6"/>
  <c r="L152" i="6"/>
  <c r="L154" i="6"/>
  <c r="L156" i="6"/>
  <c r="L158" i="6"/>
  <c r="L160" i="6"/>
  <c r="L143" i="6"/>
  <c r="L139" i="6"/>
  <c r="L147" i="6"/>
  <c r="L135" i="6"/>
  <c r="L153" i="6"/>
  <c r="L155" i="6"/>
  <c r="L159" i="6"/>
  <c r="L141" i="6"/>
  <c r="L149" i="6"/>
  <c r="L138" i="6"/>
  <c r="L136" i="6"/>
  <c r="L142" i="5"/>
  <c r="L143" i="5"/>
  <c r="L153" i="5"/>
  <c r="L155" i="5"/>
  <c r="L159" i="5"/>
  <c r="L161" i="5"/>
  <c r="L163" i="5"/>
  <c r="L165" i="5"/>
  <c r="L156" i="5"/>
  <c r="L166" i="5"/>
  <c r="L154" i="5"/>
  <c r="L158" i="5"/>
  <c r="L146" i="5"/>
  <c r="L160" i="5"/>
  <c r="L141" i="5"/>
  <c r="L162" i="5"/>
  <c r="L148" i="5"/>
  <c r="L164" i="5"/>
  <c r="L145" i="5"/>
  <c r="L150" i="5"/>
  <c r="L147" i="5"/>
  <c r="L152" i="5"/>
  <c r="L149" i="5"/>
  <c r="L151" i="5"/>
  <c r="L250" i="4"/>
  <c r="L252" i="4"/>
  <c r="L254" i="4"/>
  <c r="L256" i="4"/>
  <c r="L260" i="4"/>
  <c r="L257" i="4"/>
  <c r="L262" i="4"/>
  <c r="L259" i="4"/>
  <c r="L263" i="4"/>
  <c r="L249" i="4"/>
  <c r="L261" i="4"/>
  <c r="L255" i="4"/>
  <c r="L253" i="4"/>
  <c r="L267" i="4"/>
  <c r="L269" i="4"/>
  <c r="L273" i="4"/>
  <c r="L264" i="4"/>
  <c r="L266" i="4"/>
  <c r="L268" i="4"/>
  <c r="L270" i="4"/>
  <c r="L272" i="4"/>
  <c r="L143" i="4"/>
  <c r="L4" i="4"/>
  <c r="L19" i="4"/>
  <c r="L157" i="4"/>
  <c r="L150" i="4"/>
  <c r="L231" i="4" l="1"/>
  <c r="L195" i="4"/>
  <c r="L238" i="4"/>
  <c r="L210" i="4"/>
  <c r="L54" i="6"/>
  <c r="L82" i="6"/>
  <c r="L88" i="5"/>
  <c r="L103" i="5"/>
  <c r="L97" i="6"/>
  <c r="L60" i="5"/>
  <c r="L156" i="4"/>
  <c r="L237" i="4"/>
  <c r="L239" i="4"/>
  <c r="L244" i="4"/>
  <c r="L246" i="4"/>
  <c r="L241" i="4"/>
  <c r="L243" i="4"/>
  <c r="L245" i="4"/>
  <c r="L240" i="4"/>
  <c r="L242" i="4"/>
  <c r="L223" i="4"/>
  <c r="L141" i="4"/>
  <c r="L222" i="4"/>
  <c r="L228" i="4"/>
  <c r="L230" i="4"/>
  <c r="L227" i="4"/>
  <c r="L232" i="4"/>
  <c r="L235" i="4"/>
  <c r="L225" i="4"/>
  <c r="L229" i="4"/>
  <c r="L233" i="4"/>
  <c r="L236" i="4"/>
  <c r="L226" i="4"/>
  <c r="L234" i="4"/>
  <c r="L224" i="4"/>
  <c r="B15" i="10" l="1"/>
  <c r="P13" i="9"/>
  <c r="P11" i="9" s="1"/>
  <c r="O13" i="9"/>
  <c r="O11" i="9" s="1"/>
  <c r="V13" i="9"/>
  <c r="V11" i="9" s="1"/>
  <c r="T13" i="9"/>
  <c r="S13" i="9"/>
  <c r="L13" i="9"/>
  <c r="L11" i="9" s="1"/>
  <c r="K13" i="9"/>
  <c r="F13" i="9"/>
  <c r="F11" i="9" s="1"/>
  <c r="E13" i="9"/>
  <c r="E11" i="9" s="1"/>
  <c r="D13" i="9"/>
  <c r="D11" i="9" s="1"/>
  <c r="C13" i="9"/>
  <c r="N13" i="9"/>
  <c r="N11" i="9" s="1"/>
  <c r="N10" i="9" s="1"/>
  <c r="H13" i="9"/>
  <c r="G13" i="9"/>
  <c r="G11" i="9" s="1"/>
  <c r="B13" i="9"/>
  <c r="B11" i="9" s="1"/>
  <c r="U5" i="9"/>
  <c r="M5" i="9"/>
  <c r="L5" i="9"/>
  <c r="J5" i="9"/>
  <c r="E5" i="9"/>
  <c r="D5" i="9"/>
  <c r="C5" i="9"/>
  <c r="R5" i="9"/>
  <c r="Q5" i="9"/>
  <c r="B5" i="9"/>
  <c r="R43" i="8"/>
  <c r="Q43" i="8"/>
  <c r="P43" i="8"/>
  <c r="J43" i="8"/>
  <c r="I43" i="8"/>
  <c r="H43" i="8"/>
  <c r="T43" i="8"/>
  <c r="S43" i="8"/>
  <c r="O43" i="8"/>
  <c r="L43" i="8"/>
  <c r="K43" i="8"/>
  <c r="G43" i="8"/>
  <c r="D43" i="8"/>
  <c r="U39" i="8"/>
  <c r="T39" i="8"/>
  <c r="R39" i="8"/>
  <c r="R37" i="8" s="1"/>
  <c r="M39" i="8"/>
  <c r="L39" i="8"/>
  <c r="J39" i="8"/>
  <c r="J37" i="8" s="1"/>
  <c r="H39" i="8"/>
  <c r="E39" i="8"/>
  <c r="D39" i="8"/>
  <c r="S39" i="8"/>
  <c r="P39" i="8"/>
  <c r="O39" i="8"/>
  <c r="K39" i="8"/>
  <c r="G39" i="8"/>
  <c r="C43" i="8"/>
  <c r="C39" i="8"/>
  <c r="R32" i="8"/>
  <c r="R67" i="8" s="1"/>
  <c r="V32" i="8"/>
  <c r="V67" i="8" s="1"/>
  <c r="U32" i="8"/>
  <c r="T32" i="8"/>
  <c r="N32" i="8"/>
  <c r="N67" i="8" s="1"/>
  <c r="M32" i="8"/>
  <c r="L32" i="8"/>
  <c r="G32" i="8"/>
  <c r="G67" i="8" s="1"/>
  <c r="F32" i="8"/>
  <c r="F67" i="8" s="1"/>
  <c r="E32" i="8"/>
  <c r="D32" i="8"/>
  <c r="Q32" i="8"/>
  <c r="Q67" i="8" s="1"/>
  <c r="P32" i="8"/>
  <c r="O32" i="8"/>
  <c r="O67" i="8" s="1"/>
  <c r="J32" i="8"/>
  <c r="J67" i="8" s="1"/>
  <c r="I32" i="8"/>
  <c r="I67" i="8" s="1"/>
  <c r="H32" i="8"/>
  <c r="O28" i="8"/>
  <c r="T28" i="8"/>
  <c r="S28" i="8"/>
  <c r="S26" i="8" s="1"/>
  <c r="L28" i="8"/>
  <c r="L26" i="8" s="1"/>
  <c r="K28" i="8"/>
  <c r="K26" i="8" s="1"/>
  <c r="J28" i="8"/>
  <c r="I28" i="8"/>
  <c r="H28" i="8"/>
  <c r="D28" i="8"/>
  <c r="D26" i="8" s="1"/>
  <c r="C28" i="8"/>
  <c r="C26" i="8" s="1"/>
  <c r="R28" i="8"/>
  <c r="R63" i="8" s="1"/>
  <c r="Q28" i="8"/>
  <c r="Q26" i="8" s="1"/>
  <c r="P28" i="8"/>
  <c r="P26" i="8" s="1"/>
  <c r="G28" i="8"/>
  <c r="G63" i="8" s="1"/>
  <c r="G26" i="8"/>
  <c r="B28" i="8"/>
  <c r="B63" i="8" s="1"/>
  <c r="N21" i="8"/>
  <c r="N33" i="10" s="1"/>
  <c r="S21" i="8"/>
  <c r="S33" i="10" s="1"/>
  <c r="K21" i="8"/>
  <c r="K33" i="10" s="1"/>
  <c r="I21" i="8"/>
  <c r="I33" i="10" s="1"/>
  <c r="H21" i="8"/>
  <c r="H33" i="10" s="1"/>
  <c r="E21" i="8"/>
  <c r="E33" i="10" s="1"/>
  <c r="C21" i="8"/>
  <c r="C33" i="10" s="1"/>
  <c r="P21" i="8"/>
  <c r="P33" i="10" s="1"/>
  <c r="O21" i="8"/>
  <c r="O33" i="10" s="1"/>
  <c r="G21" i="8"/>
  <c r="G33" i="10" s="1"/>
  <c r="P17" i="8"/>
  <c r="N17" i="8"/>
  <c r="N29" i="10" s="1"/>
  <c r="H17" i="8"/>
  <c r="H29" i="10" s="1"/>
  <c r="U17" i="8"/>
  <c r="U29" i="10" s="1"/>
  <c r="T17" i="8"/>
  <c r="T29" i="10" s="1"/>
  <c r="S17" i="8"/>
  <c r="R17" i="8"/>
  <c r="R29" i="10" s="1"/>
  <c r="M17" i="8"/>
  <c r="M29" i="10" s="1"/>
  <c r="L17" i="8"/>
  <c r="L29" i="10" s="1"/>
  <c r="K17" i="8"/>
  <c r="J17" i="8"/>
  <c r="J29" i="10" s="1"/>
  <c r="E17" i="8"/>
  <c r="E29" i="10" s="1"/>
  <c r="D17" i="8"/>
  <c r="D29" i="10" s="1"/>
  <c r="C17" i="8"/>
  <c r="V17" i="8"/>
  <c r="V29" i="10" s="1"/>
  <c r="Q17" i="8"/>
  <c r="O17" i="8"/>
  <c r="I17" i="8"/>
  <c r="G17" i="8"/>
  <c r="G29" i="10" s="1"/>
  <c r="F17" i="8"/>
  <c r="I10" i="8"/>
  <c r="U10" i="8"/>
  <c r="T10" i="8"/>
  <c r="S10" i="8"/>
  <c r="R10" i="8"/>
  <c r="P10" i="8"/>
  <c r="M10" i="8"/>
  <c r="L10" i="8"/>
  <c r="K10" i="8"/>
  <c r="J10" i="8"/>
  <c r="H10" i="8"/>
  <c r="E10" i="8"/>
  <c r="D10" i="8"/>
  <c r="C10" i="8"/>
  <c r="Q10" i="8"/>
  <c r="R6" i="8"/>
  <c r="R4" i="8" s="1"/>
  <c r="Q6" i="8"/>
  <c r="S6" i="8"/>
  <c r="S4" i="8" s="1"/>
  <c r="K6" i="8"/>
  <c r="K4" i="8" s="1"/>
  <c r="J6" i="8"/>
  <c r="J4" i="8" s="1"/>
  <c r="I6" i="8"/>
  <c r="C6" i="8"/>
  <c r="C4" i="8" s="1"/>
  <c r="B10" i="8"/>
  <c r="Q25" i="8" l="1"/>
  <c r="J36" i="8"/>
  <c r="F15" i="8"/>
  <c r="F27" i="10" s="1"/>
  <c r="F29" i="10"/>
  <c r="I15" i="8"/>
  <c r="I27" i="10" s="1"/>
  <c r="I29" i="10"/>
  <c r="K15" i="8"/>
  <c r="K27" i="10" s="1"/>
  <c r="K29" i="10"/>
  <c r="S15" i="8"/>
  <c r="S27" i="10" s="1"/>
  <c r="S29" i="10"/>
  <c r="O15" i="8"/>
  <c r="O27" i="10" s="1"/>
  <c r="O29" i="10"/>
  <c r="P15" i="8"/>
  <c r="P27" i="10" s="1"/>
  <c r="P29" i="10"/>
  <c r="Q15" i="8"/>
  <c r="Q27" i="10" s="1"/>
  <c r="Q29" i="10"/>
  <c r="C15" i="8"/>
  <c r="C29" i="10"/>
  <c r="L25" i="8"/>
  <c r="R36" i="8"/>
  <c r="E10" i="9"/>
  <c r="D25" i="8"/>
  <c r="J4" i="9"/>
  <c r="J23" i="10"/>
  <c r="L4" i="9"/>
  <c r="L23" i="10"/>
  <c r="B4" i="9"/>
  <c r="B23" i="10"/>
  <c r="M4" i="9"/>
  <c r="M23" i="10"/>
  <c r="E4" i="9"/>
  <c r="E23" i="10"/>
  <c r="Q4" i="9"/>
  <c r="Q23" i="10"/>
  <c r="U4" i="9"/>
  <c r="U23" i="10"/>
  <c r="R4" i="9"/>
  <c r="R23" i="10"/>
  <c r="C4" i="9"/>
  <c r="C23" i="10"/>
  <c r="D4" i="9"/>
  <c r="D23" i="10"/>
  <c r="O10" i="9"/>
  <c r="P10" i="9"/>
  <c r="P25" i="8"/>
  <c r="V15" i="8"/>
  <c r="V27" i="10" s="1"/>
  <c r="V10" i="9"/>
  <c r="O63" i="8"/>
  <c r="O26" i="8"/>
  <c r="O25" i="8" s="1"/>
  <c r="F10" i="9"/>
  <c r="H63" i="8"/>
  <c r="H26" i="8"/>
  <c r="H25" i="8" s="1"/>
  <c r="J63" i="8"/>
  <c r="J26" i="8"/>
  <c r="J25" i="8" s="1"/>
  <c r="G10" i="9"/>
  <c r="Q4" i="8"/>
  <c r="P37" i="8"/>
  <c r="H15" i="8"/>
  <c r="G6" i="8"/>
  <c r="O6" i="8"/>
  <c r="O4" i="8" s="1"/>
  <c r="D21" i="8"/>
  <c r="D33" i="10" s="1"/>
  <c r="L21" i="8"/>
  <c r="L33" i="10" s="1"/>
  <c r="T21" i="8"/>
  <c r="T33" i="10" s="1"/>
  <c r="P67" i="8"/>
  <c r="K37" i="8"/>
  <c r="K36" i="8" s="1"/>
  <c r="S37" i="8"/>
  <c r="S36" i="8" s="1"/>
  <c r="K11" i="9"/>
  <c r="K10" i="9" s="1"/>
  <c r="S11" i="9"/>
  <c r="S10" i="9" s="1"/>
  <c r="I4" i="8"/>
  <c r="H6" i="8"/>
  <c r="H4" i="8" s="1"/>
  <c r="P6" i="8"/>
  <c r="P4" i="8" s="1"/>
  <c r="M21" i="8"/>
  <c r="M33" i="10" s="1"/>
  <c r="U21" i="8"/>
  <c r="U33" i="10" s="1"/>
  <c r="Q21" i="8"/>
  <c r="B11" i="10"/>
  <c r="D15" i="8"/>
  <c r="D27" i="10" s="1"/>
  <c r="L15" i="8"/>
  <c r="L27" i="10" s="1"/>
  <c r="T15" i="8"/>
  <c r="T27" i="10" s="1"/>
  <c r="F21" i="8"/>
  <c r="F33" i="10" s="1"/>
  <c r="V21" i="8"/>
  <c r="V33" i="10" s="1"/>
  <c r="F28" i="8"/>
  <c r="F63" i="8" s="1"/>
  <c r="N28" i="8"/>
  <c r="N63" i="8" s="1"/>
  <c r="V28" i="8"/>
  <c r="V63" i="8" s="1"/>
  <c r="E37" i="8"/>
  <c r="G5" i="9"/>
  <c r="O5" i="9"/>
  <c r="B32" i="8"/>
  <c r="B67" i="8" s="1"/>
  <c r="R26" i="8"/>
  <c r="R25" i="8" s="1"/>
  <c r="C32" i="8"/>
  <c r="C25" i="8" s="1"/>
  <c r="K32" i="8"/>
  <c r="K67" i="8" s="1"/>
  <c r="S32" i="8"/>
  <c r="S67" i="8" s="1"/>
  <c r="F39" i="8"/>
  <c r="F37" i="8" s="1"/>
  <c r="N39" i="8"/>
  <c r="N37" i="8" s="1"/>
  <c r="V39" i="8"/>
  <c r="V37" i="8" s="1"/>
  <c r="H5" i="9"/>
  <c r="P5" i="9"/>
  <c r="N15" i="8"/>
  <c r="K25" i="8"/>
  <c r="S25" i="8"/>
  <c r="P63" i="8"/>
  <c r="H67" i="8"/>
  <c r="I5" i="9"/>
  <c r="I13" i="9"/>
  <c r="I11" i="9" s="1"/>
  <c r="Q13" i="9"/>
  <c r="Q11" i="9" s="1"/>
  <c r="G15" i="8"/>
  <c r="G25" i="8"/>
  <c r="H37" i="8"/>
  <c r="H36" i="8" s="1"/>
  <c r="H11" i="9"/>
  <c r="H10" i="9" s="1"/>
  <c r="J13" i="9"/>
  <c r="J11" i="9" s="1"/>
  <c r="J10" i="9" s="1"/>
  <c r="R13" i="9"/>
  <c r="R11" i="9" s="1"/>
  <c r="R10" i="9" s="1"/>
  <c r="C11" i="9"/>
  <c r="C10" i="9" s="1"/>
  <c r="I26" i="8"/>
  <c r="I63" i="8"/>
  <c r="D6" i="8"/>
  <c r="D4" i="8" s="1"/>
  <c r="L6" i="8"/>
  <c r="L4" i="8" s="1"/>
  <c r="T6" i="8"/>
  <c r="T4" i="8" s="1"/>
  <c r="G10" i="8"/>
  <c r="O10" i="8"/>
  <c r="J21" i="8"/>
  <c r="J33" i="10" s="1"/>
  <c r="R21" i="8"/>
  <c r="R33" i="10" s="1"/>
  <c r="O37" i="8"/>
  <c r="O36" i="8" s="1"/>
  <c r="F43" i="8"/>
  <c r="N43" i="8"/>
  <c r="V43" i="8"/>
  <c r="P61" i="8"/>
  <c r="E6" i="8"/>
  <c r="E4" i="8" s="1"/>
  <c r="M6" i="8"/>
  <c r="M4" i="8" s="1"/>
  <c r="U6" i="8"/>
  <c r="U4" i="8" s="1"/>
  <c r="B21" i="8"/>
  <c r="B33" i="10" s="1"/>
  <c r="B26" i="8"/>
  <c r="E28" i="8"/>
  <c r="E26" i="8" s="1"/>
  <c r="E61" i="8" s="1"/>
  <c r="M28" i="8"/>
  <c r="M26" i="8" s="1"/>
  <c r="M61" i="8" s="1"/>
  <c r="U28" i="8"/>
  <c r="U26" i="8" s="1"/>
  <c r="U61" i="8" s="1"/>
  <c r="Q61" i="8"/>
  <c r="F6" i="8"/>
  <c r="F4" i="8" s="1"/>
  <c r="N6" i="8"/>
  <c r="N4" i="8" s="1"/>
  <c r="V6" i="8"/>
  <c r="V4" i="8" s="1"/>
  <c r="G61" i="8"/>
  <c r="C63" i="8"/>
  <c r="K63" i="8"/>
  <c r="S63" i="8"/>
  <c r="D67" i="8"/>
  <c r="L67" i="8"/>
  <c r="T67" i="8"/>
  <c r="M13" i="9"/>
  <c r="M11" i="9" s="1"/>
  <c r="M10" i="9" s="1"/>
  <c r="U13" i="9"/>
  <c r="U11" i="9" s="1"/>
  <c r="U10" i="9" s="1"/>
  <c r="C37" i="8"/>
  <c r="C36" i="8" s="1"/>
  <c r="I39" i="8"/>
  <c r="I37" i="8" s="1"/>
  <c r="I36" i="8" s="1"/>
  <c r="Q39" i="8"/>
  <c r="Q37" i="8" s="1"/>
  <c r="Q36" i="8" s="1"/>
  <c r="D63" i="8"/>
  <c r="L63" i="8"/>
  <c r="T63" i="8"/>
  <c r="E67" i="8"/>
  <c r="M67" i="8"/>
  <c r="U67" i="8"/>
  <c r="B17" i="9"/>
  <c r="B10" i="9" s="1"/>
  <c r="M37" i="8"/>
  <c r="U37" i="8"/>
  <c r="C61" i="8"/>
  <c r="K61" i="8"/>
  <c r="S61" i="8"/>
  <c r="Q63" i="8"/>
  <c r="G37" i="8"/>
  <c r="G36" i="8" s="1"/>
  <c r="D61" i="8"/>
  <c r="L61" i="8"/>
  <c r="T11" i="9"/>
  <c r="T10" i="9" s="1"/>
  <c r="B6" i="8"/>
  <c r="B4" i="8" s="1"/>
  <c r="B17" i="8"/>
  <c r="B15" i="8" s="1"/>
  <c r="E15" i="8"/>
  <c r="M15" i="8"/>
  <c r="U15" i="8"/>
  <c r="U27" i="10" s="1"/>
  <c r="K5" i="9"/>
  <c r="S5" i="9"/>
  <c r="F10" i="8"/>
  <c r="N10" i="8"/>
  <c r="V10" i="8"/>
  <c r="E43" i="8"/>
  <c r="M43" i="8"/>
  <c r="U43" i="8"/>
  <c r="O61" i="8"/>
  <c r="T5" i="9"/>
  <c r="D10" i="9"/>
  <c r="L10" i="9"/>
  <c r="F5" i="9"/>
  <c r="N5" i="9"/>
  <c r="V5" i="9"/>
  <c r="P36" i="8"/>
  <c r="D37" i="8"/>
  <c r="D36" i="8" s="1"/>
  <c r="L37" i="8"/>
  <c r="L36" i="8" s="1"/>
  <c r="T37" i="8"/>
  <c r="T36" i="8" s="1"/>
  <c r="T26" i="8"/>
  <c r="T25" i="8" s="1"/>
  <c r="J15" i="8"/>
  <c r="J27" i="10" s="1"/>
  <c r="R15" i="8"/>
  <c r="R27" i="10" s="1"/>
  <c r="G4" i="8"/>
  <c r="O14" i="8" l="1"/>
  <c r="O26" i="10" s="1"/>
  <c r="H61" i="8"/>
  <c r="E25" i="8"/>
  <c r="E36" i="8"/>
  <c r="K14" i="8"/>
  <c r="K26" i="10" s="1"/>
  <c r="J61" i="8"/>
  <c r="P14" i="8"/>
  <c r="P26" i="10" s="1"/>
  <c r="I14" i="8"/>
  <c r="I26" i="10" s="1"/>
  <c r="F14" i="8"/>
  <c r="F26" i="10" s="1"/>
  <c r="M25" i="8"/>
  <c r="M14" i="8"/>
  <c r="M26" i="10" s="1"/>
  <c r="M27" i="10"/>
  <c r="S14" i="8"/>
  <c r="S26" i="10" s="1"/>
  <c r="B9" i="10"/>
  <c r="B29" i="10"/>
  <c r="Q14" i="8"/>
  <c r="Q26" i="10" s="1"/>
  <c r="Q33" i="10"/>
  <c r="H14" i="8"/>
  <c r="H26" i="10" s="1"/>
  <c r="H27" i="10"/>
  <c r="C14" i="8"/>
  <c r="C26" i="10" s="1"/>
  <c r="C27" i="10"/>
  <c r="G14" i="8"/>
  <c r="G26" i="10" s="1"/>
  <c r="G27" i="10"/>
  <c r="N14" i="8"/>
  <c r="N26" i="10" s="1"/>
  <c r="N27" i="10"/>
  <c r="E14" i="8"/>
  <c r="E26" i="10" s="1"/>
  <c r="E27" i="10"/>
  <c r="N36" i="8"/>
  <c r="B14" i="8"/>
  <c r="F36" i="8"/>
  <c r="V14" i="8"/>
  <c r="V26" i="10" s="1"/>
  <c r="R14" i="8"/>
  <c r="R26" i="10" s="1"/>
  <c r="U14" i="8"/>
  <c r="U26" i="10" s="1"/>
  <c r="R61" i="8"/>
  <c r="U25" i="8"/>
  <c r="O4" i="9"/>
  <c r="O23" i="10"/>
  <c r="G4" i="9"/>
  <c r="G23" i="10"/>
  <c r="N4" i="9"/>
  <c r="N23" i="10"/>
  <c r="I10" i="9"/>
  <c r="P4" i="9"/>
  <c r="P23" i="10"/>
  <c r="I4" i="9"/>
  <c r="I23" i="10"/>
  <c r="H4" i="9"/>
  <c r="H23" i="10"/>
  <c r="K4" i="9"/>
  <c r="K23" i="10"/>
  <c r="V4" i="9"/>
  <c r="V23" i="10"/>
  <c r="Q10" i="9"/>
  <c r="F4" i="9"/>
  <c r="F23" i="10"/>
  <c r="T4" i="9"/>
  <c r="T23" i="10"/>
  <c r="S4" i="9"/>
  <c r="S23" i="10"/>
  <c r="C67" i="8"/>
  <c r="V36" i="8"/>
  <c r="N26" i="8"/>
  <c r="N25" i="8" s="1"/>
  <c r="L14" i="8"/>
  <c r="L26" i="10" s="1"/>
  <c r="U36" i="8"/>
  <c r="J14" i="8"/>
  <c r="J26" i="10" s="1"/>
  <c r="F26" i="8"/>
  <c r="F25" i="8" s="1"/>
  <c r="D14" i="8"/>
  <c r="D26" i="10" s="1"/>
  <c r="V26" i="8"/>
  <c r="V25" i="8" s="1"/>
  <c r="M36" i="8"/>
  <c r="B25" i="8"/>
  <c r="T61" i="8"/>
  <c r="U63" i="8"/>
  <c r="T14" i="8"/>
  <c r="T26" i="10" s="1"/>
  <c r="M63" i="8"/>
  <c r="E63" i="8"/>
  <c r="B61" i="8"/>
  <c r="I61" i="8"/>
  <c r="I25" i="8"/>
  <c r="B8" i="10" l="1"/>
  <c r="B26" i="10" s="1"/>
  <c r="B27" i="10"/>
  <c r="V61" i="8"/>
  <c r="F61" i="8"/>
  <c r="N61" i="8"/>
  <c r="Q10" i="16"/>
  <c r="G10" i="16"/>
  <c r="O10" i="16"/>
  <c r="S10" i="16"/>
  <c r="K4" i="16"/>
  <c r="J10" i="16"/>
  <c r="I10" i="16"/>
  <c r="M10" i="16"/>
  <c r="J4" i="16"/>
  <c r="F10" i="16"/>
  <c r="L4" i="16"/>
  <c r="M4" i="16"/>
  <c r="L10" i="16"/>
  <c r="I4" i="16"/>
  <c r="F4" i="16"/>
  <c r="O4" i="16"/>
  <c r="Q4" i="16"/>
  <c r="Q3" i="16" s="1"/>
  <c r="P10" i="16"/>
  <c r="P4" i="16"/>
  <c r="S4" i="16"/>
  <c r="K10" i="16"/>
  <c r="K3" i="16" s="1"/>
  <c r="G4" i="16"/>
  <c r="S3" i="16" l="1"/>
  <c r="O3" i="16"/>
  <c r="F3" i="16"/>
  <c r="P3" i="16"/>
  <c r="G3" i="16"/>
  <c r="B4" i="16"/>
  <c r="E10" i="16"/>
  <c r="J3" i="16"/>
  <c r="I3" i="16"/>
  <c r="M3" i="16"/>
  <c r="R10" i="16"/>
  <c r="L3" i="16"/>
  <c r="T10" i="16"/>
  <c r="R4" i="16"/>
  <c r="H10" i="16"/>
  <c r="B10" i="16"/>
  <c r="T4" i="16"/>
  <c r="N10" i="16"/>
  <c r="H4" i="16"/>
  <c r="E4" i="16"/>
  <c r="N4" i="16"/>
  <c r="R3" i="16" l="1"/>
  <c r="H3" i="16"/>
  <c r="E3" i="16"/>
  <c r="B3" i="16"/>
  <c r="T3" i="16"/>
  <c r="D10" i="16"/>
  <c r="N3" i="16"/>
  <c r="D4" i="16"/>
  <c r="U10" i="16"/>
  <c r="C4" i="16"/>
  <c r="C10" i="16"/>
  <c r="U4" i="16"/>
  <c r="D3" i="16" l="1"/>
  <c r="U3" i="16"/>
  <c r="C3" i="16"/>
  <c r="V10" i="16"/>
  <c r="V4" i="16"/>
  <c r="V3" i="16" s="1"/>
  <c r="V68" i="10" l="1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V67" i="10"/>
  <c r="U67" i="10"/>
  <c r="T67" i="10"/>
  <c r="S67" i="10"/>
  <c r="R67" i="10"/>
  <c r="Q67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V63" i="10"/>
  <c r="U63" i="10"/>
  <c r="T63" i="10"/>
  <c r="S63" i="10"/>
  <c r="R63" i="10"/>
  <c r="Q63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V65" i="9"/>
  <c r="U65" i="9"/>
  <c r="T65" i="9"/>
  <c r="S65" i="9"/>
  <c r="R65" i="9"/>
  <c r="V64" i="9"/>
  <c r="U64" i="9"/>
  <c r="T64" i="9"/>
  <c r="S64" i="9"/>
  <c r="R64" i="9"/>
  <c r="V62" i="9"/>
  <c r="U62" i="9"/>
  <c r="T62" i="9"/>
  <c r="S62" i="9"/>
  <c r="R62" i="9"/>
  <c r="V61" i="9"/>
  <c r="U61" i="9"/>
  <c r="T61" i="9"/>
  <c r="S61" i="9"/>
  <c r="R61" i="9"/>
  <c r="V60" i="9"/>
  <c r="U60" i="9"/>
  <c r="T60" i="9"/>
  <c r="S60" i="9"/>
  <c r="R60" i="9"/>
  <c r="V58" i="9"/>
  <c r="U58" i="9"/>
  <c r="T58" i="9"/>
  <c r="S58" i="9"/>
  <c r="R58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V58" i="8"/>
  <c r="V80" i="8" s="1"/>
  <c r="U58" i="8"/>
  <c r="U80" i="8" s="1"/>
  <c r="T58" i="8"/>
  <c r="T80" i="8" s="1"/>
  <c r="S58" i="8"/>
  <c r="R58" i="8"/>
  <c r="R80" i="8" s="1"/>
  <c r="Q58" i="8"/>
  <c r="Q80" i="8" s="1"/>
  <c r="P58" i="8"/>
  <c r="P80" i="8" s="1"/>
  <c r="O58" i="8"/>
  <c r="O80" i="8" s="1"/>
  <c r="N58" i="8"/>
  <c r="M58" i="8"/>
  <c r="M80" i="8" s="1"/>
  <c r="L58" i="8"/>
  <c r="L80" i="8" s="1"/>
  <c r="K58" i="8"/>
  <c r="V57" i="8"/>
  <c r="V79" i="8" s="1"/>
  <c r="U57" i="8"/>
  <c r="U79" i="8" s="1"/>
  <c r="T57" i="8"/>
  <c r="T79" i="8" s="1"/>
  <c r="S57" i="8"/>
  <c r="S79" i="8" s="1"/>
  <c r="R57" i="8"/>
  <c r="Q57" i="8"/>
  <c r="Q79" i="8" s="1"/>
  <c r="P57" i="8"/>
  <c r="P79" i="8" s="1"/>
  <c r="O57" i="8"/>
  <c r="N57" i="8"/>
  <c r="N79" i="8" s="1"/>
  <c r="M57" i="8"/>
  <c r="M79" i="8" s="1"/>
  <c r="L57" i="8"/>
  <c r="L79" i="8" s="1"/>
  <c r="K57" i="8"/>
  <c r="K79" i="8" s="1"/>
  <c r="V55" i="8"/>
  <c r="U55" i="8"/>
  <c r="U77" i="8" s="1"/>
  <c r="T55" i="8"/>
  <c r="T77" i="8" s="1"/>
  <c r="S55" i="8"/>
  <c r="R55" i="8"/>
  <c r="R77" i="8" s="1"/>
  <c r="Q55" i="8"/>
  <c r="Q77" i="8" s="1"/>
  <c r="P55" i="8"/>
  <c r="P77" i="8" s="1"/>
  <c r="O55" i="8"/>
  <c r="O77" i="8" s="1"/>
  <c r="N55" i="8"/>
  <c r="M55" i="8"/>
  <c r="M77" i="8" s="1"/>
  <c r="L55" i="8"/>
  <c r="L77" i="8" s="1"/>
  <c r="K55" i="8"/>
  <c r="V54" i="8"/>
  <c r="V76" i="8" s="1"/>
  <c r="U54" i="8"/>
  <c r="U76" i="8" s="1"/>
  <c r="T54" i="8"/>
  <c r="T76" i="8" s="1"/>
  <c r="S54" i="8"/>
  <c r="S76" i="8" s="1"/>
  <c r="R54" i="8"/>
  <c r="Q54" i="8"/>
  <c r="Q76" i="8" s="1"/>
  <c r="P54" i="8"/>
  <c r="P76" i="8" s="1"/>
  <c r="O54" i="8"/>
  <c r="N54" i="8"/>
  <c r="N76" i="8" s="1"/>
  <c r="M54" i="8"/>
  <c r="M76" i="8" s="1"/>
  <c r="L54" i="8"/>
  <c r="L76" i="8" s="1"/>
  <c r="K54" i="8"/>
  <c r="K76" i="8" s="1"/>
  <c r="V53" i="8"/>
  <c r="U53" i="8"/>
  <c r="U75" i="8" s="1"/>
  <c r="T53" i="8"/>
  <c r="T75" i="8" s="1"/>
  <c r="S53" i="8"/>
  <c r="R53" i="8"/>
  <c r="R75" i="8" s="1"/>
  <c r="Q53" i="8"/>
  <c r="Q75" i="8" s="1"/>
  <c r="P53" i="8"/>
  <c r="P75" i="8" s="1"/>
  <c r="O53" i="8"/>
  <c r="O75" i="8" s="1"/>
  <c r="N53" i="8"/>
  <c r="M53" i="8"/>
  <c r="M75" i="8" s="1"/>
  <c r="L53" i="8"/>
  <c r="L75" i="8" s="1"/>
  <c r="K53" i="8"/>
  <c r="V51" i="8"/>
  <c r="V73" i="8" s="1"/>
  <c r="U51" i="8"/>
  <c r="U73" i="8" s="1"/>
  <c r="T51" i="8"/>
  <c r="T73" i="8" s="1"/>
  <c r="S51" i="8"/>
  <c r="S73" i="8" s="1"/>
  <c r="R51" i="8"/>
  <c r="Q51" i="8"/>
  <c r="Q73" i="8" s="1"/>
  <c r="P51" i="8"/>
  <c r="P73" i="8" s="1"/>
  <c r="O51" i="8"/>
  <c r="N51" i="8"/>
  <c r="N73" i="8" s="1"/>
  <c r="M51" i="8"/>
  <c r="M73" i="8" s="1"/>
  <c r="L51" i="8"/>
  <c r="L73" i="8" s="1"/>
  <c r="K51" i="8"/>
  <c r="K73" i="8" s="1"/>
  <c r="V124" i="8"/>
  <c r="U124" i="8"/>
  <c r="T124" i="8"/>
  <c r="S124" i="8"/>
  <c r="R124" i="8"/>
  <c r="V123" i="8"/>
  <c r="U123" i="8"/>
  <c r="T123" i="8"/>
  <c r="S123" i="8"/>
  <c r="R123" i="8"/>
  <c r="V121" i="8"/>
  <c r="U121" i="8"/>
  <c r="T121" i="8"/>
  <c r="S121" i="8"/>
  <c r="R121" i="8"/>
  <c r="V120" i="8"/>
  <c r="U120" i="8"/>
  <c r="T120" i="8"/>
  <c r="S120" i="8"/>
  <c r="R120" i="8"/>
  <c r="V119" i="8"/>
  <c r="U119" i="8"/>
  <c r="T119" i="8"/>
  <c r="S119" i="8"/>
  <c r="R119" i="8"/>
  <c r="V117" i="8"/>
  <c r="U117" i="8"/>
  <c r="T117" i="8"/>
  <c r="S117" i="8"/>
  <c r="R117" i="8"/>
  <c r="V113" i="8"/>
  <c r="U113" i="8"/>
  <c r="T113" i="8"/>
  <c r="S113" i="8"/>
  <c r="R113" i="8"/>
  <c r="V112" i="8"/>
  <c r="U112" i="8"/>
  <c r="T112" i="8"/>
  <c r="S112" i="8"/>
  <c r="R112" i="8"/>
  <c r="V110" i="8"/>
  <c r="U110" i="8"/>
  <c r="T110" i="8"/>
  <c r="S110" i="8"/>
  <c r="R110" i="8"/>
  <c r="V109" i="8"/>
  <c r="U109" i="8"/>
  <c r="T109" i="8"/>
  <c r="S109" i="8"/>
  <c r="R109" i="8"/>
  <c r="V108" i="8"/>
  <c r="U108" i="8"/>
  <c r="T108" i="8"/>
  <c r="S108" i="8"/>
  <c r="R108" i="8"/>
  <c r="V106" i="8"/>
  <c r="U106" i="8"/>
  <c r="T106" i="8"/>
  <c r="S106" i="8"/>
  <c r="R106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V99" i="8"/>
  <c r="U99" i="8"/>
  <c r="T99" i="8"/>
  <c r="S99" i="8"/>
  <c r="R99" i="8"/>
  <c r="Q99" i="8"/>
  <c r="P99" i="8"/>
  <c r="O99" i="8"/>
  <c r="N99" i="8"/>
  <c r="M99" i="8"/>
  <c r="L99" i="8"/>
  <c r="K99" i="8"/>
  <c r="V98" i="8"/>
  <c r="U98" i="8"/>
  <c r="T98" i="8"/>
  <c r="S98" i="8"/>
  <c r="R98" i="8"/>
  <c r="Q98" i="8"/>
  <c r="P98" i="8"/>
  <c r="O98" i="8"/>
  <c r="N98" i="8"/>
  <c r="M98" i="8"/>
  <c r="L98" i="8"/>
  <c r="K98" i="8"/>
  <c r="V97" i="8"/>
  <c r="U97" i="8"/>
  <c r="T97" i="8"/>
  <c r="S97" i="8"/>
  <c r="R97" i="8"/>
  <c r="Q97" i="8"/>
  <c r="P97" i="8"/>
  <c r="O97" i="8"/>
  <c r="N97" i="8"/>
  <c r="M97" i="8"/>
  <c r="L97" i="8"/>
  <c r="K97" i="8"/>
  <c r="V95" i="8"/>
  <c r="U95" i="8"/>
  <c r="T95" i="8"/>
  <c r="S95" i="8"/>
  <c r="R95" i="8"/>
  <c r="Q95" i="8"/>
  <c r="P95" i="8"/>
  <c r="O95" i="8"/>
  <c r="N95" i="8"/>
  <c r="M95" i="8"/>
  <c r="L95" i="8"/>
  <c r="K95" i="8"/>
  <c r="V91" i="8"/>
  <c r="U91" i="8"/>
  <c r="T91" i="8"/>
  <c r="S91" i="8"/>
  <c r="R91" i="8"/>
  <c r="Q91" i="8"/>
  <c r="P91" i="8"/>
  <c r="O91" i="8"/>
  <c r="N91" i="8"/>
  <c r="M91" i="8"/>
  <c r="L91" i="8"/>
  <c r="K91" i="8"/>
  <c r="V90" i="8"/>
  <c r="U90" i="8"/>
  <c r="T90" i="8"/>
  <c r="S90" i="8"/>
  <c r="R90" i="8"/>
  <c r="Q90" i="8"/>
  <c r="P90" i="8"/>
  <c r="O90" i="8"/>
  <c r="N90" i="8"/>
  <c r="M90" i="8"/>
  <c r="L90" i="8"/>
  <c r="K90" i="8"/>
  <c r="V88" i="8"/>
  <c r="U88" i="8"/>
  <c r="T88" i="8"/>
  <c r="S88" i="8"/>
  <c r="R88" i="8"/>
  <c r="Q88" i="8"/>
  <c r="P88" i="8"/>
  <c r="O88" i="8"/>
  <c r="N88" i="8"/>
  <c r="M88" i="8"/>
  <c r="L88" i="8"/>
  <c r="K88" i="8"/>
  <c r="V87" i="8"/>
  <c r="U87" i="8"/>
  <c r="T87" i="8"/>
  <c r="S87" i="8"/>
  <c r="R87" i="8"/>
  <c r="Q87" i="8"/>
  <c r="P87" i="8"/>
  <c r="O87" i="8"/>
  <c r="N87" i="8"/>
  <c r="M87" i="8"/>
  <c r="L87" i="8"/>
  <c r="K87" i="8"/>
  <c r="V86" i="8"/>
  <c r="U86" i="8"/>
  <c r="T86" i="8"/>
  <c r="S86" i="8"/>
  <c r="R86" i="8"/>
  <c r="Q86" i="8"/>
  <c r="P86" i="8"/>
  <c r="O86" i="8"/>
  <c r="N86" i="8"/>
  <c r="M86" i="8"/>
  <c r="L86" i="8"/>
  <c r="K86" i="8"/>
  <c r="V84" i="8"/>
  <c r="U84" i="8"/>
  <c r="T84" i="8"/>
  <c r="S84" i="8"/>
  <c r="R84" i="8"/>
  <c r="Q84" i="8"/>
  <c r="P84" i="8"/>
  <c r="O84" i="8"/>
  <c r="N84" i="8"/>
  <c r="M84" i="8"/>
  <c r="L84" i="8"/>
  <c r="K84" i="8"/>
  <c r="S80" i="8"/>
  <c r="N80" i="8"/>
  <c r="K80" i="8"/>
  <c r="R79" i="8"/>
  <c r="O79" i="8"/>
  <c r="V77" i="8"/>
  <c r="S77" i="8"/>
  <c r="N77" i="8"/>
  <c r="K77" i="8"/>
  <c r="R76" i="8"/>
  <c r="O76" i="8"/>
  <c r="V75" i="8"/>
  <c r="S75" i="8"/>
  <c r="N75" i="8"/>
  <c r="K75" i="8"/>
  <c r="R73" i="8"/>
  <c r="O73" i="8"/>
  <c r="B57" i="10"/>
  <c r="B56" i="10"/>
  <c r="B54" i="10"/>
  <c r="B53" i="10"/>
  <c r="B52" i="10"/>
  <c r="B50" i="10"/>
  <c r="B46" i="10"/>
  <c r="B45" i="10"/>
  <c r="B43" i="10"/>
  <c r="B42" i="10"/>
  <c r="B41" i="10"/>
  <c r="B39" i="10"/>
  <c r="V22" i="10"/>
  <c r="U22" i="10"/>
  <c r="T22" i="10"/>
  <c r="S22" i="10"/>
  <c r="R22" i="10"/>
  <c r="Q22" i="10"/>
  <c r="B4" i="10"/>
  <c r="B54" i="9"/>
  <c r="B53" i="9"/>
  <c r="B51" i="9"/>
  <c r="B50" i="9"/>
  <c r="B49" i="9"/>
  <c r="B47" i="9"/>
  <c r="B43" i="9"/>
  <c r="B42" i="9"/>
  <c r="B40" i="9"/>
  <c r="B39" i="9"/>
  <c r="B38" i="9"/>
  <c r="B36" i="9"/>
  <c r="B32" i="9"/>
  <c r="B31" i="9"/>
  <c r="B29" i="9"/>
  <c r="B28" i="9"/>
  <c r="B27" i="9"/>
  <c r="B25" i="9"/>
  <c r="P22" i="10"/>
  <c r="H22" i="10"/>
  <c r="G22" i="10" l="1"/>
  <c r="O22" i="10"/>
  <c r="B22" i="10"/>
  <c r="J22" i="10"/>
  <c r="I22" i="10"/>
  <c r="C22" i="10"/>
  <c r="K22" i="10"/>
  <c r="D22" i="10"/>
  <c r="L22" i="10"/>
  <c r="E22" i="10"/>
  <c r="M22" i="10"/>
  <c r="F22" i="10"/>
  <c r="N22" i="10"/>
  <c r="L50" i="8"/>
  <c r="L72" i="8" s="1"/>
  <c r="L109" i="8"/>
  <c r="L105" i="8"/>
  <c r="L110" i="8"/>
  <c r="L108" i="8"/>
  <c r="L106" i="8"/>
  <c r="L85" i="8"/>
  <c r="L118" i="8"/>
  <c r="L123" i="8"/>
  <c r="L89" i="8"/>
  <c r="L124" i="8"/>
  <c r="L122" i="8"/>
  <c r="L121" i="8"/>
  <c r="L119" i="8"/>
  <c r="L117" i="8"/>
  <c r="L120" i="8"/>
  <c r="L116" i="8"/>
  <c r="L56" i="8"/>
  <c r="L78" i="8" s="1"/>
  <c r="L113" i="8"/>
  <c r="L111" i="8"/>
  <c r="L112" i="8"/>
  <c r="L100" i="8"/>
  <c r="L52" i="8"/>
  <c r="L74" i="8" s="1"/>
  <c r="L107" i="8"/>
  <c r="L96" i="8"/>
  <c r="J102" i="8"/>
  <c r="I102" i="8"/>
  <c r="H102" i="8"/>
  <c r="G102" i="8"/>
  <c r="F102" i="8"/>
  <c r="E102" i="8"/>
  <c r="D102" i="8"/>
  <c r="C102" i="8"/>
  <c r="B102" i="8"/>
  <c r="J101" i="8"/>
  <c r="I101" i="8"/>
  <c r="H101" i="8"/>
  <c r="G101" i="8"/>
  <c r="F101" i="8"/>
  <c r="E101" i="8"/>
  <c r="D101" i="8"/>
  <c r="C101" i="8"/>
  <c r="B101" i="8"/>
  <c r="J99" i="8"/>
  <c r="I99" i="8"/>
  <c r="H99" i="8"/>
  <c r="G99" i="8"/>
  <c r="F99" i="8"/>
  <c r="E99" i="8"/>
  <c r="D99" i="8"/>
  <c r="C99" i="8"/>
  <c r="B99" i="8"/>
  <c r="J98" i="8"/>
  <c r="I98" i="8"/>
  <c r="H98" i="8"/>
  <c r="G98" i="8"/>
  <c r="F98" i="8"/>
  <c r="E98" i="8"/>
  <c r="D98" i="8"/>
  <c r="C98" i="8"/>
  <c r="B98" i="8"/>
  <c r="J97" i="8"/>
  <c r="I97" i="8"/>
  <c r="H97" i="8"/>
  <c r="G97" i="8"/>
  <c r="F97" i="8"/>
  <c r="E97" i="8"/>
  <c r="D97" i="8"/>
  <c r="C97" i="8"/>
  <c r="B97" i="8"/>
  <c r="J95" i="8"/>
  <c r="I95" i="8"/>
  <c r="H95" i="8"/>
  <c r="G95" i="8"/>
  <c r="F95" i="8"/>
  <c r="E95" i="8"/>
  <c r="D95" i="8"/>
  <c r="C95" i="8"/>
  <c r="B95" i="8"/>
  <c r="J91" i="8"/>
  <c r="I91" i="8"/>
  <c r="H91" i="8"/>
  <c r="G91" i="8"/>
  <c r="F91" i="8"/>
  <c r="E91" i="8"/>
  <c r="D91" i="8"/>
  <c r="C91" i="8"/>
  <c r="B91" i="8"/>
  <c r="J90" i="8"/>
  <c r="I90" i="8"/>
  <c r="H90" i="8"/>
  <c r="G90" i="8"/>
  <c r="F90" i="8"/>
  <c r="E90" i="8"/>
  <c r="D90" i="8"/>
  <c r="C90" i="8"/>
  <c r="B90" i="8"/>
  <c r="J88" i="8"/>
  <c r="I88" i="8"/>
  <c r="H88" i="8"/>
  <c r="G88" i="8"/>
  <c r="F88" i="8"/>
  <c r="E88" i="8"/>
  <c r="D88" i="8"/>
  <c r="C88" i="8"/>
  <c r="B88" i="8"/>
  <c r="J87" i="8"/>
  <c r="I87" i="8"/>
  <c r="H87" i="8"/>
  <c r="G87" i="8"/>
  <c r="F87" i="8"/>
  <c r="E87" i="8"/>
  <c r="D87" i="8"/>
  <c r="C87" i="8"/>
  <c r="B87" i="8"/>
  <c r="J86" i="8"/>
  <c r="I86" i="8"/>
  <c r="H86" i="8"/>
  <c r="G86" i="8"/>
  <c r="F86" i="8"/>
  <c r="E86" i="8"/>
  <c r="D86" i="8"/>
  <c r="C86" i="8"/>
  <c r="B86" i="8"/>
  <c r="J84" i="8"/>
  <c r="I84" i="8"/>
  <c r="H84" i="8"/>
  <c r="G84" i="8"/>
  <c r="F84" i="8"/>
  <c r="E84" i="8"/>
  <c r="D84" i="8"/>
  <c r="C84" i="8"/>
  <c r="B84" i="8"/>
  <c r="L83" i="8" l="1"/>
  <c r="L94" i="8"/>
  <c r="L82" i="8" l="1"/>
  <c r="S50" i="3" l="1"/>
  <c r="U38" i="3"/>
  <c r="R37" i="3"/>
  <c r="U80" i="3"/>
  <c r="S51" i="3"/>
  <c r="V81" i="3"/>
  <c r="U81" i="3"/>
  <c r="T81" i="3"/>
  <c r="S81" i="3"/>
  <c r="V80" i="3"/>
  <c r="T80" i="3"/>
  <c r="S80" i="3"/>
  <c r="R80" i="3"/>
  <c r="V79" i="3"/>
  <c r="T79" i="3"/>
  <c r="S79" i="3"/>
  <c r="V72" i="3"/>
  <c r="V164" i="3" s="1"/>
  <c r="U72" i="3"/>
  <c r="U164" i="3" s="1"/>
  <c r="T72" i="3"/>
  <c r="T164" i="3" s="1"/>
  <c r="S72" i="3"/>
  <c r="S164" i="3" s="1"/>
  <c r="R72" i="3"/>
  <c r="R164" i="3" s="1"/>
  <c r="T71" i="3"/>
  <c r="S71" i="3"/>
  <c r="R71" i="3"/>
  <c r="V70" i="3"/>
  <c r="V162" i="3" s="1"/>
  <c r="U70" i="3"/>
  <c r="U162" i="3" s="1"/>
  <c r="T70" i="3"/>
  <c r="T162" i="3" s="1"/>
  <c r="S70" i="3"/>
  <c r="S162" i="3" s="1"/>
  <c r="R70" i="3"/>
  <c r="R162" i="3" s="1"/>
  <c r="V68" i="3"/>
  <c r="U68" i="3"/>
  <c r="T68" i="3"/>
  <c r="S68" i="3"/>
  <c r="R68" i="3"/>
  <c r="V67" i="3"/>
  <c r="U67" i="3"/>
  <c r="T67" i="3"/>
  <c r="S67" i="3"/>
  <c r="R67" i="3"/>
  <c r="V66" i="3"/>
  <c r="U66" i="3"/>
  <c r="T66" i="3"/>
  <c r="S66" i="3"/>
  <c r="R66" i="3"/>
  <c r="U51" i="3"/>
  <c r="T51" i="3"/>
  <c r="R51" i="3"/>
  <c r="V50" i="3"/>
  <c r="U50" i="3"/>
  <c r="R50" i="3"/>
  <c r="V49" i="3"/>
  <c r="U49" i="3"/>
  <c r="T49" i="3"/>
  <c r="S49" i="3"/>
  <c r="R49" i="3"/>
  <c r="V42" i="3"/>
  <c r="U42" i="3"/>
  <c r="T42" i="3"/>
  <c r="S42" i="3"/>
  <c r="R42" i="3"/>
  <c r="V41" i="3"/>
  <c r="T41" i="3"/>
  <c r="R41" i="3"/>
  <c r="V40" i="3"/>
  <c r="U40" i="3"/>
  <c r="T40" i="3"/>
  <c r="S40" i="3"/>
  <c r="R40" i="3"/>
  <c r="T38" i="3"/>
  <c r="S38" i="3"/>
  <c r="R38" i="3"/>
  <c r="V37" i="3"/>
  <c r="U37" i="3"/>
  <c r="T37" i="3"/>
  <c r="V36" i="3"/>
  <c r="U36" i="3"/>
  <c r="T36" i="3"/>
  <c r="S36" i="3"/>
  <c r="R36" i="3"/>
  <c r="V21" i="3"/>
  <c r="T21" i="3"/>
  <c r="S21" i="3"/>
  <c r="S233" i="3" s="1"/>
  <c r="V20" i="3"/>
  <c r="V232" i="3" s="1"/>
  <c r="U20" i="3"/>
  <c r="U232" i="3" s="1"/>
  <c r="T20" i="3"/>
  <c r="T232" i="3" s="1"/>
  <c r="S20" i="3"/>
  <c r="R20" i="3"/>
  <c r="V19" i="3"/>
  <c r="U19" i="3"/>
  <c r="T19" i="3"/>
  <c r="S19" i="3"/>
  <c r="R19" i="3"/>
  <c r="V12" i="3"/>
  <c r="U12" i="3"/>
  <c r="T12" i="3"/>
  <c r="T224" i="3" s="1"/>
  <c r="S12" i="3"/>
  <c r="S224" i="3" s="1"/>
  <c r="R12" i="3"/>
  <c r="V11" i="3"/>
  <c r="U11" i="3"/>
  <c r="T11" i="3"/>
  <c r="S11" i="3"/>
  <c r="V10" i="3"/>
  <c r="U10" i="3"/>
  <c r="T10" i="3"/>
  <c r="T222" i="3" s="1"/>
  <c r="S10" i="3"/>
  <c r="R10" i="3"/>
  <c r="V8" i="3"/>
  <c r="U8" i="3"/>
  <c r="T8" i="3"/>
  <c r="S8" i="3"/>
  <c r="R8" i="3"/>
  <c r="R220" i="3" s="1"/>
  <c r="V7" i="3"/>
  <c r="V219" i="3" s="1"/>
  <c r="U7" i="3"/>
  <c r="T7" i="3"/>
  <c r="S7" i="3"/>
  <c r="R7" i="3"/>
  <c r="V6" i="3"/>
  <c r="U6" i="3"/>
  <c r="T6" i="3"/>
  <c r="T218" i="3" s="1"/>
  <c r="S6" i="3"/>
  <c r="S218" i="3" s="1"/>
  <c r="R6" i="3"/>
  <c r="Q72" i="3"/>
  <c r="Q164" i="3" s="1"/>
  <c r="P72" i="3"/>
  <c r="P164" i="3" s="1"/>
  <c r="O72" i="3"/>
  <c r="O164" i="3" s="1"/>
  <c r="N72" i="3"/>
  <c r="N164" i="3" s="1"/>
  <c r="M72" i="3"/>
  <c r="M164" i="3" s="1"/>
  <c r="L72" i="3"/>
  <c r="L164" i="3" s="1"/>
  <c r="K72" i="3"/>
  <c r="K164" i="3" s="1"/>
  <c r="J72" i="3"/>
  <c r="J164" i="3" s="1"/>
  <c r="I72" i="3"/>
  <c r="I164" i="3" s="1"/>
  <c r="H72" i="3"/>
  <c r="H164" i="3" s="1"/>
  <c r="G72" i="3"/>
  <c r="G164" i="3" s="1"/>
  <c r="F72" i="3"/>
  <c r="F164" i="3" s="1"/>
  <c r="E72" i="3"/>
  <c r="E164" i="3" s="1"/>
  <c r="D72" i="3"/>
  <c r="D164" i="3" s="1"/>
  <c r="C72" i="3"/>
  <c r="C164" i="3" s="1"/>
  <c r="B72" i="3"/>
  <c r="B164" i="3" s="1"/>
  <c r="Q70" i="3"/>
  <c r="Q162" i="3" s="1"/>
  <c r="P70" i="3"/>
  <c r="P162" i="3" s="1"/>
  <c r="O70" i="3"/>
  <c r="O162" i="3" s="1"/>
  <c r="N70" i="3"/>
  <c r="N162" i="3" s="1"/>
  <c r="M70" i="3"/>
  <c r="M162" i="3" s="1"/>
  <c r="L70" i="3"/>
  <c r="L162" i="3" s="1"/>
  <c r="K70" i="3"/>
  <c r="K162" i="3" s="1"/>
  <c r="J70" i="3"/>
  <c r="J162" i="3" s="1"/>
  <c r="I70" i="3"/>
  <c r="I162" i="3" s="1"/>
  <c r="H70" i="3"/>
  <c r="H162" i="3" s="1"/>
  <c r="G70" i="3"/>
  <c r="G162" i="3" s="1"/>
  <c r="F70" i="3"/>
  <c r="F162" i="3" s="1"/>
  <c r="E70" i="3"/>
  <c r="E162" i="3" s="1"/>
  <c r="D70" i="3"/>
  <c r="D162" i="3" s="1"/>
  <c r="C70" i="3"/>
  <c r="C162" i="3" s="1"/>
  <c r="B70" i="3"/>
  <c r="B162" i="3" s="1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28" i="3"/>
  <c r="A27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42" i="3" s="1"/>
  <c r="A11" i="3"/>
  <c r="Q10" i="3"/>
  <c r="P10" i="3"/>
  <c r="O10" i="3"/>
  <c r="O222" i="3" s="1"/>
  <c r="N10" i="3"/>
  <c r="M10" i="3"/>
  <c r="L10" i="3"/>
  <c r="K10" i="3"/>
  <c r="J10" i="3"/>
  <c r="I10" i="3"/>
  <c r="H10" i="3"/>
  <c r="G10" i="3"/>
  <c r="G222" i="3" s="1"/>
  <c r="F10" i="3"/>
  <c r="E10" i="3"/>
  <c r="D10" i="3"/>
  <c r="C10" i="3"/>
  <c r="B10" i="3"/>
  <c r="A10" i="3"/>
  <c r="A192" i="3" s="1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Q19" i="3"/>
  <c r="P19" i="3"/>
  <c r="O19" i="3"/>
  <c r="N19" i="3"/>
  <c r="M19" i="3"/>
  <c r="K19" i="3"/>
  <c r="J19" i="3"/>
  <c r="I19" i="3"/>
  <c r="H19" i="3"/>
  <c r="G19" i="3"/>
  <c r="F19" i="3"/>
  <c r="E19" i="3"/>
  <c r="D19" i="3"/>
  <c r="C19" i="3"/>
  <c r="A19" i="3"/>
  <c r="A49" i="3" s="1"/>
  <c r="Q8" i="3"/>
  <c r="P8" i="3"/>
  <c r="O8" i="3"/>
  <c r="N8" i="3"/>
  <c r="M8" i="3"/>
  <c r="K8" i="3"/>
  <c r="J8" i="3"/>
  <c r="I8" i="3"/>
  <c r="H8" i="3"/>
  <c r="G8" i="3"/>
  <c r="F8" i="3"/>
  <c r="E8" i="3"/>
  <c r="D8" i="3"/>
  <c r="C8" i="3"/>
  <c r="A8" i="3"/>
  <c r="A100" i="3" s="1"/>
  <c r="Q7" i="3"/>
  <c r="P7" i="3"/>
  <c r="O7" i="3"/>
  <c r="N7" i="3"/>
  <c r="M7" i="3"/>
  <c r="K7" i="3"/>
  <c r="J7" i="3"/>
  <c r="I7" i="3"/>
  <c r="H7" i="3"/>
  <c r="G7" i="3"/>
  <c r="F7" i="3"/>
  <c r="E7" i="3"/>
  <c r="D7" i="3"/>
  <c r="C7" i="3"/>
  <c r="A7" i="3"/>
  <c r="A67" i="3" s="1"/>
  <c r="Q6" i="3"/>
  <c r="P6" i="3"/>
  <c r="O6" i="3"/>
  <c r="O218" i="3" s="1"/>
  <c r="N6" i="3"/>
  <c r="N218" i="3" s="1"/>
  <c r="M6" i="3"/>
  <c r="L6" i="3"/>
  <c r="K6" i="3"/>
  <c r="J6" i="3"/>
  <c r="I6" i="3"/>
  <c r="H6" i="3"/>
  <c r="G6" i="3"/>
  <c r="G218" i="3" s="1"/>
  <c r="F6" i="3"/>
  <c r="F218" i="3" s="1"/>
  <c r="E6" i="3"/>
  <c r="D6" i="3"/>
  <c r="C6" i="3"/>
  <c r="B6" i="3"/>
  <c r="A6" i="3"/>
  <c r="A66" i="3" s="1"/>
  <c r="L28" i="7"/>
  <c r="L27" i="7"/>
  <c r="L25" i="7"/>
  <c r="L24" i="7"/>
  <c r="L23" i="7"/>
  <c r="L22" i="7"/>
  <c r="L21" i="7"/>
  <c r="L18" i="7"/>
  <c r="L17" i="7"/>
  <c r="L16" i="7"/>
  <c r="L15" i="7"/>
  <c r="L14" i="7"/>
  <c r="L12" i="7"/>
  <c r="L11" i="7"/>
  <c r="L10" i="7"/>
  <c r="L9" i="7"/>
  <c r="L8" i="7"/>
  <c r="L7" i="7"/>
  <c r="L5" i="7"/>
  <c r="L26" i="7"/>
  <c r="L20" i="7"/>
  <c r="L19" i="7"/>
  <c r="L13" i="7"/>
  <c r="L6" i="7"/>
  <c r="L4" i="7"/>
  <c r="Q50" i="3"/>
  <c r="P50" i="3"/>
  <c r="N50" i="3"/>
  <c r="M50" i="3"/>
  <c r="L50" i="3"/>
  <c r="I50" i="3"/>
  <c r="H50" i="3"/>
  <c r="F50" i="3"/>
  <c r="E50" i="3"/>
  <c r="D50" i="3"/>
  <c r="Q49" i="3"/>
  <c r="P49" i="3"/>
  <c r="O49" i="3"/>
  <c r="N49" i="3"/>
  <c r="M49" i="3"/>
  <c r="L49" i="3"/>
  <c r="I49" i="3"/>
  <c r="H49" i="3"/>
  <c r="G49" i="3"/>
  <c r="F49" i="3"/>
  <c r="E49" i="3"/>
  <c r="D49" i="3"/>
  <c r="P38" i="3"/>
  <c r="O38" i="3"/>
  <c r="N38" i="3"/>
  <c r="M38" i="3"/>
  <c r="L38" i="3"/>
  <c r="I38" i="3"/>
  <c r="H38" i="3"/>
  <c r="G38" i="3"/>
  <c r="F38" i="3"/>
  <c r="E38" i="3"/>
  <c r="D38" i="3"/>
  <c r="Q37" i="3"/>
  <c r="O37" i="3"/>
  <c r="N37" i="3"/>
  <c r="M37" i="3"/>
  <c r="L37" i="3"/>
  <c r="I37" i="3"/>
  <c r="G37" i="3"/>
  <c r="F37" i="3"/>
  <c r="E37" i="3"/>
  <c r="D37" i="3"/>
  <c r="K80" i="3"/>
  <c r="C80" i="3"/>
  <c r="P79" i="3"/>
  <c r="K79" i="3"/>
  <c r="C79" i="3"/>
  <c r="K68" i="3"/>
  <c r="C68" i="3"/>
  <c r="K67" i="3"/>
  <c r="C67" i="3"/>
  <c r="G58" i="8"/>
  <c r="G80" i="8" s="1"/>
  <c r="J57" i="8"/>
  <c r="G57" i="8"/>
  <c r="J55" i="8"/>
  <c r="J77" i="8" s="1"/>
  <c r="G55" i="8"/>
  <c r="G77" i="8" s="1"/>
  <c r="G54" i="8"/>
  <c r="G76" i="8" s="1"/>
  <c r="J53" i="8"/>
  <c r="G53" i="8"/>
  <c r="J51" i="8"/>
  <c r="G51" i="8"/>
  <c r="G73" i="8" s="1"/>
  <c r="J58" i="8"/>
  <c r="J80" i="8" s="1"/>
  <c r="H58" i="8"/>
  <c r="H57" i="8"/>
  <c r="B55" i="8"/>
  <c r="J54" i="8"/>
  <c r="J76" i="8" s="1"/>
  <c r="H54" i="8"/>
  <c r="H53" i="8"/>
  <c r="L51" i="3"/>
  <c r="D51" i="3"/>
  <c r="B51" i="3"/>
  <c r="L41" i="3"/>
  <c r="D41" i="3"/>
  <c r="B68" i="10"/>
  <c r="B81" i="3"/>
  <c r="B65" i="10"/>
  <c r="B64" i="10"/>
  <c r="G71" i="3"/>
  <c r="B71" i="3"/>
  <c r="B61" i="10"/>
  <c r="A234" i="3"/>
  <c r="A233" i="3"/>
  <c r="A230" i="3"/>
  <c r="A225" i="3"/>
  <c r="A221" i="3"/>
  <c r="A217" i="3"/>
  <c r="A204" i="3"/>
  <c r="A203" i="3"/>
  <c r="A200" i="3"/>
  <c r="A195" i="3"/>
  <c r="A191" i="3"/>
  <c r="A187" i="3"/>
  <c r="A174" i="3"/>
  <c r="A173" i="3"/>
  <c r="A170" i="3"/>
  <c r="A165" i="3"/>
  <c r="A161" i="3"/>
  <c r="A157" i="3"/>
  <c r="A144" i="3"/>
  <c r="A143" i="3"/>
  <c r="A140" i="3"/>
  <c r="A135" i="3"/>
  <c r="A134" i="3"/>
  <c r="A131" i="3"/>
  <c r="A127" i="3"/>
  <c r="A114" i="3"/>
  <c r="A113" i="3"/>
  <c r="A110" i="3"/>
  <c r="A105" i="3"/>
  <c r="A101" i="3"/>
  <c r="A97" i="3"/>
  <c r="A82" i="3"/>
  <c r="A81" i="3"/>
  <c r="A78" i="3"/>
  <c r="A75" i="3"/>
  <c r="A73" i="3"/>
  <c r="A69" i="3"/>
  <c r="A65" i="3"/>
  <c r="A52" i="3"/>
  <c r="A51" i="3"/>
  <c r="A48" i="3"/>
  <c r="A44" i="3"/>
  <c r="A43" i="3"/>
  <c r="A39" i="3"/>
  <c r="A35" i="3"/>
  <c r="A137" i="3"/>
  <c r="A74" i="3"/>
  <c r="A71" i="3"/>
  <c r="B16" i="1"/>
  <c r="B6" i="1"/>
  <c r="B15" i="1"/>
  <c r="B11" i="1"/>
  <c r="B18" i="1"/>
  <c r="B12" i="1"/>
  <c r="B22" i="1"/>
  <c r="B13" i="1"/>
  <c r="B8" i="1"/>
  <c r="B17" i="1"/>
  <c r="B7" i="1"/>
  <c r="B9" i="1"/>
  <c r="B4" i="1"/>
  <c r="B20" i="1"/>
  <c r="B21" i="1"/>
  <c r="E224" i="3" l="1"/>
  <c r="M224" i="3"/>
  <c r="V233" i="3"/>
  <c r="U218" i="3"/>
  <c r="S220" i="3"/>
  <c r="V222" i="3"/>
  <c r="V224" i="3"/>
  <c r="B224" i="3"/>
  <c r="J224" i="3"/>
  <c r="N48" i="3"/>
  <c r="C78" i="3"/>
  <c r="H218" i="3"/>
  <c r="P218" i="3"/>
  <c r="S232" i="3"/>
  <c r="A149" i="3"/>
  <c r="A120" i="3"/>
  <c r="T193" i="3"/>
  <c r="T203" i="3"/>
  <c r="R222" i="3"/>
  <c r="N222" i="3"/>
  <c r="S222" i="3"/>
  <c r="R224" i="3"/>
  <c r="F222" i="3"/>
  <c r="V192" i="3"/>
  <c r="R218" i="3"/>
  <c r="U219" i="3"/>
  <c r="V194" i="3"/>
  <c r="V218" i="3"/>
  <c r="T220" i="3"/>
  <c r="S223" i="3"/>
  <c r="V193" i="3"/>
  <c r="S203" i="3"/>
  <c r="L35" i="3"/>
  <c r="R219" i="3"/>
  <c r="U220" i="3"/>
  <c r="S231" i="3"/>
  <c r="N35" i="3"/>
  <c r="F48" i="3"/>
  <c r="D218" i="3"/>
  <c r="L218" i="3"/>
  <c r="T223" i="3"/>
  <c r="R192" i="3"/>
  <c r="R194" i="3"/>
  <c r="S192" i="3"/>
  <c r="S194" i="3"/>
  <c r="T192" i="3"/>
  <c r="T194" i="3"/>
  <c r="T233" i="3"/>
  <c r="U192" i="3"/>
  <c r="U194" i="3"/>
  <c r="D35" i="3"/>
  <c r="H48" i="3"/>
  <c r="R232" i="3"/>
  <c r="T78" i="3"/>
  <c r="S219" i="3"/>
  <c r="V220" i="3"/>
  <c r="K78" i="3"/>
  <c r="V231" i="3"/>
  <c r="P48" i="3"/>
  <c r="F35" i="3"/>
  <c r="U222" i="3"/>
  <c r="U224" i="3"/>
  <c r="D222" i="3"/>
  <c r="L222" i="3"/>
  <c r="D224" i="3"/>
  <c r="L224" i="3"/>
  <c r="S78" i="3"/>
  <c r="R79" i="3"/>
  <c r="U79" i="3"/>
  <c r="E35" i="3"/>
  <c r="T50" i="3"/>
  <c r="S37" i="3"/>
  <c r="V38" i="3"/>
  <c r="L3" i="7"/>
  <c r="D67" i="3"/>
  <c r="L67" i="3"/>
  <c r="D68" i="3"/>
  <c r="L68" i="3"/>
  <c r="D79" i="3"/>
  <c r="L79" i="3"/>
  <c r="D80" i="3"/>
  <c r="L80" i="3"/>
  <c r="P231" i="3"/>
  <c r="E67" i="3"/>
  <c r="M67" i="3"/>
  <c r="E68" i="3"/>
  <c r="M68" i="3"/>
  <c r="E79" i="3"/>
  <c r="M79" i="3"/>
  <c r="E80" i="3"/>
  <c r="M80" i="3"/>
  <c r="F67" i="3"/>
  <c r="N67" i="3"/>
  <c r="F68" i="3"/>
  <c r="N68" i="3"/>
  <c r="F79" i="3"/>
  <c r="N79" i="3"/>
  <c r="F80" i="3"/>
  <c r="N80" i="3"/>
  <c r="G67" i="3"/>
  <c r="O67" i="3"/>
  <c r="G68" i="3"/>
  <c r="O68" i="3"/>
  <c r="G79" i="3"/>
  <c r="O79" i="3"/>
  <c r="G80" i="3"/>
  <c r="O80" i="3"/>
  <c r="H67" i="3"/>
  <c r="P67" i="3"/>
  <c r="H68" i="3"/>
  <c r="P68" i="3"/>
  <c r="H79" i="3"/>
  <c r="H80" i="3"/>
  <c r="P80" i="3"/>
  <c r="I67" i="3"/>
  <c r="Q67" i="3"/>
  <c r="I68" i="3"/>
  <c r="Q68" i="3"/>
  <c r="I79" i="3"/>
  <c r="Q79" i="3"/>
  <c r="I80" i="3"/>
  <c r="Q80" i="3"/>
  <c r="B67" i="3"/>
  <c r="J67" i="3"/>
  <c r="B68" i="3"/>
  <c r="J68" i="3"/>
  <c r="B79" i="3"/>
  <c r="J79" i="3"/>
  <c r="B80" i="3"/>
  <c r="J80" i="3"/>
  <c r="B37" i="3"/>
  <c r="J37" i="3"/>
  <c r="B38" i="3"/>
  <c r="J38" i="3"/>
  <c r="B49" i="3"/>
  <c r="J49" i="3"/>
  <c r="B50" i="3"/>
  <c r="J50" i="3"/>
  <c r="C37" i="3"/>
  <c r="K37" i="3"/>
  <c r="C38" i="3"/>
  <c r="K38" i="3"/>
  <c r="C49" i="3"/>
  <c r="K49" i="3"/>
  <c r="C50" i="3"/>
  <c r="K50" i="3"/>
  <c r="G35" i="3"/>
  <c r="O35" i="3"/>
  <c r="G50" i="3"/>
  <c r="O50" i="3"/>
  <c r="H37" i="3"/>
  <c r="P37" i="3"/>
  <c r="Q38" i="3"/>
  <c r="Q49" i="10"/>
  <c r="Q38" i="10"/>
  <c r="Q60" i="10"/>
  <c r="S57" i="9"/>
  <c r="S46" i="9"/>
  <c r="S35" i="9"/>
  <c r="S24" i="9"/>
  <c r="G67" i="10"/>
  <c r="G63" i="10"/>
  <c r="G59" i="10"/>
  <c r="F57" i="9"/>
  <c r="N57" i="9"/>
  <c r="L64" i="9"/>
  <c r="L62" i="9"/>
  <c r="L60" i="9"/>
  <c r="L58" i="9"/>
  <c r="L56" i="9"/>
  <c r="L65" i="9"/>
  <c r="L61" i="9"/>
  <c r="L23" i="9"/>
  <c r="L45" i="9"/>
  <c r="M67" i="10"/>
  <c r="M63" i="10"/>
  <c r="M59" i="10"/>
  <c r="K65" i="9"/>
  <c r="K61" i="9"/>
  <c r="K64" i="9"/>
  <c r="K62" i="9"/>
  <c r="K60" i="9"/>
  <c r="K58" i="9"/>
  <c r="K56" i="9"/>
  <c r="N51" i="3"/>
  <c r="R24" i="9"/>
  <c r="R57" i="9"/>
  <c r="R46" i="9"/>
  <c r="R35" i="9"/>
  <c r="C67" i="10"/>
  <c r="C59" i="10"/>
  <c r="C63" i="10"/>
  <c r="N67" i="10"/>
  <c r="N63" i="10"/>
  <c r="N59" i="10"/>
  <c r="H71" i="3"/>
  <c r="H62" i="10"/>
  <c r="P71" i="3"/>
  <c r="F81" i="3"/>
  <c r="F66" i="10"/>
  <c r="N81" i="3"/>
  <c r="N66" i="10"/>
  <c r="O24" i="9"/>
  <c r="F41" i="3"/>
  <c r="U62" i="10"/>
  <c r="U51" i="10"/>
  <c r="U40" i="10"/>
  <c r="T30" i="9"/>
  <c r="T41" i="9"/>
  <c r="T52" i="9"/>
  <c r="T63" i="9"/>
  <c r="E81" i="3"/>
  <c r="E66" i="10"/>
  <c r="F63" i="9"/>
  <c r="T62" i="10"/>
  <c r="T51" i="10"/>
  <c r="T40" i="10"/>
  <c r="S63" i="9"/>
  <c r="S52" i="9"/>
  <c r="S30" i="9"/>
  <c r="S41" i="9"/>
  <c r="I60" i="10"/>
  <c r="I62" i="10"/>
  <c r="Q40" i="10"/>
  <c r="Q62" i="10"/>
  <c r="Q51" i="10"/>
  <c r="G66" i="10"/>
  <c r="C57" i="9"/>
  <c r="H41" i="3"/>
  <c r="H59" i="9"/>
  <c r="P41" i="3"/>
  <c r="H63" i="9"/>
  <c r="P59" i="9"/>
  <c r="H222" i="3"/>
  <c r="P222" i="3"/>
  <c r="F224" i="3"/>
  <c r="N224" i="3"/>
  <c r="V51" i="10"/>
  <c r="V40" i="10"/>
  <c r="V62" i="10"/>
  <c r="R59" i="9"/>
  <c r="R26" i="9"/>
  <c r="R48" i="9"/>
  <c r="R37" i="9"/>
  <c r="U63" i="9"/>
  <c r="U30" i="9"/>
  <c r="U41" i="9"/>
  <c r="U52" i="9"/>
  <c r="P60" i="10"/>
  <c r="F67" i="10"/>
  <c r="F63" i="10"/>
  <c r="F59" i="10"/>
  <c r="H81" i="3"/>
  <c r="P81" i="3"/>
  <c r="P66" i="10"/>
  <c r="Q51" i="3"/>
  <c r="N41" i="3"/>
  <c r="O71" i="3"/>
  <c r="R66" i="10"/>
  <c r="R55" i="10"/>
  <c r="R44" i="10"/>
  <c r="S59" i="9"/>
  <c r="S37" i="9"/>
  <c r="S48" i="9"/>
  <c r="S26" i="9"/>
  <c r="V30" i="9"/>
  <c r="V41" i="9"/>
  <c r="V52" i="9"/>
  <c r="V63" i="9"/>
  <c r="P57" i="9"/>
  <c r="C60" i="10"/>
  <c r="L62" i="10"/>
  <c r="L38" i="10"/>
  <c r="L49" i="10"/>
  <c r="C71" i="3"/>
  <c r="C62" i="10"/>
  <c r="K71" i="3"/>
  <c r="I81" i="3"/>
  <c r="I66" i="10"/>
  <c r="Q66" i="10"/>
  <c r="Q55" i="10"/>
  <c r="Q44" i="10"/>
  <c r="E57" i="9"/>
  <c r="J46" i="9"/>
  <c r="J51" i="3"/>
  <c r="G81" i="3"/>
  <c r="V51" i="3"/>
  <c r="S66" i="10"/>
  <c r="S55" i="10"/>
  <c r="S44" i="10"/>
  <c r="T48" i="9"/>
  <c r="T26" i="9"/>
  <c r="T37" i="9"/>
  <c r="T59" i="9"/>
  <c r="L57" i="9"/>
  <c r="L24" i="9"/>
  <c r="L35" i="9"/>
  <c r="L46" i="9"/>
  <c r="H60" i="10"/>
  <c r="D60" i="10"/>
  <c r="M60" i="10"/>
  <c r="D71" i="3"/>
  <c r="D62" i="10"/>
  <c r="L71" i="3"/>
  <c r="L51" i="10"/>
  <c r="L40" i="10"/>
  <c r="J81" i="3"/>
  <c r="C59" i="9"/>
  <c r="K59" i="9"/>
  <c r="C63" i="9"/>
  <c r="K63" i="9"/>
  <c r="Q52" i="9"/>
  <c r="O81" i="3"/>
  <c r="R60" i="10"/>
  <c r="R49" i="10"/>
  <c r="R38" i="10"/>
  <c r="T66" i="10"/>
  <c r="T55" i="10"/>
  <c r="T44" i="10"/>
  <c r="U41" i="3"/>
  <c r="U59" i="9"/>
  <c r="U26" i="9"/>
  <c r="U37" i="9"/>
  <c r="U48" i="9"/>
  <c r="G62" i="10"/>
  <c r="M81" i="3"/>
  <c r="M66" i="10"/>
  <c r="I67" i="10"/>
  <c r="I63" i="10"/>
  <c r="I59" i="10"/>
  <c r="E60" i="10"/>
  <c r="N60" i="10"/>
  <c r="E71" i="3"/>
  <c r="E62" i="10"/>
  <c r="M71" i="3"/>
  <c r="M62" i="10"/>
  <c r="C81" i="3"/>
  <c r="C66" i="10"/>
  <c r="K81" i="3"/>
  <c r="C65" i="9"/>
  <c r="C61" i="9"/>
  <c r="C64" i="9"/>
  <c r="C62" i="9"/>
  <c r="C60" i="9"/>
  <c r="C58" i="9"/>
  <c r="C56" i="9"/>
  <c r="H57" i="9"/>
  <c r="L59" i="9"/>
  <c r="L26" i="9"/>
  <c r="L48" i="9"/>
  <c r="L37" i="9"/>
  <c r="L63" i="9"/>
  <c r="L30" i="9"/>
  <c r="L52" i="9"/>
  <c r="L41" i="9"/>
  <c r="Q48" i="9"/>
  <c r="R51" i="10"/>
  <c r="R62" i="10"/>
  <c r="R40" i="10"/>
  <c r="U66" i="10"/>
  <c r="U55" i="10"/>
  <c r="U44" i="10"/>
  <c r="V26" i="9"/>
  <c r="V59" i="9"/>
  <c r="V37" i="9"/>
  <c r="V48" i="9"/>
  <c r="G60" i="10"/>
  <c r="F59" i="9"/>
  <c r="Q63" i="9"/>
  <c r="F60" i="10"/>
  <c r="O38" i="10"/>
  <c r="F71" i="3"/>
  <c r="F62" i="10"/>
  <c r="N71" i="3"/>
  <c r="N62" i="10"/>
  <c r="D81" i="3"/>
  <c r="D66" i="10"/>
  <c r="L81" i="3"/>
  <c r="L44" i="10"/>
  <c r="L55" i="10"/>
  <c r="D63" i="9"/>
  <c r="K57" i="9"/>
  <c r="E41" i="3"/>
  <c r="M41" i="3"/>
  <c r="E51" i="3"/>
  <c r="M51" i="3"/>
  <c r="S41" i="3"/>
  <c r="S62" i="10"/>
  <c r="S51" i="10"/>
  <c r="S40" i="10"/>
  <c r="V66" i="10"/>
  <c r="V55" i="10"/>
  <c r="V44" i="10"/>
  <c r="R63" i="9"/>
  <c r="R52" i="9"/>
  <c r="R30" i="9"/>
  <c r="R41" i="9"/>
  <c r="O120" i="8"/>
  <c r="O116" i="8"/>
  <c r="O121" i="8"/>
  <c r="O119" i="8"/>
  <c r="O117" i="8"/>
  <c r="O83" i="8"/>
  <c r="M48" i="10"/>
  <c r="P23" i="9"/>
  <c r="H49" i="10"/>
  <c r="H46" i="9"/>
  <c r="E49" i="10"/>
  <c r="E46" i="9"/>
  <c r="G44" i="10"/>
  <c r="G41" i="9"/>
  <c r="K85" i="8"/>
  <c r="K26" i="9"/>
  <c r="N51" i="10"/>
  <c r="N48" i="9"/>
  <c r="R100" i="8"/>
  <c r="R56" i="8"/>
  <c r="R78" i="8" s="1"/>
  <c r="R111" i="8"/>
  <c r="T85" i="8"/>
  <c r="T118" i="8"/>
  <c r="C40" i="10"/>
  <c r="C37" i="9"/>
  <c r="K40" i="10"/>
  <c r="K37" i="9"/>
  <c r="K52" i="8"/>
  <c r="K74" i="8" s="1"/>
  <c r="K96" i="8"/>
  <c r="H100" i="8"/>
  <c r="H44" i="10"/>
  <c r="H41" i="9"/>
  <c r="Q112" i="8"/>
  <c r="Q41" i="9"/>
  <c r="Q56" i="8"/>
  <c r="Q78" i="8" s="1"/>
  <c r="Q113" i="8"/>
  <c r="Q111" i="8"/>
  <c r="Q100" i="8"/>
  <c r="D85" i="8"/>
  <c r="D26" i="9"/>
  <c r="M26" i="9"/>
  <c r="M85" i="8"/>
  <c r="E30" i="9"/>
  <c r="N123" i="8"/>
  <c r="N89" i="8"/>
  <c r="N30" i="9"/>
  <c r="N124" i="8"/>
  <c r="N122" i="8"/>
  <c r="F51" i="10"/>
  <c r="F48" i="9"/>
  <c r="O51" i="10"/>
  <c r="O48" i="9"/>
  <c r="G55" i="10"/>
  <c r="G52" i="9"/>
  <c r="P55" i="10"/>
  <c r="P52" i="9"/>
  <c r="S56" i="8"/>
  <c r="S78" i="8" s="1"/>
  <c r="S111" i="8"/>
  <c r="S100" i="8"/>
  <c r="U118" i="8"/>
  <c r="U85" i="8"/>
  <c r="J96" i="8"/>
  <c r="J40" i="10"/>
  <c r="J37" i="9"/>
  <c r="D30" i="9"/>
  <c r="E51" i="10"/>
  <c r="E48" i="9"/>
  <c r="F55" i="10"/>
  <c r="F52" i="9"/>
  <c r="D38" i="10"/>
  <c r="D35" i="9"/>
  <c r="D96" i="8"/>
  <c r="D40" i="10"/>
  <c r="D37" i="9"/>
  <c r="M40" i="10"/>
  <c r="M37" i="9"/>
  <c r="M52" i="8"/>
  <c r="M74" i="8" s="1"/>
  <c r="M96" i="8"/>
  <c r="I100" i="8"/>
  <c r="I44" i="10"/>
  <c r="I41" i="9"/>
  <c r="K118" i="8"/>
  <c r="E26" i="9"/>
  <c r="N85" i="8"/>
  <c r="N26" i="9"/>
  <c r="N118" i="8"/>
  <c r="F89" i="8"/>
  <c r="F30" i="9"/>
  <c r="O30" i="9"/>
  <c r="O124" i="8"/>
  <c r="O122" i="8"/>
  <c r="O123" i="8"/>
  <c r="O89" i="8"/>
  <c r="F49" i="10"/>
  <c r="F46" i="9"/>
  <c r="G51" i="10"/>
  <c r="G48" i="9"/>
  <c r="P51" i="10"/>
  <c r="P48" i="9"/>
  <c r="H55" i="10"/>
  <c r="H52" i="9"/>
  <c r="T56" i="8"/>
  <c r="T78" i="8" s="1"/>
  <c r="T111" i="8"/>
  <c r="T100" i="8"/>
  <c r="V85" i="8"/>
  <c r="V118" i="8"/>
  <c r="B96" i="8"/>
  <c r="B40" i="10"/>
  <c r="B37" i="9"/>
  <c r="P112" i="8"/>
  <c r="P100" i="8"/>
  <c r="P44" i="10"/>
  <c r="P41" i="9"/>
  <c r="P56" i="8"/>
  <c r="P78" i="8" s="1"/>
  <c r="P113" i="8"/>
  <c r="P111" i="8"/>
  <c r="G48" i="10"/>
  <c r="B41" i="9"/>
  <c r="B44" i="10"/>
  <c r="B24" i="9"/>
  <c r="F85" i="8"/>
  <c r="F26" i="9"/>
  <c r="G30" i="9"/>
  <c r="P30" i="9"/>
  <c r="P124" i="8"/>
  <c r="P122" i="8"/>
  <c r="P123" i="8"/>
  <c r="P89" i="8"/>
  <c r="H38" i="10"/>
  <c r="H35" i="9"/>
  <c r="F40" i="10"/>
  <c r="F37" i="9"/>
  <c r="O96" i="8"/>
  <c r="O40" i="10"/>
  <c r="O37" i="9"/>
  <c r="O52" i="8"/>
  <c r="O74" i="8" s="1"/>
  <c r="O107" i="8"/>
  <c r="C44" i="10"/>
  <c r="C41" i="9"/>
  <c r="K44" i="10"/>
  <c r="K41" i="9"/>
  <c r="K56" i="8"/>
  <c r="K78" i="8" s="1"/>
  <c r="K113" i="8"/>
  <c r="K111" i="8"/>
  <c r="K112" i="8"/>
  <c r="K100" i="8"/>
  <c r="D24" i="9"/>
  <c r="G85" i="8"/>
  <c r="G26" i="9"/>
  <c r="P26" i="9"/>
  <c r="P118" i="8"/>
  <c r="P85" i="8"/>
  <c r="H30" i="9"/>
  <c r="Q30" i="9"/>
  <c r="Q124" i="8"/>
  <c r="Q122" i="8"/>
  <c r="Q123" i="8"/>
  <c r="Q89" i="8"/>
  <c r="Q83" i="8"/>
  <c r="I51" i="10"/>
  <c r="I48" i="9"/>
  <c r="B55" i="10"/>
  <c r="B52" i="9"/>
  <c r="J55" i="10"/>
  <c r="J52" i="9"/>
  <c r="S52" i="8"/>
  <c r="S74" i="8" s="1"/>
  <c r="S107" i="8"/>
  <c r="S96" i="8"/>
  <c r="V56" i="8"/>
  <c r="V78" i="8" s="1"/>
  <c r="V111" i="8"/>
  <c r="V100" i="8"/>
  <c r="S89" i="8"/>
  <c r="S122" i="8"/>
  <c r="M49" i="10"/>
  <c r="M46" i="9"/>
  <c r="N121" i="8"/>
  <c r="N119" i="8"/>
  <c r="N117" i="8"/>
  <c r="N83" i="8"/>
  <c r="N24" i="9"/>
  <c r="N120" i="8"/>
  <c r="N116" i="8"/>
  <c r="P49" i="10"/>
  <c r="P46" i="9"/>
  <c r="H51" i="10"/>
  <c r="H48" i="9"/>
  <c r="I55" i="10"/>
  <c r="I52" i="9"/>
  <c r="G96" i="8"/>
  <c r="G40" i="10"/>
  <c r="G37" i="9"/>
  <c r="P96" i="8"/>
  <c r="P40" i="10"/>
  <c r="P37" i="9"/>
  <c r="P52" i="8"/>
  <c r="P74" i="8" s="1"/>
  <c r="P107" i="8"/>
  <c r="D44" i="10"/>
  <c r="D41" i="9"/>
  <c r="M44" i="10"/>
  <c r="M41" i="9"/>
  <c r="M56" i="8"/>
  <c r="M78" i="8" s="1"/>
  <c r="M113" i="8"/>
  <c r="M111" i="8"/>
  <c r="M112" i="8"/>
  <c r="M100" i="8"/>
  <c r="P24" i="9"/>
  <c r="P120" i="8"/>
  <c r="P116" i="8"/>
  <c r="P121" i="8"/>
  <c r="P119" i="8"/>
  <c r="P117" i="8"/>
  <c r="P83" i="8"/>
  <c r="H85" i="8"/>
  <c r="H26" i="9"/>
  <c r="Q26" i="9"/>
  <c r="Q118" i="8"/>
  <c r="Q85" i="8"/>
  <c r="I89" i="8"/>
  <c r="I30" i="9"/>
  <c r="P82" i="8"/>
  <c r="I49" i="10"/>
  <c r="B51" i="10"/>
  <c r="B48" i="9"/>
  <c r="J51" i="10"/>
  <c r="J48" i="9"/>
  <c r="C55" i="10"/>
  <c r="C52" i="9"/>
  <c r="K55" i="10"/>
  <c r="K52" i="9"/>
  <c r="T52" i="8"/>
  <c r="T74" i="8" s="1"/>
  <c r="T107" i="8"/>
  <c r="T96" i="8"/>
  <c r="T89" i="8"/>
  <c r="T122" i="8"/>
  <c r="D49" i="10"/>
  <c r="D46" i="9"/>
  <c r="O55" i="10"/>
  <c r="O52" i="9"/>
  <c r="G94" i="8"/>
  <c r="G38" i="10"/>
  <c r="N40" i="10"/>
  <c r="N37" i="9"/>
  <c r="N52" i="8"/>
  <c r="N74" i="8" s="1"/>
  <c r="N96" i="8"/>
  <c r="O26" i="9"/>
  <c r="O118" i="8"/>
  <c r="O85" i="8"/>
  <c r="G49" i="10"/>
  <c r="R21" i="3"/>
  <c r="R203" i="3" s="1"/>
  <c r="U56" i="8"/>
  <c r="U78" i="8" s="1"/>
  <c r="U111" i="8"/>
  <c r="U100" i="8"/>
  <c r="A40" i="3"/>
  <c r="O110" i="8"/>
  <c r="O108" i="8"/>
  <c r="O106" i="8"/>
  <c r="O94" i="8"/>
  <c r="O50" i="8"/>
  <c r="O72" i="8" s="1"/>
  <c r="O109" i="8"/>
  <c r="O105" i="8"/>
  <c r="H96" i="8"/>
  <c r="H40" i="10"/>
  <c r="H37" i="9"/>
  <c r="Q37" i="9"/>
  <c r="Q52" i="8"/>
  <c r="Q74" i="8" s="1"/>
  <c r="Q96" i="8"/>
  <c r="E44" i="10"/>
  <c r="E41" i="9"/>
  <c r="N44" i="10"/>
  <c r="N41" i="9"/>
  <c r="N56" i="8"/>
  <c r="N78" i="8" s="1"/>
  <c r="N113" i="8"/>
  <c r="N111" i="8"/>
  <c r="N112" i="8"/>
  <c r="N100" i="8"/>
  <c r="G83" i="8"/>
  <c r="Q120" i="8"/>
  <c r="Q116" i="8"/>
  <c r="Q121" i="8"/>
  <c r="Q119" i="8"/>
  <c r="Q117" i="8"/>
  <c r="I85" i="8"/>
  <c r="I26" i="9"/>
  <c r="B30" i="9"/>
  <c r="J30" i="9"/>
  <c r="B46" i="9"/>
  <c r="J49" i="10"/>
  <c r="C51" i="10"/>
  <c r="C48" i="9"/>
  <c r="K51" i="10"/>
  <c r="K48" i="9"/>
  <c r="D55" i="10"/>
  <c r="D52" i="9"/>
  <c r="M55" i="10"/>
  <c r="M52" i="9"/>
  <c r="U52" i="8"/>
  <c r="U74" i="8" s="1"/>
  <c r="U107" i="8"/>
  <c r="U96" i="8"/>
  <c r="R118" i="8"/>
  <c r="R85" i="8"/>
  <c r="U122" i="8"/>
  <c r="U89" i="8"/>
  <c r="C85" i="8"/>
  <c r="C26" i="9"/>
  <c r="M123" i="8"/>
  <c r="M30" i="9"/>
  <c r="M124" i="8"/>
  <c r="M122" i="8"/>
  <c r="M89" i="8"/>
  <c r="E40" i="10"/>
  <c r="E37" i="9"/>
  <c r="J44" i="10"/>
  <c r="J41" i="9"/>
  <c r="R96" i="8"/>
  <c r="R52" i="8"/>
  <c r="R74" i="8" s="1"/>
  <c r="R107" i="8"/>
  <c r="R122" i="8"/>
  <c r="R89" i="8"/>
  <c r="P110" i="8"/>
  <c r="P108" i="8"/>
  <c r="P106" i="8"/>
  <c r="P94" i="8"/>
  <c r="P38" i="10"/>
  <c r="P35" i="9"/>
  <c r="P50" i="8"/>
  <c r="P72" i="8" s="1"/>
  <c r="P109" i="8"/>
  <c r="P105" i="8"/>
  <c r="I40" i="10"/>
  <c r="I37" i="9"/>
  <c r="F100" i="8"/>
  <c r="F44" i="10"/>
  <c r="F41" i="9"/>
  <c r="O112" i="8"/>
  <c r="O100" i="8"/>
  <c r="O44" i="10"/>
  <c r="O41" i="9"/>
  <c r="O56" i="8"/>
  <c r="O78" i="8" s="1"/>
  <c r="O113" i="8"/>
  <c r="O111" i="8"/>
  <c r="H24" i="9"/>
  <c r="B26" i="9"/>
  <c r="J85" i="8"/>
  <c r="J26" i="9"/>
  <c r="C30" i="9"/>
  <c r="K123" i="8"/>
  <c r="K89" i="8"/>
  <c r="K30" i="9"/>
  <c r="K124" i="8"/>
  <c r="K122" i="8"/>
  <c r="D51" i="10"/>
  <c r="D48" i="9"/>
  <c r="M51" i="10"/>
  <c r="M48" i="9"/>
  <c r="E55" i="10"/>
  <c r="E52" i="9"/>
  <c r="N55" i="10"/>
  <c r="N52" i="9"/>
  <c r="R11" i="3"/>
  <c r="R223" i="3" s="1"/>
  <c r="V52" i="8"/>
  <c r="V74" i="8" s="1"/>
  <c r="V107" i="8"/>
  <c r="V96" i="8"/>
  <c r="S85" i="8"/>
  <c r="S118" i="8"/>
  <c r="V89" i="8"/>
  <c r="V122" i="8"/>
  <c r="C5" i="3"/>
  <c r="K5" i="3"/>
  <c r="F5" i="3"/>
  <c r="F187" i="3" s="1"/>
  <c r="Q219" i="3"/>
  <c r="Q218" i="3"/>
  <c r="N5" i="3"/>
  <c r="I220" i="3"/>
  <c r="I218" i="3"/>
  <c r="A104" i="3"/>
  <c r="I222" i="3"/>
  <c r="Q222" i="3"/>
  <c r="G224" i="3"/>
  <c r="O224" i="3"/>
  <c r="S65" i="3"/>
  <c r="D18" i="3"/>
  <c r="A194" i="3"/>
  <c r="B218" i="3"/>
  <c r="J218" i="3"/>
  <c r="E222" i="3"/>
  <c r="M222" i="3"/>
  <c r="C224" i="3"/>
  <c r="K224" i="3"/>
  <c r="J219" i="3"/>
  <c r="E218" i="3"/>
  <c r="M218" i="3"/>
  <c r="I18" i="3"/>
  <c r="E219" i="3"/>
  <c r="M219" i="3"/>
  <c r="M18" i="3"/>
  <c r="B222" i="3"/>
  <c r="J222" i="3"/>
  <c r="H224" i="3"/>
  <c r="P224" i="3"/>
  <c r="E18" i="3"/>
  <c r="D5" i="3"/>
  <c r="Q18" i="3"/>
  <c r="C65" i="3"/>
  <c r="U65" i="3"/>
  <c r="R202" i="3"/>
  <c r="S18" i="3"/>
  <c r="T188" i="3"/>
  <c r="R190" i="3"/>
  <c r="I188" i="3"/>
  <c r="Q188" i="3"/>
  <c r="I190" i="3"/>
  <c r="I201" i="3"/>
  <c r="Q201" i="3"/>
  <c r="I202" i="3"/>
  <c r="Q202" i="3"/>
  <c r="I192" i="3"/>
  <c r="Q192" i="3"/>
  <c r="E194" i="3"/>
  <c r="M194" i="3"/>
  <c r="F18" i="3"/>
  <c r="H39" i="3"/>
  <c r="H188" i="3"/>
  <c r="P188" i="3"/>
  <c r="H190" i="3"/>
  <c r="P190" i="3"/>
  <c r="H201" i="3"/>
  <c r="P201" i="3"/>
  <c r="H202" i="3"/>
  <c r="P202" i="3"/>
  <c r="H192" i="3"/>
  <c r="P192" i="3"/>
  <c r="D194" i="3"/>
  <c r="L194" i="3"/>
  <c r="R18" i="3"/>
  <c r="S188" i="3"/>
  <c r="V189" i="3"/>
  <c r="V201" i="3"/>
  <c r="N18" i="3"/>
  <c r="A88" i="3"/>
  <c r="C218" i="3"/>
  <c r="K218" i="3"/>
  <c r="B188" i="3"/>
  <c r="J188" i="3"/>
  <c r="J189" i="3"/>
  <c r="B192" i="3"/>
  <c r="J192" i="3"/>
  <c r="F194" i="3"/>
  <c r="N194" i="3"/>
  <c r="U188" i="3"/>
  <c r="S190" i="3"/>
  <c r="S202" i="3"/>
  <c r="C219" i="3"/>
  <c r="K219" i="3"/>
  <c r="C188" i="3"/>
  <c r="K188" i="3"/>
  <c r="K189" i="3"/>
  <c r="C190" i="3"/>
  <c r="K202" i="3"/>
  <c r="C192" i="3"/>
  <c r="K192" i="3"/>
  <c r="G194" i="3"/>
  <c r="O194" i="3"/>
  <c r="V188" i="3"/>
  <c r="T190" i="3"/>
  <c r="C220" i="3"/>
  <c r="K220" i="3"/>
  <c r="D188" i="3"/>
  <c r="L188" i="3"/>
  <c r="D189" i="3"/>
  <c r="D190" i="3"/>
  <c r="D201" i="3"/>
  <c r="D202" i="3"/>
  <c r="L202" i="3"/>
  <c r="D192" i="3"/>
  <c r="L192" i="3"/>
  <c r="H194" i="3"/>
  <c r="P194" i="3"/>
  <c r="T5" i="3"/>
  <c r="T219" i="3"/>
  <c r="T18" i="3"/>
  <c r="T231" i="3"/>
  <c r="R189" i="3"/>
  <c r="U190" i="3"/>
  <c r="R201" i="3"/>
  <c r="U202" i="3"/>
  <c r="C231" i="3"/>
  <c r="K231" i="3"/>
  <c r="E188" i="3"/>
  <c r="M188" i="3"/>
  <c r="E189" i="3"/>
  <c r="M189" i="3"/>
  <c r="E190" i="3"/>
  <c r="M190" i="3"/>
  <c r="E201" i="3"/>
  <c r="M201" i="3"/>
  <c r="E202" i="3"/>
  <c r="M202" i="3"/>
  <c r="E192" i="3"/>
  <c r="M192" i="3"/>
  <c r="I194" i="3"/>
  <c r="Q194" i="3"/>
  <c r="S201" i="3"/>
  <c r="V202" i="3"/>
  <c r="I189" i="3"/>
  <c r="J5" i="3"/>
  <c r="C232" i="3"/>
  <c r="K232" i="3"/>
  <c r="F188" i="3"/>
  <c r="N188" i="3"/>
  <c r="F189" i="3"/>
  <c r="N189" i="3"/>
  <c r="F190" i="3"/>
  <c r="N190" i="3"/>
  <c r="F201" i="3"/>
  <c r="N201" i="3"/>
  <c r="F202" i="3"/>
  <c r="N202" i="3"/>
  <c r="F192" i="3"/>
  <c r="N192" i="3"/>
  <c r="B194" i="3"/>
  <c r="J194" i="3"/>
  <c r="T189" i="3"/>
  <c r="T39" i="3"/>
  <c r="T201" i="3"/>
  <c r="Q189" i="3"/>
  <c r="C222" i="3"/>
  <c r="K222" i="3"/>
  <c r="I224" i="3"/>
  <c r="Q224" i="3"/>
  <c r="G188" i="3"/>
  <c r="O188" i="3"/>
  <c r="G189" i="3"/>
  <c r="O189" i="3"/>
  <c r="G190" i="3"/>
  <c r="O190" i="3"/>
  <c r="G201" i="3"/>
  <c r="O201" i="3"/>
  <c r="G202" i="3"/>
  <c r="O202" i="3"/>
  <c r="G192" i="3"/>
  <c r="O192" i="3"/>
  <c r="C194" i="3"/>
  <c r="K194" i="3"/>
  <c r="R188" i="3"/>
  <c r="U35" i="3"/>
  <c r="U189" i="3"/>
  <c r="U201" i="3"/>
  <c r="Q81" i="3"/>
  <c r="U71" i="3"/>
  <c r="V71" i="3"/>
  <c r="T69" i="3"/>
  <c r="I71" i="3"/>
  <c r="Q71" i="3"/>
  <c r="R81" i="3"/>
  <c r="J71" i="3"/>
  <c r="M11" i="3"/>
  <c r="N11" i="3"/>
  <c r="U21" i="3"/>
  <c r="U233" i="3" s="1"/>
  <c r="Q11" i="3"/>
  <c r="Q9" i="3" s="1"/>
  <c r="M21" i="3"/>
  <c r="C111" i="8"/>
  <c r="C100" i="8"/>
  <c r="G122" i="8"/>
  <c r="G89" i="8"/>
  <c r="D111" i="8"/>
  <c r="D100" i="8"/>
  <c r="H122" i="8"/>
  <c r="H89" i="8"/>
  <c r="I11" i="3"/>
  <c r="I9" i="3" s="1"/>
  <c r="I96" i="8"/>
  <c r="E21" i="3"/>
  <c r="E100" i="8"/>
  <c r="H116" i="8"/>
  <c r="H83" i="8"/>
  <c r="D105" i="8"/>
  <c r="D94" i="8"/>
  <c r="I116" i="8"/>
  <c r="I83" i="8"/>
  <c r="B85" i="8"/>
  <c r="B89" i="8"/>
  <c r="J122" i="8"/>
  <c r="J89" i="8"/>
  <c r="C96" i="8"/>
  <c r="G111" i="8"/>
  <c r="G100" i="8"/>
  <c r="D82" i="8"/>
  <c r="J116" i="8"/>
  <c r="J83" i="8"/>
  <c r="C122" i="8"/>
  <c r="C89" i="8"/>
  <c r="H50" i="8"/>
  <c r="H72" i="8" s="1"/>
  <c r="H94" i="8"/>
  <c r="B116" i="8"/>
  <c r="B83" i="8"/>
  <c r="D122" i="8"/>
  <c r="D89" i="8"/>
  <c r="E11" i="3"/>
  <c r="E96" i="8"/>
  <c r="E85" i="8"/>
  <c r="E89" i="8"/>
  <c r="F11" i="3"/>
  <c r="F96" i="8"/>
  <c r="B111" i="8"/>
  <c r="B100" i="8"/>
  <c r="J111" i="8"/>
  <c r="J100" i="8"/>
  <c r="I82" i="8"/>
  <c r="D116" i="8"/>
  <c r="D83" i="8"/>
  <c r="B56" i="9"/>
  <c r="F51" i="3"/>
  <c r="G41" i="3"/>
  <c r="O41" i="3"/>
  <c r="G51" i="3"/>
  <c r="O51" i="3"/>
  <c r="H51" i="3"/>
  <c r="P51" i="3"/>
  <c r="I41" i="3"/>
  <c r="Q41" i="3"/>
  <c r="I51" i="3"/>
  <c r="I46" i="9"/>
  <c r="B41" i="3"/>
  <c r="J41" i="3"/>
  <c r="M45" i="9"/>
  <c r="C41" i="3"/>
  <c r="K41" i="3"/>
  <c r="C51" i="3"/>
  <c r="K51" i="3"/>
  <c r="B50" i="8"/>
  <c r="M118" i="8"/>
  <c r="Q107" i="8"/>
  <c r="G107" i="8"/>
  <c r="I123" i="8"/>
  <c r="T82" i="8"/>
  <c r="S82" i="8"/>
  <c r="C105" i="8"/>
  <c r="C110" i="8"/>
  <c r="I109" i="8"/>
  <c r="C112" i="8"/>
  <c r="G123" i="8"/>
  <c r="I111" i="8"/>
  <c r="C116" i="8"/>
  <c r="I122" i="8"/>
  <c r="G11" i="3"/>
  <c r="O11" i="3"/>
  <c r="F21" i="3"/>
  <c r="N21" i="3"/>
  <c r="D106" i="8"/>
  <c r="G52" i="8"/>
  <c r="G74" i="8" s="1"/>
  <c r="I108" i="8"/>
  <c r="G116" i="8"/>
  <c r="C120" i="8"/>
  <c r="H11" i="3"/>
  <c r="H193" i="3" s="1"/>
  <c r="P11" i="3"/>
  <c r="P9" i="3" s="1"/>
  <c r="G21" i="3"/>
  <c r="O21" i="3"/>
  <c r="E108" i="8"/>
  <c r="M107" i="8"/>
  <c r="I106" i="8"/>
  <c r="D107" i="8"/>
  <c r="G108" i="8"/>
  <c r="I110" i="8"/>
  <c r="G112" i="8"/>
  <c r="G119" i="8"/>
  <c r="I124" i="8"/>
  <c r="I112" i="8"/>
  <c r="G117" i="8"/>
  <c r="G120" i="8"/>
  <c r="H21" i="3"/>
  <c r="P21" i="3"/>
  <c r="J106" i="8"/>
  <c r="G118" i="8"/>
  <c r="I119" i="8"/>
  <c r="G50" i="8"/>
  <c r="G105" i="8"/>
  <c r="I117" i="8"/>
  <c r="E123" i="8"/>
  <c r="B11" i="3"/>
  <c r="J11" i="3"/>
  <c r="J9" i="3" s="1"/>
  <c r="I21" i="3"/>
  <c r="Q21" i="3"/>
  <c r="C121" i="8"/>
  <c r="G121" i="8"/>
  <c r="C11" i="3"/>
  <c r="K11" i="3"/>
  <c r="B21" i="3"/>
  <c r="B233" i="3" s="1"/>
  <c r="J21" i="3"/>
  <c r="G113" i="8"/>
  <c r="G56" i="8"/>
  <c r="G106" i="8"/>
  <c r="E113" i="8"/>
  <c r="I118" i="8"/>
  <c r="I121" i="8"/>
  <c r="C124" i="8"/>
  <c r="D11" i="3"/>
  <c r="D9" i="3" s="1"/>
  <c r="L11" i="3"/>
  <c r="C21" i="3"/>
  <c r="K21" i="3"/>
  <c r="G109" i="8"/>
  <c r="C117" i="8"/>
  <c r="B118" i="8"/>
  <c r="I120" i="8"/>
  <c r="J56" i="8"/>
  <c r="G110" i="8"/>
  <c r="G124" i="8"/>
  <c r="D21" i="3"/>
  <c r="L21" i="3"/>
  <c r="U9" i="3"/>
  <c r="B106" i="8"/>
  <c r="I107" i="8"/>
  <c r="I113" i="8"/>
  <c r="C118" i="8"/>
  <c r="B122" i="8"/>
  <c r="U5" i="3"/>
  <c r="T65" i="3"/>
  <c r="V5" i="3"/>
  <c r="R35" i="3"/>
  <c r="V39" i="3"/>
  <c r="S9" i="3"/>
  <c r="U18" i="3"/>
  <c r="R48" i="3"/>
  <c r="V65" i="3"/>
  <c r="R69" i="3"/>
  <c r="T9" i="3"/>
  <c r="V18" i="3"/>
  <c r="T35" i="3"/>
  <c r="S48" i="3"/>
  <c r="S69" i="3"/>
  <c r="R5" i="3"/>
  <c r="V9" i="3"/>
  <c r="R39" i="3"/>
  <c r="U48" i="3"/>
  <c r="S5" i="3"/>
  <c r="V48" i="3"/>
  <c r="R65" i="3"/>
  <c r="V78" i="3"/>
  <c r="V82" i="8"/>
  <c r="A198" i="3"/>
  <c r="A228" i="3"/>
  <c r="A168" i="3"/>
  <c r="A189" i="3"/>
  <c r="A219" i="3"/>
  <c r="J18" i="3"/>
  <c r="A141" i="3"/>
  <c r="A231" i="3"/>
  <c r="A171" i="3"/>
  <c r="A111" i="3"/>
  <c r="A37" i="3"/>
  <c r="A45" i="3"/>
  <c r="B69" i="3"/>
  <c r="A70" i="3"/>
  <c r="A79" i="3"/>
  <c r="A190" i="3"/>
  <c r="A220" i="3"/>
  <c r="A160" i="3"/>
  <c r="C18" i="3"/>
  <c r="C230" i="3" s="1"/>
  <c r="K18" i="3"/>
  <c r="A232" i="3"/>
  <c r="A172" i="3"/>
  <c r="A202" i="3"/>
  <c r="A142" i="3"/>
  <c r="A38" i="3"/>
  <c r="A46" i="3"/>
  <c r="A57" i="3"/>
  <c r="A80" i="3"/>
  <c r="A98" i="3"/>
  <c r="A106" i="3"/>
  <c r="A119" i="3"/>
  <c r="A129" i="3"/>
  <c r="A136" i="3"/>
  <c r="A201" i="3"/>
  <c r="E5" i="3"/>
  <c r="M5" i="3"/>
  <c r="A132" i="3"/>
  <c r="A222" i="3"/>
  <c r="A162" i="3"/>
  <c r="M35" i="3"/>
  <c r="I48" i="3"/>
  <c r="Q48" i="3"/>
  <c r="A58" i="3"/>
  <c r="A72" i="3"/>
  <c r="A99" i="3"/>
  <c r="A107" i="3"/>
  <c r="A112" i="3"/>
  <c r="A159" i="3"/>
  <c r="A180" i="3"/>
  <c r="A108" i="3"/>
  <c r="A138" i="3"/>
  <c r="A36" i="3"/>
  <c r="A223" i="3"/>
  <c r="A193" i="3"/>
  <c r="G5" i="3"/>
  <c r="O5" i="3"/>
  <c r="A164" i="3"/>
  <c r="A224" i="3"/>
  <c r="A209" i="3"/>
  <c r="A239" i="3"/>
  <c r="A179" i="3"/>
  <c r="A41" i="3"/>
  <c r="A50" i="3"/>
  <c r="A130" i="3"/>
  <c r="A133" i="3"/>
  <c r="A163" i="3"/>
  <c r="A188" i="3"/>
  <c r="A218" i="3"/>
  <c r="A158" i="3"/>
  <c r="P5" i="3"/>
  <c r="A196" i="3"/>
  <c r="A226" i="3"/>
  <c r="A166" i="3"/>
  <c r="G18" i="3"/>
  <c r="D39" i="3"/>
  <c r="K65" i="3"/>
  <c r="A102" i="3"/>
  <c r="H5" i="3"/>
  <c r="O18" i="3"/>
  <c r="A150" i="3"/>
  <c r="A240" i="3"/>
  <c r="A210" i="3"/>
  <c r="L39" i="3"/>
  <c r="D48" i="3"/>
  <c r="L48" i="3"/>
  <c r="G69" i="3"/>
  <c r="I5" i="3"/>
  <c r="Q5" i="3"/>
  <c r="A197" i="3"/>
  <c r="A227" i="3"/>
  <c r="H18" i="3"/>
  <c r="P18" i="3"/>
  <c r="I35" i="3"/>
  <c r="E48" i="3"/>
  <c r="M48" i="3"/>
  <c r="A68" i="3"/>
  <c r="A76" i="3"/>
  <c r="A87" i="3"/>
  <c r="A103" i="3"/>
  <c r="A128" i="3"/>
  <c r="A167" i="3"/>
  <c r="H80" i="8"/>
  <c r="G75" i="8"/>
  <c r="B57" i="9"/>
  <c r="B58" i="9"/>
  <c r="B59" i="9"/>
  <c r="B60" i="9"/>
  <c r="B61" i="9"/>
  <c r="B62" i="9"/>
  <c r="B63" i="9"/>
  <c r="B64" i="9"/>
  <c r="B65" i="9"/>
  <c r="G79" i="8"/>
  <c r="J73" i="8"/>
  <c r="B53" i="8"/>
  <c r="B75" i="8" s="1"/>
  <c r="B57" i="8"/>
  <c r="B79" i="8" s="1"/>
  <c r="B105" i="8"/>
  <c r="B107" i="8"/>
  <c r="E51" i="8"/>
  <c r="E73" i="8" s="1"/>
  <c r="E52" i="8"/>
  <c r="E53" i="8"/>
  <c r="E75" i="8" s="1"/>
  <c r="E54" i="8"/>
  <c r="E76" i="8" s="1"/>
  <c r="E55" i="8"/>
  <c r="E77" i="8" s="1"/>
  <c r="E111" i="8"/>
  <c r="E56" i="8"/>
  <c r="E57" i="8"/>
  <c r="E79" i="8" s="1"/>
  <c r="E112" i="8"/>
  <c r="E58" i="8"/>
  <c r="E80" i="8" s="1"/>
  <c r="E116" i="8"/>
  <c r="E117" i="8"/>
  <c r="E118" i="8"/>
  <c r="E120" i="8"/>
  <c r="E121" i="8"/>
  <c r="E122" i="8"/>
  <c r="E124" i="8"/>
  <c r="B112" i="8"/>
  <c r="F105" i="8"/>
  <c r="F50" i="8"/>
  <c r="F106" i="8"/>
  <c r="F51" i="8"/>
  <c r="F107" i="8"/>
  <c r="F52" i="8"/>
  <c r="F53" i="8"/>
  <c r="F75" i="8" s="1"/>
  <c r="F108" i="8"/>
  <c r="F54" i="8"/>
  <c r="F76" i="8" s="1"/>
  <c r="F109" i="8"/>
  <c r="F55" i="8"/>
  <c r="F77" i="8" s="1"/>
  <c r="F110" i="8"/>
  <c r="F111" i="8"/>
  <c r="F56" i="8"/>
  <c r="F57" i="8"/>
  <c r="F79" i="8" s="1"/>
  <c r="F112" i="8"/>
  <c r="F58" i="8"/>
  <c r="F80" i="8" s="1"/>
  <c r="F113" i="8"/>
  <c r="F116" i="8"/>
  <c r="F117" i="8"/>
  <c r="F118" i="8"/>
  <c r="F119" i="8"/>
  <c r="F120" i="8"/>
  <c r="F121" i="8"/>
  <c r="F122" i="8"/>
  <c r="F123" i="8"/>
  <c r="F124" i="8"/>
  <c r="B52" i="8"/>
  <c r="B56" i="8"/>
  <c r="B77" i="8"/>
  <c r="E119" i="8"/>
  <c r="H105" i="8"/>
  <c r="H106" i="8"/>
  <c r="H107" i="8"/>
  <c r="H108" i="8"/>
  <c r="H109" i="8"/>
  <c r="H110" i="8"/>
  <c r="H111" i="8"/>
  <c r="H112" i="8"/>
  <c r="H113" i="8"/>
  <c r="H117" i="8"/>
  <c r="H118" i="8"/>
  <c r="H119" i="8"/>
  <c r="H120" i="8"/>
  <c r="H121" i="8"/>
  <c r="H123" i="8"/>
  <c r="H124" i="8"/>
  <c r="B51" i="8"/>
  <c r="H52" i="8"/>
  <c r="H56" i="8"/>
  <c r="B108" i="8"/>
  <c r="J52" i="8"/>
  <c r="B109" i="8"/>
  <c r="B110" i="8"/>
  <c r="J110" i="8"/>
  <c r="J112" i="8"/>
  <c r="B113" i="8"/>
  <c r="J113" i="8"/>
  <c r="B117" i="8"/>
  <c r="J117" i="8"/>
  <c r="J118" i="8"/>
  <c r="B119" i="8"/>
  <c r="J119" i="8"/>
  <c r="B120" i="8"/>
  <c r="J120" i="8"/>
  <c r="B121" i="8"/>
  <c r="J121" i="8"/>
  <c r="B123" i="8"/>
  <c r="J123" i="8"/>
  <c r="B124" i="8"/>
  <c r="J124" i="8"/>
  <c r="H51" i="8"/>
  <c r="H73" i="8" s="1"/>
  <c r="B54" i="8"/>
  <c r="B76" i="8" s="1"/>
  <c r="H55" i="8"/>
  <c r="H77" i="8" s="1"/>
  <c r="B58" i="8"/>
  <c r="B80" i="8" s="1"/>
  <c r="H76" i="8"/>
  <c r="I50" i="8"/>
  <c r="I51" i="8"/>
  <c r="I52" i="8"/>
  <c r="I53" i="8"/>
  <c r="I75" i="8" s="1"/>
  <c r="I54" i="8"/>
  <c r="I55" i="8"/>
  <c r="I77" i="8" s="1"/>
  <c r="I56" i="8"/>
  <c r="I57" i="8"/>
  <c r="I79" i="8" s="1"/>
  <c r="I58" i="8"/>
  <c r="C109" i="8"/>
  <c r="C113" i="8"/>
  <c r="C119" i="8"/>
  <c r="C123" i="8"/>
  <c r="C50" i="8"/>
  <c r="C51" i="8"/>
  <c r="C52" i="8"/>
  <c r="C53" i="8"/>
  <c r="C54" i="8"/>
  <c r="C76" i="8" s="1"/>
  <c r="C55" i="8"/>
  <c r="C56" i="8"/>
  <c r="C57" i="8"/>
  <c r="C79" i="8" s="1"/>
  <c r="C58" i="8"/>
  <c r="D50" i="8"/>
  <c r="D51" i="8"/>
  <c r="D52" i="8"/>
  <c r="D53" i="8"/>
  <c r="D54" i="8"/>
  <c r="D76" i="8" s="1"/>
  <c r="D55" i="8"/>
  <c r="D56" i="8"/>
  <c r="D57" i="8"/>
  <c r="D79" i="8" s="1"/>
  <c r="D58" i="8"/>
  <c r="D108" i="8"/>
  <c r="D109" i="8"/>
  <c r="D110" i="8"/>
  <c r="D112" i="8"/>
  <c r="D113" i="8"/>
  <c r="D117" i="8"/>
  <c r="D118" i="8"/>
  <c r="D119" i="8"/>
  <c r="D120" i="8"/>
  <c r="D121" i="8"/>
  <c r="D123" i="8"/>
  <c r="D124" i="8"/>
  <c r="M223" i="3" l="1"/>
  <c r="I233" i="3"/>
  <c r="T230" i="3"/>
  <c r="P233" i="3"/>
  <c r="I232" i="3"/>
  <c r="N231" i="3"/>
  <c r="E231" i="3"/>
  <c r="J69" i="3"/>
  <c r="J221" i="3" s="1"/>
  <c r="M69" i="3"/>
  <c r="I231" i="3"/>
  <c r="P220" i="3"/>
  <c r="O220" i="3"/>
  <c r="N220" i="3"/>
  <c r="M220" i="3"/>
  <c r="D231" i="3"/>
  <c r="J231" i="3"/>
  <c r="N69" i="3"/>
  <c r="D69" i="3"/>
  <c r="P69" i="3"/>
  <c r="P221" i="3" s="1"/>
  <c r="J220" i="3"/>
  <c r="Q220" i="3"/>
  <c r="H220" i="3"/>
  <c r="G220" i="3"/>
  <c r="F220" i="3"/>
  <c r="E220" i="3"/>
  <c r="H232" i="3"/>
  <c r="M231" i="3"/>
  <c r="Q69" i="3"/>
  <c r="Q221" i="3" s="1"/>
  <c r="E69" i="3"/>
  <c r="K69" i="3"/>
  <c r="P219" i="3"/>
  <c r="O219" i="3"/>
  <c r="N219" i="3"/>
  <c r="D220" i="3"/>
  <c r="U231" i="3"/>
  <c r="B232" i="3"/>
  <c r="O231" i="3"/>
  <c r="D232" i="3"/>
  <c r="Q231" i="3"/>
  <c r="I69" i="3"/>
  <c r="F69" i="3"/>
  <c r="H69" i="3"/>
  <c r="H219" i="3"/>
  <c r="G219" i="3"/>
  <c r="F219" i="3"/>
  <c r="R231" i="3"/>
  <c r="U223" i="3"/>
  <c r="L69" i="3"/>
  <c r="K217" i="3"/>
  <c r="C69" i="3"/>
  <c r="I219" i="3"/>
  <c r="O232" i="3"/>
  <c r="N232" i="3"/>
  <c r="M232" i="3"/>
  <c r="D219" i="3"/>
  <c r="V69" i="3"/>
  <c r="V221" i="3" s="1"/>
  <c r="O69" i="3"/>
  <c r="J232" i="3"/>
  <c r="Q232" i="3"/>
  <c r="P78" i="3"/>
  <c r="P230" i="3" s="1"/>
  <c r="G232" i="3"/>
  <c r="F232" i="3"/>
  <c r="E232" i="3"/>
  <c r="L232" i="3"/>
  <c r="K39" i="3"/>
  <c r="J202" i="3"/>
  <c r="D200" i="3"/>
  <c r="O233" i="3"/>
  <c r="M39" i="3"/>
  <c r="U193" i="3"/>
  <c r="P35" i="3"/>
  <c r="P187" i="3" s="1"/>
  <c r="J201" i="3"/>
  <c r="S35" i="3"/>
  <c r="S187" i="3" s="1"/>
  <c r="Q190" i="3"/>
  <c r="K230" i="3"/>
  <c r="E39" i="3"/>
  <c r="V203" i="3"/>
  <c r="P39" i="3"/>
  <c r="H189" i="3"/>
  <c r="C201" i="3"/>
  <c r="T48" i="3"/>
  <c r="T200" i="3" s="1"/>
  <c r="B202" i="3"/>
  <c r="N39" i="3"/>
  <c r="O48" i="3"/>
  <c r="O200" i="3" s="1"/>
  <c r="K190" i="3"/>
  <c r="J190" i="3"/>
  <c r="Q200" i="3"/>
  <c r="G48" i="3"/>
  <c r="V190" i="3"/>
  <c r="F39" i="3"/>
  <c r="M200" i="3"/>
  <c r="V35" i="3"/>
  <c r="V187" i="3" s="1"/>
  <c r="S193" i="3"/>
  <c r="C189" i="3"/>
  <c r="E223" i="3"/>
  <c r="C223" i="3"/>
  <c r="U217" i="3"/>
  <c r="T202" i="3"/>
  <c r="S189" i="3"/>
  <c r="H35" i="3"/>
  <c r="C233" i="3"/>
  <c r="J233" i="3"/>
  <c r="K223" i="3"/>
  <c r="U39" i="3"/>
  <c r="N223" i="3"/>
  <c r="D233" i="3"/>
  <c r="E233" i="3"/>
  <c r="G233" i="3"/>
  <c r="U69" i="3"/>
  <c r="P189" i="3"/>
  <c r="D223" i="3"/>
  <c r="P223" i="3"/>
  <c r="O78" i="3"/>
  <c r="S230" i="3"/>
  <c r="R9" i="3"/>
  <c r="R191" i="3" s="1"/>
  <c r="C48" i="3"/>
  <c r="T217" i="3"/>
  <c r="T187" i="3"/>
  <c r="S39" i="3"/>
  <c r="M9" i="3"/>
  <c r="M221" i="3" s="1"/>
  <c r="F223" i="3"/>
  <c r="T191" i="3"/>
  <c r="V191" i="3"/>
  <c r="N233" i="3"/>
  <c r="M233" i="3"/>
  <c r="U203" i="3"/>
  <c r="N9" i="3"/>
  <c r="N221" i="3" s="1"/>
  <c r="H233" i="3"/>
  <c r="R193" i="3"/>
  <c r="U78" i="3"/>
  <c r="I65" i="3"/>
  <c r="M65" i="3"/>
  <c r="R78" i="3"/>
  <c r="I78" i="3"/>
  <c r="B65" i="3"/>
  <c r="C202" i="3"/>
  <c r="E200" i="3"/>
  <c r="S221" i="3"/>
  <c r="R233" i="3"/>
  <c r="V223" i="3"/>
  <c r="F233" i="3"/>
  <c r="K233" i="3"/>
  <c r="L66" i="10"/>
  <c r="L223" i="3"/>
  <c r="L233" i="3"/>
  <c r="L60" i="10"/>
  <c r="O35" i="9"/>
  <c r="O46" i="9"/>
  <c r="D57" i="9"/>
  <c r="P63" i="9"/>
  <c r="O61" i="9"/>
  <c r="Q24" i="9"/>
  <c r="J24" i="9"/>
  <c r="J65" i="9"/>
  <c r="J65" i="3"/>
  <c r="E65" i="3"/>
  <c r="L65" i="3"/>
  <c r="J78" i="3"/>
  <c r="N65" i="3"/>
  <c r="D65" i="3"/>
  <c r="Q65" i="3"/>
  <c r="F65" i="3"/>
  <c r="Q35" i="3"/>
  <c r="K48" i="3"/>
  <c r="B35" i="3"/>
  <c r="K35" i="3"/>
  <c r="C35" i="3"/>
  <c r="K201" i="3"/>
  <c r="B48" i="3"/>
  <c r="B78" i="3"/>
  <c r="H78" i="3"/>
  <c r="G78" i="3"/>
  <c r="P232" i="3"/>
  <c r="N78" i="3"/>
  <c r="M78" i="3"/>
  <c r="L78" i="3"/>
  <c r="P65" i="3"/>
  <c r="O65" i="3"/>
  <c r="F78" i="3"/>
  <c r="E78" i="3"/>
  <c r="D78" i="3"/>
  <c r="G231" i="3"/>
  <c r="H65" i="3"/>
  <c r="G65" i="3"/>
  <c r="F231" i="3"/>
  <c r="Q78" i="3"/>
  <c r="H231" i="3"/>
  <c r="J35" i="3"/>
  <c r="J48" i="3"/>
  <c r="R48" i="10"/>
  <c r="R59" i="10"/>
  <c r="S23" i="9"/>
  <c r="S56" i="9"/>
  <c r="S45" i="9"/>
  <c r="O60" i="9"/>
  <c r="O56" i="9"/>
  <c r="O65" i="9"/>
  <c r="E59" i="9"/>
  <c r="N59" i="9"/>
  <c r="M57" i="9"/>
  <c r="B49" i="10"/>
  <c r="K59" i="10"/>
  <c r="K67" i="10"/>
  <c r="K63" i="10"/>
  <c r="K62" i="10"/>
  <c r="L63" i="10"/>
  <c r="L59" i="10"/>
  <c r="L67" i="10"/>
  <c r="L48" i="10"/>
  <c r="H66" i="10"/>
  <c r="M65" i="9"/>
  <c r="M64" i="9"/>
  <c r="M62" i="9"/>
  <c r="M60" i="9"/>
  <c r="M58" i="9"/>
  <c r="M56" i="9"/>
  <c r="M61" i="9"/>
  <c r="R45" i="9"/>
  <c r="R23" i="9"/>
  <c r="R56" i="9"/>
  <c r="G24" i="9"/>
  <c r="G46" i="9"/>
  <c r="M63" i="9"/>
  <c r="Q59" i="9"/>
  <c r="E61" i="9"/>
  <c r="E64" i="9"/>
  <c r="E62" i="9"/>
  <c r="E60" i="9"/>
  <c r="E58" i="9"/>
  <c r="E56" i="9"/>
  <c r="E65" i="9"/>
  <c r="N65" i="9"/>
  <c r="N64" i="9"/>
  <c r="N62" i="9"/>
  <c r="N60" i="9"/>
  <c r="N58" i="9"/>
  <c r="N56" i="9"/>
  <c r="N61" i="9"/>
  <c r="S38" i="10"/>
  <c r="S60" i="10"/>
  <c r="S49" i="10"/>
  <c r="J61" i="9"/>
  <c r="V49" i="10"/>
  <c r="V38" i="10"/>
  <c r="V60" i="10"/>
  <c r="I24" i="9"/>
  <c r="N23" i="9"/>
  <c r="D64" i="9"/>
  <c r="D62" i="9"/>
  <c r="D60" i="9"/>
  <c r="D58" i="9"/>
  <c r="D56" i="9"/>
  <c r="D65" i="9"/>
  <c r="D61" i="9"/>
  <c r="Q57" i="9"/>
  <c r="D67" i="10"/>
  <c r="D63" i="10"/>
  <c r="D59" i="10"/>
  <c r="P65" i="9"/>
  <c r="P61" i="9"/>
  <c r="P62" i="9"/>
  <c r="P58" i="9"/>
  <c r="P56" i="9"/>
  <c r="P60" i="9"/>
  <c r="P64" i="9"/>
  <c r="E67" i="10"/>
  <c r="E63" i="10"/>
  <c r="E59" i="10"/>
  <c r="T23" i="9"/>
  <c r="T45" i="9"/>
  <c r="T56" i="9"/>
  <c r="Q58" i="9"/>
  <c r="Q65" i="9"/>
  <c r="Q61" i="9"/>
  <c r="Q56" i="9"/>
  <c r="Q64" i="9"/>
  <c r="Q62" i="9"/>
  <c r="Q60" i="9"/>
  <c r="G35" i="9"/>
  <c r="E63" i="9"/>
  <c r="D59" i="9"/>
  <c r="H67" i="10"/>
  <c r="H63" i="10"/>
  <c r="H59" i="10"/>
  <c r="P67" i="10"/>
  <c r="P63" i="10"/>
  <c r="P59" i="10"/>
  <c r="N63" i="9"/>
  <c r="I223" i="3"/>
  <c r="V57" i="9"/>
  <c r="V24" i="9"/>
  <c r="V35" i="9"/>
  <c r="V46" i="9"/>
  <c r="U46" i="9"/>
  <c r="U57" i="9"/>
  <c r="U24" i="9"/>
  <c r="U35" i="9"/>
  <c r="Q59" i="10"/>
  <c r="Q48" i="10"/>
  <c r="O49" i="10"/>
  <c r="K66" i="10"/>
  <c r="K60" i="10"/>
  <c r="H65" i="9"/>
  <c r="H61" i="9"/>
  <c r="H64" i="9"/>
  <c r="H60" i="9"/>
  <c r="H58" i="9"/>
  <c r="H62" i="9"/>
  <c r="H56" i="9"/>
  <c r="F64" i="9"/>
  <c r="F62" i="9"/>
  <c r="F60" i="9"/>
  <c r="F58" i="9"/>
  <c r="F56" i="9"/>
  <c r="F65" i="9"/>
  <c r="F61" i="9"/>
  <c r="O57" i="9"/>
  <c r="P62" i="10"/>
  <c r="G57" i="9"/>
  <c r="U60" i="10"/>
  <c r="U49" i="10"/>
  <c r="U38" i="10"/>
  <c r="T49" i="10"/>
  <c r="T60" i="10"/>
  <c r="T38" i="10"/>
  <c r="M59" i="9"/>
  <c r="T46" i="9"/>
  <c r="T35" i="9"/>
  <c r="T24" i="9"/>
  <c r="T57" i="9"/>
  <c r="J94" i="8"/>
  <c r="J38" i="10"/>
  <c r="J35" i="9"/>
  <c r="J107" i="8"/>
  <c r="U116" i="8"/>
  <c r="U83" i="8"/>
  <c r="N38" i="10"/>
  <c r="N35" i="9"/>
  <c r="N50" i="8"/>
  <c r="N72" i="8" s="1"/>
  <c r="N109" i="8"/>
  <c r="N105" i="8"/>
  <c r="N110" i="8"/>
  <c r="N108" i="8"/>
  <c r="N106" i="8"/>
  <c r="N94" i="8"/>
  <c r="B23" i="9"/>
  <c r="C24" i="9"/>
  <c r="S83" i="8"/>
  <c r="S116" i="8"/>
  <c r="F48" i="10"/>
  <c r="F45" i="9"/>
  <c r="J109" i="8"/>
  <c r="J105" i="8"/>
  <c r="U50" i="8"/>
  <c r="U72" i="8" s="1"/>
  <c r="U105" i="8"/>
  <c r="U94" i="8"/>
  <c r="F94" i="8"/>
  <c r="F38" i="10"/>
  <c r="F35" i="9"/>
  <c r="H23" i="9"/>
  <c r="I48" i="10"/>
  <c r="I45" i="9"/>
  <c r="C49" i="10"/>
  <c r="C46" i="9"/>
  <c r="J50" i="8"/>
  <c r="J72" i="8" s="1"/>
  <c r="T50" i="8"/>
  <c r="T72" i="8" s="1"/>
  <c r="T105" i="8"/>
  <c r="T94" i="8"/>
  <c r="I38" i="10"/>
  <c r="I35" i="9"/>
  <c r="K38" i="10"/>
  <c r="K35" i="9"/>
  <c r="K50" i="8"/>
  <c r="K72" i="8" s="1"/>
  <c r="K109" i="8"/>
  <c r="K105" i="8"/>
  <c r="K110" i="8"/>
  <c r="K108" i="8"/>
  <c r="K94" i="8"/>
  <c r="K106" i="8"/>
  <c r="P48" i="10"/>
  <c r="P45" i="9"/>
  <c r="O48" i="10"/>
  <c r="O45" i="9"/>
  <c r="N49" i="10"/>
  <c r="N46" i="9"/>
  <c r="J108" i="8"/>
  <c r="R94" i="8"/>
  <c r="R50" i="8"/>
  <c r="R72" i="8" s="1"/>
  <c r="R105" i="8"/>
  <c r="B94" i="8"/>
  <c r="B35" i="9"/>
  <c r="B38" i="10"/>
  <c r="B45" i="9"/>
  <c r="Q23" i="9"/>
  <c r="Q82" i="8"/>
  <c r="T83" i="8"/>
  <c r="T116" i="8"/>
  <c r="E48" i="10"/>
  <c r="E45" i="9"/>
  <c r="S50" i="8"/>
  <c r="S72" i="8" s="1"/>
  <c r="S105" i="8"/>
  <c r="S94" i="8"/>
  <c r="Q110" i="8"/>
  <c r="Q108" i="8"/>
  <c r="Q106" i="8"/>
  <c r="Q35" i="9"/>
  <c r="Q50" i="8"/>
  <c r="Q72" i="8" s="1"/>
  <c r="Q109" i="8"/>
  <c r="Q105" i="8"/>
  <c r="Q94" i="8"/>
  <c r="C94" i="8"/>
  <c r="C38" i="10"/>
  <c r="C35" i="9"/>
  <c r="D48" i="10"/>
  <c r="D45" i="9"/>
  <c r="N107" i="8"/>
  <c r="F83" i="8"/>
  <c r="F24" i="9"/>
  <c r="H48" i="10"/>
  <c r="H45" i="9"/>
  <c r="E38" i="10"/>
  <c r="E35" i="9"/>
  <c r="Q45" i="9"/>
  <c r="Q46" i="9"/>
  <c r="R116" i="8"/>
  <c r="R83" i="8"/>
  <c r="O82" i="8"/>
  <c r="O23" i="9"/>
  <c r="M121" i="8"/>
  <c r="M119" i="8"/>
  <c r="M117" i="8"/>
  <c r="M24" i="9"/>
  <c r="M120" i="8"/>
  <c r="M116" i="8"/>
  <c r="M83" i="8"/>
  <c r="D23" i="9"/>
  <c r="E107" i="8"/>
  <c r="V50" i="8"/>
  <c r="V72" i="8" s="1"/>
  <c r="V105" i="8"/>
  <c r="V94" i="8"/>
  <c r="V83" i="8"/>
  <c r="V116" i="8"/>
  <c r="G23" i="9"/>
  <c r="M38" i="10"/>
  <c r="M35" i="9"/>
  <c r="M50" i="8"/>
  <c r="M72" i="8" s="1"/>
  <c r="M109" i="8"/>
  <c r="M105" i="8"/>
  <c r="M110" i="8"/>
  <c r="M108" i="8"/>
  <c r="M106" i="8"/>
  <c r="M94" i="8"/>
  <c r="E83" i="8"/>
  <c r="E24" i="9"/>
  <c r="K49" i="10"/>
  <c r="K46" i="9"/>
  <c r="K121" i="8"/>
  <c r="K119" i="8"/>
  <c r="K117" i="8"/>
  <c r="K83" i="8"/>
  <c r="K24" i="9"/>
  <c r="K120" i="8"/>
  <c r="K116" i="8"/>
  <c r="K107" i="8"/>
  <c r="N187" i="3"/>
  <c r="V200" i="3"/>
  <c r="J223" i="3"/>
  <c r="F9" i="3"/>
  <c r="F221" i="3" s="1"/>
  <c r="C217" i="3"/>
  <c r="Q233" i="3"/>
  <c r="I187" i="3"/>
  <c r="F200" i="3"/>
  <c r="S217" i="3"/>
  <c r="D187" i="3"/>
  <c r="I200" i="3"/>
  <c r="S200" i="3"/>
  <c r="G203" i="3"/>
  <c r="N200" i="3"/>
  <c r="Q223" i="3"/>
  <c r="M193" i="3"/>
  <c r="N193" i="3"/>
  <c r="H203" i="3"/>
  <c r="D221" i="3"/>
  <c r="M187" i="3"/>
  <c r="F193" i="3"/>
  <c r="O203" i="3"/>
  <c r="E203" i="3"/>
  <c r="E9" i="3"/>
  <c r="E221" i="3" s="1"/>
  <c r="R200" i="3"/>
  <c r="J39" i="3"/>
  <c r="J193" i="3"/>
  <c r="P203" i="3"/>
  <c r="O39" i="3"/>
  <c r="O193" i="3"/>
  <c r="N203" i="3"/>
  <c r="E193" i="3"/>
  <c r="J203" i="3"/>
  <c r="K203" i="3"/>
  <c r="B39" i="3"/>
  <c r="B193" i="3"/>
  <c r="I203" i="3"/>
  <c r="G39" i="3"/>
  <c r="G193" i="3"/>
  <c r="D193" i="3"/>
  <c r="B203" i="3"/>
  <c r="C203" i="3"/>
  <c r="Q39" i="3"/>
  <c r="Q193" i="3"/>
  <c r="L203" i="3"/>
  <c r="L193" i="3"/>
  <c r="P193" i="3"/>
  <c r="B9" i="3"/>
  <c r="B221" i="3" s="1"/>
  <c r="B223" i="3"/>
  <c r="K193" i="3"/>
  <c r="I39" i="3"/>
  <c r="I193" i="3"/>
  <c r="F203" i="3"/>
  <c r="Q203" i="3"/>
  <c r="D203" i="3"/>
  <c r="O9" i="3"/>
  <c r="O223" i="3"/>
  <c r="C39" i="3"/>
  <c r="C193" i="3"/>
  <c r="H9" i="3"/>
  <c r="H221" i="3" s="1"/>
  <c r="H223" i="3"/>
  <c r="V217" i="3"/>
  <c r="G9" i="3"/>
  <c r="G223" i="3"/>
  <c r="M203" i="3"/>
  <c r="U200" i="3"/>
  <c r="U187" i="3"/>
  <c r="O187" i="3"/>
  <c r="P191" i="3"/>
  <c r="P200" i="3"/>
  <c r="H200" i="3"/>
  <c r="V230" i="3"/>
  <c r="G187" i="3"/>
  <c r="E187" i="3"/>
  <c r="D191" i="3"/>
  <c r="T221" i="3"/>
  <c r="R217" i="3"/>
  <c r="R187" i="3"/>
  <c r="B60" i="10"/>
  <c r="J82" i="8"/>
  <c r="G82" i="8"/>
  <c r="E110" i="8"/>
  <c r="E94" i="8"/>
  <c r="C107" i="8"/>
  <c r="C106" i="8"/>
  <c r="I105" i="8"/>
  <c r="I94" i="8"/>
  <c r="C83" i="8"/>
  <c r="C108" i="8"/>
  <c r="B82" i="8"/>
  <c r="H82" i="8"/>
  <c r="I23" i="9"/>
  <c r="E50" i="8"/>
  <c r="E72" i="8" s="1"/>
  <c r="E105" i="8"/>
  <c r="G78" i="8"/>
  <c r="E106" i="8"/>
  <c r="F78" i="8"/>
  <c r="K9" i="3"/>
  <c r="E109" i="8"/>
  <c r="C9" i="3"/>
  <c r="L9" i="3"/>
  <c r="R82" i="8"/>
  <c r="U82" i="8"/>
  <c r="B72" i="8"/>
  <c r="H74" i="8"/>
  <c r="D80" i="8"/>
  <c r="C80" i="8"/>
  <c r="C72" i="8"/>
  <c r="H78" i="8"/>
  <c r="F73" i="8"/>
  <c r="G72" i="8"/>
  <c r="J78" i="8"/>
  <c r="J79" i="8"/>
  <c r="D75" i="8"/>
  <c r="C75" i="8"/>
  <c r="B73" i="8"/>
  <c r="B78" i="8"/>
  <c r="J75" i="8"/>
  <c r="H79" i="8"/>
  <c r="I78" i="8"/>
  <c r="I74" i="8"/>
  <c r="B74" i="8"/>
  <c r="F74" i="8"/>
  <c r="D74" i="8"/>
  <c r="C78" i="8"/>
  <c r="C74" i="8"/>
  <c r="E74" i="8"/>
  <c r="H75" i="8"/>
  <c r="I73" i="8"/>
  <c r="J74" i="8"/>
  <c r="D78" i="8"/>
  <c r="D72" i="8"/>
  <c r="D77" i="8"/>
  <c r="D73" i="8"/>
  <c r="C77" i="8"/>
  <c r="C73" i="8"/>
  <c r="I80" i="8"/>
  <c r="I76" i="8"/>
  <c r="I72" i="8"/>
  <c r="F72" i="8"/>
  <c r="E78" i="8"/>
  <c r="K221" i="3" l="1"/>
  <c r="M191" i="3"/>
  <c r="N230" i="3"/>
  <c r="N217" i="3"/>
  <c r="E230" i="3"/>
  <c r="R230" i="3"/>
  <c r="O221" i="3"/>
  <c r="G230" i="3"/>
  <c r="E217" i="3"/>
  <c r="M217" i="3"/>
  <c r="U221" i="3"/>
  <c r="Q230" i="3"/>
  <c r="O217" i="3"/>
  <c r="H230" i="3"/>
  <c r="J217" i="3"/>
  <c r="I217" i="3"/>
  <c r="P217" i="3"/>
  <c r="F217" i="3"/>
  <c r="U230" i="3"/>
  <c r="I221" i="3"/>
  <c r="G217" i="3"/>
  <c r="Q217" i="3"/>
  <c r="I230" i="3"/>
  <c r="H217" i="3"/>
  <c r="D217" i="3"/>
  <c r="O230" i="3"/>
  <c r="C187" i="3"/>
  <c r="S191" i="3"/>
  <c r="U191" i="3"/>
  <c r="J187" i="3"/>
  <c r="K200" i="3"/>
  <c r="C200" i="3"/>
  <c r="Q187" i="3"/>
  <c r="I191" i="3"/>
  <c r="H187" i="3"/>
  <c r="G200" i="3"/>
  <c r="K187" i="3"/>
  <c r="N191" i="3"/>
  <c r="R221" i="3"/>
  <c r="B19" i="3"/>
  <c r="B8" i="3"/>
  <c r="B7" i="3"/>
  <c r="J45" i="9"/>
  <c r="J59" i="9"/>
  <c r="J56" i="9"/>
  <c r="O58" i="9"/>
  <c r="J60" i="9"/>
  <c r="J23" i="9"/>
  <c r="J63" i="9"/>
  <c r="O62" i="9"/>
  <c r="J64" i="9"/>
  <c r="J57" i="9"/>
  <c r="O64" i="9"/>
  <c r="O59" i="9"/>
  <c r="J58" i="9"/>
  <c r="J62" i="9"/>
  <c r="O63" i="9"/>
  <c r="J230" i="3"/>
  <c r="J200" i="3"/>
  <c r="L7" i="3"/>
  <c r="L19" i="3"/>
  <c r="L8" i="3"/>
  <c r="D230" i="3"/>
  <c r="F230" i="3"/>
  <c r="M230" i="3"/>
  <c r="U23" i="9"/>
  <c r="U56" i="9"/>
  <c r="U45" i="9"/>
  <c r="V48" i="10"/>
  <c r="V59" i="10"/>
  <c r="O67" i="10"/>
  <c r="O63" i="10"/>
  <c r="O59" i="10"/>
  <c r="O66" i="10"/>
  <c r="O62" i="10"/>
  <c r="V56" i="9"/>
  <c r="V45" i="9"/>
  <c r="V23" i="9"/>
  <c r="S59" i="10"/>
  <c r="S48" i="10"/>
  <c r="G64" i="9"/>
  <c r="G62" i="9"/>
  <c r="G60" i="9"/>
  <c r="G58" i="9"/>
  <c r="G56" i="9"/>
  <c r="G65" i="9"/>
  <c r="G61" i="9"/>
  <c r="G59" i="9"/>
  <c r="G45" i="9"/>
  <c r="G63" i="9"/>
  <c r="O60" i="10"/>
  <c r="T48" i="10"/>
  <c r="T59" i="10"/>
  <c r="B48" i="10"/>
  <c r="U48" i="10"/>
  <c r="U59" i="10"/>
  <c r="J67" i="10"/>
  <c r="J59" i="10"/>
  <c r="J63" i="10"/>
  <c r="J62" i="10"/>
  <c r="J48" i="10"/>
  <c r="J66" i="10"/>
  <c r="J60" i="10"/>
  <c r="I62" i="9"/>
  <c r="I65" i="9"/>
  <c r="I61" i="9"/>
  <c r="I64" i="9"/>
  <c r="I60" i="9"/>
  <c r="I58" i="9"/>
  <c r="I56" i="9"/>
  <c r="I59" i="9"/>
  <c r="I63" i="9"/>
  <c r="I57" i="9"/>
  <c r="N48" i="10"/>
  <c r="N45" i="9"/>
  <c r="N82" i="8"/>
  <c r="F23" i="9"/>
  <c r="F82" i="8"/>
  <c r="C23" i="9"/>
  <c r="K48" i="10"/>
  <c r="K45" i="9"/>
  <c r="E23" i="9"/>
  <c r="F191" i="3"/>
  <c r="C48" i="10"/>
  <c r="C45" i="9"/>
  <c r="M23" i="9"/>
  <c r="M82" i="8"/>
  <c r="K23" i="9"/>
  <c r="K82" i="8"/>
  <c r="G191" i="3"/>
  <c r="C191" i="3"/>
  <c r="B191" i="3"/>
  <c r="H191" i="3"/>
  <c r="Q191" i="3"/>
  <c r="G221" i="3"/>
  <c r="J191" i="3"/>
  <c r="O191" i="3"/>
  <c r="E191" i="3"/>
  <c r="L221" i="3"/>
  <c r="K191" i="3"/>
  <c r="C221" i="3"/>
  <c r="L191" i="3"/>
  <c r="B59" i="10"/>
  <c r="B67" i="10"/>
  <c r="B63" i="10"/>
  <c r="B66" i="10"/>
  <c r="B62" i="10"/>
  <c r="C82" i="8"/>
  <c r="E82" i="8"/>
  <c r="B18" i="3" l="1"/>
  <c r="B231" i="3"/>
  <c r="B201" i="3"/>
  <c r="B220" i="3"/>
  <c r="B190" i="3"/>
  <c r="B219" i="3"/>
  <c r="B189" i="3"/>
  <c r="B5" i="3"/>
  <c r="L190" i="3"/>
  <c r="L220" i="3"/>
  <c r="L5" i="3"/>
  <c r="L189" i="3"/>
  <c r="L219" i="3"/>
  <c r="L18" i="3"/>
  <c r="L201" i="3"/>
  <c r="L231" i="3"/>
  <c r="B200" i="3" l="1"/>
  <c r="B230" i="3"/>
  <c r="B187" i="3"/>
  <c r="B217" i="3"/>
  <c r="L187" i="3"/>
  <c r="L217" i="3"/>
  <c r="L200" i="3"/>
  <c r="L230" i="3"/>
  <c r="Q28" i="3" l="1"/>
  <c r="D28" i="3"/>
  <c r="K28" i="3"/>
  <c r="N28" i="3"/>
  <c r="E28" i="3"/>
  <c r="M28" i="3"/>
  <c r="L28" i="3"/>
  <c r="J28" i="3"/>
  <c r="S28" i="3"/>
  <c r="G28" i="3"/>
  <c r="R28" i="3"/>
  <c r="T28" i="3"/>
  <c r="H28" i="3"/>
  <c r="B28" i="3"/>
  <c r="O28" i="3"/>
  <c r="I28" i="3"/>
  <c r="C28" i="3"/>
  <c r="F28" i="3"/>
  <c r="P28" i="3"/>
  <c r="U28" i="3" l="1"/>
  <c r="V28" i="3" l="1"/>
  <c r="O15" i="15" l="1"/>
  <c r="N15" i="15" l="1"/>
  <c r="P15" i="15"/>
  <c r="Q15" i="15"/>
  <c r="M15" i="15" l="1"/>
  <c r="L15" i="15" l="1"/>
  <c r="K15" i="15" l="1"/>
  <c r="J15" i="15" l="1"/>
  <c r="I15" i="15"/>
  <c r="H15" i="15" l="1"/>
  <c r="G15" i="15" l="1"/>
  <c r="F15" i="15" l="1"/>
  <c r="E15" i="15" l="1"/>
  <c r="D15" i="15"/>
  <c r="C15" i="15" l="1"/>
  <c r="B15" i="15"/>
  <c r="R15" i="15" l="1"/>
  <c r="S15" i="15" l="1"/>
  <c r="L14" i="15" l="1"/>
  <c r="E27" i="3"/>
  <c r="Q7" i="15"/>
  <c r="G14" i="15"/>
  <c r="M14" i="15"/>
  <c r="R14" i="15"/>
  <c r="P7" i="15"/>
  <c r="P21" i="15" s="1"/>
  <c r="J14" i="15"/>
  <c r="I7" i="15"/>
  <c r="I22" i="15" s="1"/>
  <c r="H7" i="15"/>
  <c r="H22" i="15" s="1"/>
  <c r="B7" i="15"/>
  <c r="F7" i="15"/>
  <c r="F22" i="15" s="1"/>
  <c r="J3" i="15"/>
  <c r="J27" i="3"/>
  <c r="J18" i="15"/>
  <c r="P27" i="3"/>
  <c r="P3" i="15"/>
  <c r="N7" i="15"/>
  <c r="U27" i="3"/>
  <c r="U3" i="15"/>
  <c r="U14" i="15"/>
  <c r="S27" i="3"/>
  <c r="S3" i="15"/>
  <c r="S18" i="15" s="1"/>
  <c r="S14" i="15"/>
  <c r="I27" i="3"/>
  <c r="I3" i="15"/>
  <c r="L3" i="15"/>
  <c r="L18" i="15" s="1"/>
  <c r="L27" i="3"/>
  <c r="S7" i="15"/>
  <c r="S22" i="15" s="1"/>
  <c r="O3" i="15"/>
  <c r="O27" i="3"/>
  <c r="O14" i="15"/>
  <c r="B27" i="3"/>
  <c r="B3" i="15"/>
  <c r="B18" i="15"/>
  <c r="T3" i="15"/>
  <c r="T27" i="3"/>
  <c r="T14" i="15"/>
  <c r="N3" i="15"/>
  <c r="N27" i="3"/>
  <c r="N14" i="15"/>
  <c r="T15" i="15"/>
  <c r="M3" i="15"/>
  <c r="M18" i="15" s="1"/>
  <c r="M27" i="3"/>
  <c r="H3" i="15"/>
  <c r="H27" i="3"/>
  <c r="H18" i="15"/>
  <c r="T7" i="15"/>
  <c r="T21" i="15" s="1"/>
  <c r="G27" i="3"/>
  <c r="G3" i="15"/>
  <c r="Q27" i="3"/>
  <c r="Q3" i="15"/>
  <c r="J7" i="15"/>
  <c r="J22" i="15" s="1"/>
  <c r="F3" i="15"/>
  <c r="F18" i="15" s="1"/>
  <c r="F27" i="3"/>
  <c r="K27" i="3"/>
  <c r="K3" i="15"/>
  <c r="K18" i="15" s="1"/>
  <c r="K14" i="15"/>
  <c r="O7" i="15"/>
  <c r="O22" i="15" s="1"/>
  <c r="R27" i="3"/>
  <c r="R3" i="15"/>
  <c r="K7" i="15"/>
  <c r="K22" i="15" s="1"/>
  <c r="V27" i="3"/>
  <c r="V3" i="15"/>
  <c r="U7" i="15"/>
  <c r="P23" i="15" l="1"/>
  <c r="I14" i="15"/>
  <c r="H14" i="15"/>
  <c r="Q14" i="15"/>
  <c r="M7" i="15"/>
  <c r="M22" i="15" s="1"/>
  <c r="L7" i="15"/>
  <c r="L22" i="15" s="1"/>
  <c r="G7" i="15"/>
  <c r="G22" i="15" s="1"/>
  <c r="P22" i="15"/>
  <c r="P14" i="15"/>
  <c r="F14" i="15"/>
  <c r="B22" i="15"/>
  <c r="B14" i="15"/>
  <c r="R7" i="15"/>
  <c r="R22" i="15" s="1"/>
  <c r="E3" i="15"/>
  <c r="E17" i="15" s="1"/>
  <c r="U21" i="15"/>
  <c r="U22" i="15"/>
  <c r="Q17" i="15"/>
  <c r="Q13" i="15"/>
  <c r="Q19" i="15"/>
  <c r="K26" i="3"/>
  <c r="Q18" i="15"/>
  <c r="M26" i="3"/>
  <c r="Q23" i="15"/>
  <c r="Q21" i="15"/>
  <c r="I17" i="15"/>
  <c r="I13" i="15"/>
  <c r="I19" i="15"/>
  <c r="S17" i="15"/>
  <c r="S13" i="15"/>
  <c r="S19" i="15"/>
  <c r="N23" i="15"/>
  <c r="N21" i="15"/>
  <c r="E26" i="3"/>
  <c r="Q26" i="3"/>
  <c r="M17" i="15"/>
  <c r="M19" i="15"/>
  <c r="T18" i="15"/>
  <c r="T17" i="15"/>
  <c r="T13" i="15"/>
  <c r="T19" i="15"/>
  <c r="B21" i="15"/>
  <c r="B23" i="15"/>
  <c r="S26" i="3"/>
  <c r="P18" i="15"/>
  <c r="P17" i="15"/>
  <c r="P13" i="15"/>
  <c r="P19" i="15"/>
  <c r="U23" i="15"/>
  <c r="U15" i="15"/>
  <c r="F21" i="15"/>
  <c r="F23" i="15"/>
  <c r="F26" i="3"/>
  <c r="H21" i="15"/>
  <c r="H23" i="15"/>
  <c r="P26" i="3"/>
  <c r="I23" i="15"/>
  <c r="I21" i="15"/>
  <c r="I26" i="3"/>
  <c r="K21" i="15"/>
  <c r="K23" i="15"/>
  <c r="O23" i="15"/>
  <c r="O21" i="15"/>
  <c r="F17" i="15"/>
  <c r="F13" i="15"/>
  <c r="F19" i="15"/>
  <c r="G18" i="15"/>
  <c r="G17" i="15"/>
  <c r="G19" i="15"/>
  <c r="T23" i="15"/>
  <c r="O26" i="3"/>
  <c r="L26" i="3"/>
  <c r="U18" i="15"/>
  <c r="U17" i="15"/>
  <c r="U13" i="15"/>
  <c r="U19" i="15"/>
  <c r="T26" i="3"/>
  <c r="V18" i="15"/>
  <c r="V17" i="15"/>
  <c r="V19" i="15"/>
  <c r="G26" i="3"/>
  <c r="H26" i="3"/>
  <c r="B17" i="15"/>
  <c r="B13" i="15"/>
  <c r="B19" i="15"/>
  <c r="O18" i="15"/>
  <c r="O17" i="15"/>
  <c r="O13" i="15"/>
  <c r="O19" i="15"/>
  <c r="L17" i="15"/>
  <c r="L19" i="15"/>
  <c r="U26" i="3"/>
  <c r="S21" i="15"/>
  <c r="S23" i="15"/>
  <c r="V26" i="3"/>
  <c r="R18" i="15"/>
  <c r="R17" i="15"/>
  <c r="R19" i="15"/>
  <c r="J21" i="15"/>
  <c r="J23" i="15"/>
  <c r="H17" i="15"/>
  <c r="H13" i="15"/>
  <c r="H19" i="15"/>
  <c r="N26" i="3"/>
  <c r="B26" i="3"/>
  <c r="J26" i="3"/>
  <c r="R26" i="3"/>
  <c r="K17" i="15"/>
  <c r="K13" i="15"/>
  <c r="K19" i="15"/>
  <c r="T22" i="15"/>
  <c r="N18" i="15"/>
  <c r="N17" i="15"/>
  <c r="N13" i="15"/>
  <c r="N19" i="15"/>
  <c r="Q22" i="15"/>
  <c r="I18" i="15"/>
  <c r="N22" i="15"/>
  <c r="J17" i="15"/>
  <c r="J13" i="15"/>
  <c r="J19" i="15"/>
  <c r="V15" i="15"/>
  <c r="M23" i="15" l="1"/>
  <c r="M21" i="15"/>
  <c r="G13" i="15"/>
  <c r="M13" i="15"/>
  <c r="G23" i="15"/>
  <c r="G21" i="15"/>
  <c r="L21" i="15"/>
  <c r="E18" i="15"/>
  <c r="R21" i="15"/>
  <c r="L23" i="15"/>
  <c r="R23" i="15"/>
  <c r="R13" i="15"/>
  <c r="L13" i="15"/>
  <c r="E19" i="15"/>
  <c r="C14" i="15"/>
  <c r="D7" i="15"/>
  <c r="C27" i="3"/>
  <c r="C3" i="15"/>
  <c r="V7" i="15"/>
  <c r="V22" i="15" s="1"/>
  <c r="V14" i="15"/>
  <c r="D27" i="3"/>
  <c r="D3" i="15"/>
  <c r="D18" i="15" s="1"/>
  <c r="D14" i="15" l="1"/>
  <c r="C7" i="15"/>
  <c r="C22" i="15" s="1"/>
  <c r="E7" i="15"/>
  <c r="E14" i="15"/>
  <c r="D23" i="15"/>
  <c r="D21" i="15"/>
  <c r="C21" i="15"/>
  <c r="C23" i="15"/>
  <c r="V23" i="15"/>
  <c r="V21" i="15"/>
  <c r="V13" i="15"/>
  <c r="D17" i="15"/>
  <c r="D13" i="15"/>
  <c r="D19" i="15"/>
  <c r="C18" i="15"/>
  <c r="C17" i="15"/>
  <c r="C19" i="15"/>
  <c r="D26" i="3"/>
  <c r="C26" i="3"/>
  <c r="D22" i="15"/>
  <c r="C13" i="15" l="1"/>
  <c r="E13" i="15"/>
  <c r="E21" i="15"/>
  <c r="E23" i="15"/>
  <c r="E22" i="15"/>
  <c r="G88" i="3" l="1"/>
  <c r="L19" i="17"/>
  <c r="L88" i="3"/>
  <c r="L87" i="3"/>
  <c r="L18" i="17"/>
  <c r="S87" i="3"/>
  <c r="S18" i="17"/>
  <c r="K19" i="17"/>
  <c r="L10" i="17"/>
  <c r="K88" i="3" l="1"/>
  <c r="G19" i="17"/>
  <c r="L3" i="17"/>
  <c r="E18" i="17"/>
  <c r="G240" i="3"/>
  <c r="J21" i="16"/>
  <c r="J25" i="16"/>
  <c r="J58" i="3"/>
  <c r="Q11" i="17"/>
  <c r="Q21" i="16"/>
  <c r="Q25" i="16"/>
  <c r="Q58" i="3"/>
  <c r="S239" i="3"/>
  <c r="K87" i="3"/>
  <c r="K3" i="17"/>
  <c r="K18" i="17"/>
  <c r="F19" i="17"/>
  <c r="F88" i="3"/>
  <c r="F11" i="17"/>
  <c r="O58" i="3"/>
  <c r="O25" i="16"/>
  <c r="O21" i="16"/>
  <c r="Q19" i="17"/>
  <c r="Q88" i="3"/>
  <c r="S58" i="3"/>
  <c r="S21" i="16"/>
  <c r="S25" i="16"/>
  <c r="I58" i="3"/>
  <c r="I21" i="16"/>
  <c r="I25" i="16"/>
  <c r="F18" i="17"/>
  <c r="F3" i="17"/>
  <c r="F87" i="3"/>
  <c r="I18" i="17"/>
  <c r="I3" i="17"/>
  <c r="I87" i="3"/>
  <c r="O87" i="3"/>
  <c r="O3" i="17"/>
  <c r="O18" i="17"/>
  <c r="M18" i="17"/>
  <c r="M87" i="3"/>
  <c r="M3" i="17"/>
  <c r="L86" i="3"/>
  <c r="L239" i="3"/>
  <c r="L240" i="3"/>
  <c r="K21" i="16"/>
  <c r="K58" i="3"/>
  <c r="K25" i="16"/>
  <c r="J18" i="17"/>
  <c r="J3" i="17"/>
  <c r="J87" i="3"/>
  <c r="P3" i="17"/>
  <c r="P18" i="17"/>
  <c r="P87" i="3"/>
  <c r="P25" i="16"/>
  <c r="P21" i="16"/>
  <c r="P58" i="3"/>
  <c r="M11" i="17"/>
  <c r="M25" i="16"/>
  <c r="M21" i="16"/>
  <c r="M58" i="3"/>
  <c r="K11" i="17"/>
  <c r="L20" i="16"/>
  <c r="L57" i="3"/>
  <c r="L24" i="16"/>
  <c r="M88" i="3"/>
  <c r="M19" i="17"/>
  <c r="J19" i="17"/>
  <c r="J88" i="3"/>
  <c r="J11" i="17"/>
  <c r="I19" i="17"/>
  <c r="I88" i="3"/>
  <c r="I11" i="17"/>
  <c r="P88" i="3"/>
  <c r="P19" i="17"/>
  <c r="P11" i="17"/>
  <c r="O88" i="3"/>
  <c r="O19" i="17"/>
  <c r="O11" i="17"/>
  <c r="G87" i="3"/>
  <c r="G3" i="17"/>
  <c r="G18" i="17"/>
  <c r="Q18" i="17"/>
  <c r="Q3" i="17"/>
  <c r="Q87" i="3"/>
  <c r="Q10" i="17"/>
  <c r="K10" i="17"/>
  <c r="F10" i="17"/>
  <c r="I23" i="17" l="1"/>
  <c r="I13" i="17"/>
  <c r="J23" i="17"/>
  <c r="J13" i="17"/>
  <c r="L22" i="17"/>
  <c r="L13" i="17"/>
  <c r="O23" i="17"/>
  <c r="O13" i="17"/>
  <c r="K22" i="17"/>
  <c r="K13" i="17"/>
  <c r="Q22" i="17"/>
  <c r="Q13" i="17"/>
  <c r="M22" i="17"/>
  <c r="M13" i="17"/>
  <c r="F23" i="17"/>
  <c r="F13" i="17"/>
  <c r="L17" i="17"/>
  <c r="P23" i="17"/>
  <c r="P13" i="17"/>
  <c r="G22" i="17"/>
  <c r="G13" i="17"/>
  <c r="L23" i="17"/>
  <c r="K240" i="3"/>
  <c r="E3" i="17"/>
  <c r="L21" i="17"/>
  <c r="E87" i="3"/>
  <c r="F22" i="17"/>
  <c r="R58" i="3"/>
  <c r="M23" i="17"/>
  <c r="E10" i="17"/>
  <c r="E20" i="16"/>
  <c r="E57" i="3"/>
  <c r="E28" i="16"/>
  <c r="E24" i="16"/>
  <c r="L29" i="16"/>
  <c r="L27" i="16"/>
  <c r="L23" i="16"/>
  <c r="L19" i="16"/>
  <c r="P86" i="3"/>
  <c r="P239" i="3"/>
  <c r="O86" i="3"/>
  <c r="O239" i="3"/>
  <c r="K86" i="3"/>
  <c r="K239" i="3"/>
  <c r="O10" i="17"/>
  <c r="O24" i="16"/>
  <c r="O20" i="16"/>
  <c r="O9" i="17"/>
  <c r="O57" i="3"/>
  <c r="M17" i="17"/>
  <c r="M21" i="17"/>
  <c r="L25" i="16"/>
  <c r="L21" i="16"/>
  <c r="L58" i="3"/>
  <c r="L11" i="17"/>
  <c r="J210" i="3"/>
  <c r="R21" i="16"/>
  <c r="T19" i="17"/>
  <c r="T11" i="17"/>
  <c r="T88" i="3"/>
  <c r="N19" i="17"/>
  <c r="N88" i="3"/>
  <c r="N11" i="17"/>
  <c r="Q24" i="16"/>
  <c r="Q20" i="16"/>
  <c r="Q57" i="3"/>
  <c r="Q28" i="16"/>
  <c r="Q86" i="3"/>
  <c r="Q239" i="3"/>
  <c r="G21" i="17"/>
  <c r="G17" i="17"/>
  <c r="G23" i="17"/>
  <c r="I240" i="3"/>
  <c r="L209" i="3"/>
  <c r="P210" i="3"/>
  <c r="J86" i="3"/>
  <c r="J239" i="3"/>
  <c r="K210" i="3"/>
  <c r="M86" i="3"/>
  <c r="M239" i="3"/>
  <c r="F86" i="3"/>
  <c r="F239" i="3"/>
  <c r="B3" i="17"/>
  <c r="B18" i="17"/>
  <c r="B87" i="3"/>
  <c r="G86" i="3"/>
  <c r="G239" i="3"/>
  <c r="P17" i="17"/>
  <c r="P21" i="17"/>
  <c r="I210" i="3"/>
  <c r="L9" i="17"/>
  <c r="E58" i="3"/>
  <c r="E21" i="16"/>
  <c r="E25" i="16"/>
  <c r="R18" i="17"/>
  <c r="R87" i="3"/>
  <c r="R3" i="17"/>
  <c r="N21" i="16"/>
  <c r="N25" i="16"/>
  <c r="N58" i="3"/>
  <c r="M24" i="16"/>
  <c r="M20" i="16"/>
  <c r="M57" i="3"/>
  <c r="Q21" i="17"/>
  <c r="Q17" i="17"/>
  <c r="Q9" i="17"/>
  <c r="M210" i="3"/>
  <c r="J22" i="17"/>
  <c r="J21" i="17"/>
  <c r="J17" i="17"/>
  <c r="I86" i="3"/>
  <c r="I239" i="3"/>
  <c r="F21" i="17"/>
  <c r="F17" i="17"/>
  <c r="F240" i="3"/>
  <c r="S19" i="17"/>
  <c r="S88" i="3"/>
  <c r="S11" i="17"/>
  <c r="S3" i="17"/>
  <c r="S13" i="17" s="1"/>
  <c r="R19" i="17"/>
  <c r="R88" i="3"/>
  <c r="B88" i="3"/>
  <c r="B19" i="17"/>
  <c r="H3" i="17"/>
  <c r="H13" i="17" s="1"/>
  <c r="H87" i="3"/>
  <c r="H18" i="17"/>
  <c r="H19" i="17"/>
  <c r="H88" i="3"/>
  <c r="K57" i="3"/>
  <c r="K9" i="17"/>
  <c r="K24" i="16"/>
  <c r="K20" i="16"/>
  <c r="P240" i="3"/>
  <c r="Q23" i="17"/>
  <c r="S24" i="16"/>
  <c r="S20" i="16"/>
  <c r="S57" i="3"/>
  <c r="S10" i="17"/>
  <c r="T25" i="16"/>
  <c r="T21" i="16"/>
  <c r="T58" i="3"/>
  <c r="G57" i="3"/>
  <c r="G20" i="16"/>
  <c r="G24" i="16"/>
  <c r="G28" i="16"/>
  <c r="P20" i="16"/>
  <c r="P57" i="3"/>
  <c r="P24" i="16"/>
  <c r="H11" i="17"/>
  <c r="H21" i="16"/>
  <c r="H58" i="3"/>
  <c r="H25" i="16"/>
  <c r="E19" i="17"/>
  <c r="E88" i="3"/>
  <c r="E11" i="17"/>
  <c r="G10" i="17"/>
  <c r="J240" i="3"/>
  <c r="M240" i="3"/>
  <c r="P10" i="17"/>
  <c r="L238" i="3"/>
  <c r="I22" i="17"/>
  <c r="I17" i="17"/>
  <c r="I21" i="17"/>
  <c r="Q240" i="3"/>
  <c r="O210" i="3"/>
  <c r="Q210" i="3"/>
  <c r="G58" i="3"/>
  <c r="G21" i="16"/>
  <c r="G25" i="16"/>
  <c r="G29" i="16"/>
  <c r="G11" i="17"/>
  <c r="F9" i="17"/>
  <c r="F24" i="16"/>
  <c r="F57" i="3"/>
  <c r="F20" i="16"/>
  <c r="N3" i="17"/>
  <c r="N87" i="3"/>
  <c r="N18" i="17"/>
  <c r="T3" i="17"/>
  <c r="T18" i="17"/>
  <c r="T87" i="3"/>
  <c r="O240" i="3"/>
  <c r="L28" i="16"/>
  <c r="P22" i="17"/>
  <c r="M10" i="17"/>
  <c r="O22" i="17"/>
  <c r="O17" i="17"/>
  <c r="O21" i="17"/>
  <c r="S210" i="3"/>
  <c r="F25" i="16"/>
  <c r="F58" i="3"/>
  <c r="F21" i="16"/>
  <c r="K23" i="17"/>
  <c r="K17" i="17"/>
  <c r="K21" i="17"/>
  <c r="R10" i="17"/>
  <c r="N10" i="17"/>
  <c r="E17" i="17" l="1"/>
  <c r="E13" i="17"/>
  <c r="E21" i="17"/>
  <c r="B23" i="17"/>
  <c r="B13" i="17"/>
  <c r="R22" i="17"/>
  <c r="R13" i="17"/>
  <c r="T23" i="17"/>
  <c r="T13" i="17"/>
  <c r="N22" i="17"/>
  <c r="N13" i="17"/>
  <c r="E239" i="3"/>
  <c r="E86" i="3"/>
  <c r="L56" i="3"/>
  <c r="L208" i="3" s="1"/>
  <c r="E22" i="17"/>
  <c r="E23" i="17"/>
  <c r="R23" i="17"/>
  <c r="R11" i="17"/>
  <c r="R25" i="16"/>
  <c r="F29" i="16"/>
  <c r="K28" i="16"/>
  <c r="C25" i="16"/>
  <c r="C21" i="16"/>
  <c r="C58" i="3"/>
  <c r="D19" i="17"/>
  <c r="D88" i="3"/>
  <c r="D11" i="17"/>
  <c r="P56" i="3"/>
  <c r="P209" i="3"/>
  <c r="S28" i="16"/>
  <c r="S23" i="16"/>
  <c r="S27" i="16"/>
  <c r="S19" i="16"/>
  <c r="S29" i="16"/>
  <c r="S240" i="3"/>
  <c r="S86" i="3"/>
  <c r="I238" i="3"/>
  <c r="R21" i="17"/>
  <c r="R17" i="17"/>
  <c r="E210" i="3"/>
  <c r="N240" i="3"/>
  <c r="K238" i="3"/>
  <c r="D3" i="17"/>
  <c r="D18" i="17"/>
  <c r="D87" i="3"/>
  <c r="U3" i="17"/>
  <c r="U18" i="17"/>
  <c r="U87" i="3"/>
  <c r="U21" i="16"/>
  <c r="U58" i="3"/>
  <c r="U25" i="16"/>
  <c r="P27" i="16"/>
  <c r="P23" i="16"/>
  <c r="P19" i="16"/>
  <c r="P29" i="16"/>
  <c r="S209" i="3"/>
  <c r="S56" i="3"/>
  <c r="M28" i="16"/>
  <c r="M23" i="16"/>
  <c r="M19" i="16"/>
  <c r="M27" i="16"/>
  <c r="M29" i="16"/>
  <c r="R86" i="3"/>
  <c r="R239" i="3"/>
  <c r="O238" i="3"/>
  <c r="T210" i="3"/>
  <c r="K19" i="16"/>
  <c r="K23" i="16"/>
  <c r="K27" i="16"/>
  <c r="K29" i="16"/>
  <c r="B240" i="3"/>
  <c r="M56" i="3"/>
  <c r="M209" i="3"/>
  <c r="B22" i="17"/>
  <c r="B21" i="17"/>
  <c r="B17" i="17"/>
  <c r="F238" i="3"/>
  <c r="Q19" i="16"/>
  <c r="Q27" i="16"/>
  <c r="Q23" i="16"/>
  <c r="Q29" i="16"/>
  <c r="R210" i="3"/>
  <c r="L210" i="3"/>
  <c r="M9" i="17"/>
  <c r="C19" i="17"/>
  <c r="C88" i="3"/>
  <c r="C11" i="17"/>
  <c r="D58" i="3"/>
  <c r="D25" i="16"/>
  <c r="D21" i="16"/>
  <c r="C87" i="3"/>
  <c r="C3" i="17"/>
  <c r="C18" i="17"/>
  <c r="N86" i="3"/>
  <c r="N239" i="3"/>
  <c r="F56" i="3"/>
  <c r="F209" i="3"/>
  <c r="G210" i="3"/>
  <c r="H210" i="3"/>
  <c r="K209" i="3"/>
  <c r="K56" i="3"/>
  <c r="N210" i="3"/>
  <c r="G238" i="3"/>
  <c r="J238" i="3"/>
  <c r="Q209" i="3"/>
  <c r="Q56" i="3"/>
  <c r="O209" i="3"/>
  <c r="O56" i="3"/>
  <c r="E29" i="16"/>
  <c r="E23" i="16"/>
  <c r="E27" i="16"/>
  <c r="E19" i="16"/>
  <c r="C10" i="17"/>
  <c r="G27" i="16"/>
  <c r="G19" i="16"/>
  <c r="G23" i="16"/>
  <c r="H86" i="3"/>
  <c r="H239" i="3"/>
  <c r="Q238" i="3"/>
  <c r="O28" i="16"/>
  <c r="O23" i="16"/>
  <c r="O27" i="16"/>
  <c r="O19" i="16"/>
  <c r="O29" i="16"/>
  <c r="E209" i="3"/>
  <c r="E56" i="3"/>
  <c r="I20" i="16"/>
  <c r="I57" i="3"/>
  <c r="I24" i="16"/>
  <c r="I10" i="17"/>
  <c r="E9" i="17"/>
  <c r="T86" i="3"/>
  <c r="T239" i="3"/>
  <c r="N21" i="17"/>
  <c r="N17" i="17"/>
  <c r="F28" i="16"/>
  <c r="F19" i="16"/>
  <c r="F27" i="16"/>
  <c r="F23" i="16"/>
  <c r="H22" i="17"/>
  <c r="H17" i="17"/>
  <c r="H21" i="17"/>
  <c r="R240" i="3"/>
  <c r="S17" i="17"/>
  <c r="S21" i="17"/>
  <c r="S9" i="17"/>
  <c r="S22" i="17"/>
  <c r="B25" i="16"/>
  <c r="B58" i="3"/>
  <c r="B21" i="16"/>
  <c r="T240" i="3"/>
  <c r="B24" i="16"/>
  <c r="B20" i="16"/>
  <c r="B57" i="3"/>
  <c r="B9" i="17"/>
  <c r="N20" i="16"/>
  <c r="N57" i="3"/>
  <c r="N24" i="16"/>
  <c r="E238" i="3"/>
  <c r="E240" i="3"/>
  <c r="P28" i="16"/>
  <c r="H23" i="17"/>
  <c r="B11" i="17"/>
  <c r="S23" i="17"/>
  <c r="B10" i="17"/>
  <c r="M238" i="3"/>
  <c r="G9" i="17"/>
  <c r="P238" i="3"/>
  <c r="R20" i="16"/>
  <c r="R24" i="16"/>
  <c r="R57" i="3"/>
  <c r="R9" i="17"/>
  <c r="U19" i="17"/>
  <c r="U88" i="3"/>
  <c r="U11" i="17"/>
  <c r="F210" i="3"/>
  <c r="T22" i="17"/>
  <c r="T17" i="17"/>
  <c r="T21" i="17"/>
  <c r="G56" i="3"/>
  <c r="G209" i="3"/>
  <c r="H240" i="3"/>
  <c r="P9" i="17"/>
  <c r="B86" i="3"/>
  <c r="B239" i="3"/>
  <c r="N23" i="17"/>
  <c r="J20" i="16"/>
  <c r="J57" i="3"/>
  <c r="J24" i="16"/>
  <c r="J10" i="17"/>
  <c r="U23" i="17" l="1"/>
  <c r="U13" i="17"/>
  <c r="C23" i="17"/>
  <c r="C13" i="17"/>
  <c r="D23" i="17"/>
  <c r="D13" i="17"/>
  <c r="R28" i="16"/>
  <c r="B29" i="16"/>
  <c r="D22" i="17"/>
  <c r="C22" i="17"/>
  <c r="G208" i="3"/>
  <c r="R209" i="3"/>
  <c r="R56" i="3"/>
  <c r="N209" i="3"/>
  <c r="N56" i="3"/>
  <c r="H10" i="17"/>
  <c r="H57" i="3"/>
  <c r="H20" i="16"/>
  <c r="H28" i="16"/>
  <c r="H24" i="16"/>
  <c r="H238" i="3"/>
  <c r="C24" i="16"/>
  <c r="C20" i="16"/>
  <c r="C28" i="16"/>
  <c r="C57" i="3"/>
  <c r="S208" i="3"/>
  <c r="U10" i="17"/>
  <c r="U20" i="16"/>
  <c r="U24" i="16"/>
  <c r="U57" i="3"/>
  <c r="U28" i="16"/>
  <c r="J28" i="16"/>
  <c r="J27" i="16"/>
  <c r="J23" i="16"/>
  <c r="J19" i="16"/>
  <c r="J29" i="16"/>
  <c r="J9" i="17"/>
  <c r="T238" i="3"/>
  <c r="D210" i="3"/>
  <c r="M208" i="3"/>
  <c r="R238" i="3"/>
  <c r="D86" i="3"/>
  <c r="D239" i="3"/>
  <c r="N27" i="16"/>
  <c r="N23" i="16"/>
  <c r="N19" i="16"/>
  <c r="N29" i="16"/>
  <c r="T24" i="16"/>
  <c r="T20" i="16"/>
  <c r="T57" i="3"/>
  <c r="T10" i="17"/>
  <c r="I209" i="3"/>
  <c r="I56" i="3"/>
  <c r="Q208" i="3"/>
  <c r="U210" i="3"/>
  <c r="V3" i="17"/>
  <c r="V18" i="17"/>
  <c r="V87" i="3"/>
  <c r="J209" i="3"/>
  <c r="J56" i="3"/>
  <c r="U240" i="3"/>
  <c r="N9" i="17"/>
  <c r="S238" i="3"/>
  <c r="C210" i="3"/>
  <c r="B28" i="16"/>
  <c r="B19" i="16"/>
  <c r="B23" i="16"/>
  <c r="B27" i="16"/>
  <c r="I28" i="16"/>
  <c r="I23" i="16"/>
  <c r="I19" i="16"/>
  <c r="I27" i="16"/>
  <c r="I29" i="16"/>
  <c r="I9" i="17"/>
  <c r="F208" i="3"/>
  <c r="U86" i="3"/>
  <c r="U239" i="3"/>
  <c r="D21" i="17"/>
  <c r="D17" i="17"/>
  <c r="D240" i="3"/>
  <c r="V19" i="17"/>
  <c r="V88" i="3"/>
  <c r="V11" i="17"/>
  <c r="B209" i="3"/>
  <c r="B56" i="3"/>
  <c r="B210" i="3"/>
  <c r="C17" i="17"/>
  <c r="C21" i="17"/>
  <c r="V25" i="16"/>
  <c r="V21" i="16"/>
  <c r="V58" i="3"/>
  <c r="N28" i="16"/>
  <c r="C86" i="3"/>
  <c r="C239" i="3"/>
  <c r="C240" i="3"/>
  <c r="P208" i="3"/>
  <c r="D10" i="17"/>
  <c r="D20" i="16"/>
  <c r="D57" i="3"/>
  <c r="D9" i="17"/>
  <c r="D24" i="16"/>
  <c r="B238" i="3"/>
  <c r="R27" i="16"/>
  <c r="R19" i="16"/>
  <c r="R23" i="16"/>
  <c r="R29" i="16"/>
  <c r="E208" i="3"/>
  <c r="O208" i="3"/>
  <c r="K208" i="3"/>
  <c r="N238" i="3"/>
  <c r="U22" i="17"/>
  <c r="U21" i="17"/>
  <c r="U17" i="17"/>
  <c r="U9" i="17"/>
  <c r="V23" i="17" l="1"/>
  <c r="V13" i="17"/>
  <c r="C9" i="17"/>
  <c r="D28" i="16"/>
  <c r="T27" i="16"/>
  <c r="T23" i="16"/>
  <c r="T19" i="16"/>
  <c r="T29" i="16"/>
  <c r="T9" i="17"/>
  <c r="V17" i="17"/>
  <c r="V21" i="17"/>
  <c r="T209" i="3"/>
  <c r="T56" i="3"/>
  <c r="D238" i="3"/>
  <c r="C19" i="16"/>
  <c r="C27" i="16"/>
  <c r="C23" i="16"/>
  <c r="C29" i="16"/>
  <c r="H27" i="16"/>
  <c r="H23" i="16"/>
  <c r="H19" i="16"/>
  <c r="H29" i="16"/>
  <c r="H9" i="17"/>
  <c r="R208" i="3"/>
  <c r="J208" i="3"/>
  <c r="V20" i="16"/>
  <c r="V24" i="16"/>
  <c r="V9" i="17"/>
  <c r="V57" i="3"/>
  <c r="C238" i="3"/>
  <c r="V210" i="3"/>
  <c r="H56" i="3"/>
  <c r="H209" i="3"/>
  <c r="I208" i="3"/>
  <c r="D27" i="16"/>
  <c r="D23" i="16"/>
  <c r="D19" i="16"/>
  <c r="D29" i="16"/>
  <c r="V22" i="17"/>
  <c r="U29" i="16"/>
  <c r="U23" i="16"/>
  <c r="U27" i="16"/>
  <c r="U19" i="16"/>
  <c r="D209" i="3"/>
  <c r="V240" i="3"/>
  <c r="U238" i="3"/>
  <c r="V10" i="17"/>
  <c r="D56" i="3"/>
  <c r="U209" i="3"/>
  <c r="U56" i="3"/>
  <c r="N208" i="3"/>
  <c r="B208" i="3"/>
  <c r="V86" i="3"/>
  <c r="V239" i="3"/>
  <c r="T28" i="16"/>
  <c r="C209" i="3"/>
  <c r="C56" i="3"/>
  <c r="V28" i="16" l="1"/>
  <c r="H208" i="3"/>
  <c r="V238" i="3"/>
  <c r="C208" i="3"/>
  <c r="U208" i="3"/>
  <c r="V209" i="3"/>
  <c r="V56" i="3"/>
  <c r="T208" i="3"/>
  <c r="V27" i="16"/>
  <c r="V23" i="16"/>
  <c r="V19" i="16"/>
  <c r="V29" i="16"/>
  <c r="D208" i="3"/>
  <c r="V208" i="3" l="1"/>
  <c r="S68" i="11" l="1"/>
  <c r="L68" i="11"/>
  <c r="M68" i="11"/>
  <c r="U68" i="11" l="1"/>
  <c r="R68" i="11"/>
  <c r="N68" i="11"/>
  <c r="Q68" i="11"/>
  <c r="V68" i="11"/>
  <c r="J68" i="11"/>
  <c r="O67" i="11"/>
  <c r="K67" i="11"/>
  <c r="O13" i="14" l="1"/>
  <c r="O19" i="14" s="1"/>
  <c r="N13" i="14"/>
  <c r="N19" i="14" s="1"/>
  <c r="T13" i="14"/>
  <c r="T19" i="14" s="1"/>
  <c r="M13" i="14"/>
  <c r="M19" i="14" s="1"/>
  <c r="Q14" i="14"/>
  <c r="T67" i="11"/>
  <c r="L14" i="14"/>
  <c r="L20" i="14" s="1"/>
  <c r="U14" i="14"/>
  <c r="U20" i="14" s="1"/>
  <c r="T14" i="14"/>
  <c r="R14" i="14"/>
  <c r="R20" i="14" s="1"/>
  <c r="N14" i="14"/>
  <c r="N20" i="14" s="1"/>
  <c r="U67" i="11"/>
  <c r="M67" i="11"/>
  <c r="S14" i="14"/>
  <c r="S20" i="14" s="1"/>
  <c r="S13" i="14"/>
  <c r="S19" i="14" s="1"/>
  <c r="R13" i="14"/>
  <c r="R19" i="14" s="1"/>
  <c r="P14" i="14"/>
  <c r="P20" i="14" s="1"/>
  <c r="P13" i="14"/>
  <c r="P19" i="14" s="1"/>
  <c r="Q67" i="11"/>
  <c r="P67" i="11"/>
  <c r="R67" i="11"/>
  <c r="L13" i="14"/>
  <c r="L19" i="14" s="1"/>
  <c r="U13" i="14"/>
  <c r="U19" i="14" s="1"/>
  <c r="N67" i="11"/>
  <c r="I68" i="11"/>
  <c r="S67" i="11"/>
  <c r="L67" i="11"/>
  <c r="V67" i="11"/>
  <c r="M14" i="14"/>
  <c r="M20" i="14" s="1"/>
  <c r="Q13" i="14"/>
  <c r="Q19" i="14" s="1"/>
  <c r="O14" i="14"/>
  <c r="P68" i="11"/>
  <c r="J67" i="11"/>
  <c r="T24" i="11"/>
  <c r="U34" i="11"/>
  <c r="R24" i="11"/>
  <c r="M24" i="11"/>
  <c r="J24" i="11"/>
  <c r="N24" i="11"/>
  <c r="R69" i="11" l="1"/>
  <c r="V14" i="14"/>
  <c r="T69" i="11"/>
  <c r="T20" i="14"/>
  <c r="T68" i="11"/>
  <c r="Q20" i="14"/>
  <c r="Q24" i="11"/>
  <c r="R34" i="11"/>
  <c r="K14" i="14"/>
  <c r="K20" i="14" s="1"/>
  <c r="I67" i="11"/>
  <c r="U24" i="11"/>
  <c r="O24" i="11"/>
  <c r="T34" i="11"/>
  <c r="S24" i="11"/>
  <c r="K68" i="11"/>
  <c r="P24" i="11"/>
  <c r="U69" i="11"/>
  <c r="O68" i="11"/>
  <c r="O20" i="14"/>
  <c r="U15" i="14"/>
  <c r="U21" i="14" s="1"/>
  <c r="R66" i="11" l="1"/>
  <c r="V20" i="14"/>
  <c r="K13" i="14"/>
  <c r="K19" i="14" s="1"/>
  <c r="N69" i="11"/>
  <c r="N34" i="11"/>
  <c r="I24" i="11"/>
  <c r="L24" i="11"/>
  <c r="S69" i="11"/>
  <c r="S34" i="11"/>
  <c r="V13" i="14"/>
  <c r="K24" i="11"/>
  <c r="H68" i="11"/>
  <c r="H24" i="11"/>
  <c r="U4" i="14"/>
  <c r="U12" i="14" s="1"/>
  <c r="U18" i="14" s="1"/>
  <c r="T66" i="11"/>
  <c r="U66" i="11"/>
  <c r="S15" i="14" l="1"/>
  <c r="S4" i="14"/>
  <c r="S12" i="14" s="1"/>
  <c r="S18" i="14" s="1"/>
  <c r="Q15" i="14"/>
  <c r="Q4" i="14"/>
  <c r="Q12" i="14" s="1"/>
  <c r="N15" i="14"/>
  <c r="N4" i="14"/>
  <c r="N12" i="14" s="1"/>
  <c r="N18" i="14" s="1"/>
  <c r="V24" i="11"/>
  <c r="L14" i="3"/>
  <c r="L87" i="11"/>
  <c r="I14" i="3"/>
  <c r="I87" i="11"/>
  <c r="S16" i="3"/>
  <c r="S89" i="11"/>
  <c r="U14" i="3"/>
  <c r="U87" i="11"/>
  <c r="S66" i="11"/>
  <c r="M15" i="14"/>
  <c r="M4" i="14"/>
  <c r="M12" i="14" s="1"/>
  <c r="O14" i="3"/>
  <c r="O87" i="11"/>
  <c r="H67" i="11"/>
  <c r="V69" i="11"/>
  <c r="V34" i="11"/>
  <c r="O15" i="14"/>
  <c r="O21" i="14" s="1"/>
  <c r="O4" i="14"/>
  <c r="O12" i="14" s="1"/>
  <c r="P15" i="14"/>
  <c r="P4" i="14"/>
  <c r="P12" i="14" s="1"/>
  <c r="R15" i="14"/>
  <c r="R21" i="14" s="1"/>
  <c r="R4" i="14"/>
  <c r="R12" i="14" s="1"/>
  <c r="M69" i="11"/>
  <c r="M34" i="11"/>
  <c r="K14" i="3"/>
  <c r="K87" i="11"/>
  <c r="M14" i="3"/>
  <c r="M87" i="11"/>
  <c r="J13" i="14"/>
  <c r="J19" i="14" s="1"/>
  <c r="J14" i="14"/>
  <c r="J20" i="14" s="1"/>
  <c r="R14" i="3"/>
  <c r="R87" i="11"/>
  <c r="T15" i="14"/>
  <c r="T21" i="14" s="1"/>
  <c r="T4" i="14"/>
  <c r="T12" i="14" s="1"/>
  <c r="T18" i="14" s="1"/>
  <c r="T14" i="3"/>
  <c r="T87" i="11"/>
  <c r="V14" i="3"/>
  <c r="V87" i="11"/>
  <c r="N66" i="11"/>
  <c r="S14" i="3"/>
  <c r="S87" i="11"/>
  <c r="N14" i="3"/>
  <c r="N87" i="11"/>
  <c r="P14" i="3"/>
  <c r="P87" i="11"/>
  <c r="O69" i="11"/>
  <c r="O34" i="11"/>
  <c r="G24" i="11"/>
  <c r="J14" i="3"/>
  <c r="J87" i="11"/>
  <c r="Q14" i="3"/>
  <c r="Q87" i="11"/>
  <c r="L69" i="11"/>
  <c r="L34" i="11"/>
  <c r="V19" i="14"/>
  <c r="U16" i="3" l="1"/>
  <c r="U89" i="11"/>
  <c r="L66" i="11"/>
  <c r="R18" i="14"/>
  <c r="I14" i="14"/>
  <c r="V15" i="14"/>
  <c r="V4" i="14"/>
  <c r="V12" i="14" s="1"/>
  <c r="V18" i="14" s="1"/>
  <c r="T16" i="3"/>
  <c r="T89" i="11"/>
  <c r="N21" i="14"/>
  <c r="E24" i="11"/>
  <c r="R16" i="3"/>
  <c r="R89" i="11"/>
  <c r="O18" i="14"/>
  <c r="O66" i="11"/>
  <c r="F24" i="11"/>
  <c r="G68" i="11"/>
  <c r="M16" i="3"/>
  <c r="M89" i="11"/>
  <c r="K69" i="11"/>
  <c r="K34" i="11"/>
  <c r="P69" i="11"/>
  <c r="P21" i="14"/>
  <c r="P34" i="11"/>
  <c r="V16" i="3"/>
  <c r="V89" i="11"/>
  <c r="M18" i="14"/>
  <c r="M66" i="11"/>
  <c r="L15" i="14"/>
  <c r="L21" i="14" s="1"/>
  <c r="L4" i="14"/>
  <c r="L12" i="14" s="1"/>
  <c r="L18" i="14" s="1"/>
  <c r="M21" i="14"/>
  <c r="V66" i="11"/>
  <c r="S21" i="14"/>
  <c r="L16" i="3" l="1"/>
  <c r="L89" i="11"/>
  <c r="U15" i="3"/>
  <c r="U88" i="11"/>
  <c r="U4" i="11"/>
  <c r="Q77" i="11"/>
  <c r="I13" i="14"/>
  <c r="I19" i="14" s="1"/>
  <c r="N77" i="11"/>
  <c r="P15" i="3"/>
  <c r="P88" i="11"/>
  <c r="M77" i="11"/>
  <c r="R15" i="3"/>
  <c r="R88" i="11"/>
  <c r="R4" i="11"/>
  <c r="K15" i="3"/>
  <c r="K88" i="11"/>
  <c r="O15" i="3"/>
  <c r="O88" i="11"/>
  <c r="J15" i="3"/>
  <c r="J88" i="11"/>
  <c r="P18" i="14"/>
  <c r="P66" i="11"/>
  <c r="L77" i="11"/>
  <c r="I77" i="11"/>
  <c r="T77" i="11"/>
  <c r="J77" i="11"/>
  <c r="Q15" i="3"/>
  <c r="Q88" i="11"/>
  <c r="Q69" i="11"/>
  <c r="Q34" i="11"/>
  <c r="I20" i="14"/>
  <c r="S15" i="3"/>
  <c r="S88" i="11"/>
  <c r="S4" i="11"/>
  <c r="O77" i="11"/>
  <c r="U72" i="11"/>
  <c r="K77" i="11"/>
  <c r="M15" i="3"/>
  <c r="M88" i="11"/>
  <c r="M4" i="11"/>
  <c r="N15" i="3"/>
  <c r="N88" i="11"/>
  <c r="N4" i="11"/>
  <c r="J69" i="11"/>
  <c r="J34" i="11"/>
  <c r="L15" i="3"/>
  <c r="L88" i="11"/>
  <c r="L4" i="11"/>
  <c r="S77" i="11"/>
  <c r="S79" i="11"/>
  <c r="R77" i="11"/>
  <c r="U77" i="11"/>
  <c r="Q21" i="14"/>
  <c r="N16" i="3"/>
  <c r="N109" i="11"/>
  <c r="N89" i="11"/>
  <c r="T15" i="3"/>
  <c r="T88" i="11"/>
  <c r="T4" i="11"/>
  <c r="T72" i="11"/>
  <c r="I15" i="3"/>
  <c r="I88" i="11"/>
  <c r="K66" i="11"/>
  <c r="V77" i="11"/>
  <c r="G67" i="11"/>
  <c r="P77" i="11"/>
  <c r="V21" i="14"/>
  <c r="U79" i="11"/>
  <c r="H14" i="3" l="1"/>
  <c r="H87" i="11"/>
  <c r="D24" i="11"/>
  <c r="V15" i="3"/>
  <c r="V88" i="11"/>
  <c r="V4" i="11"/>
  <c r="V108" i="11" s="1"/>
  <c r="R79" i="11"/>
  <c r="J66" i="11"/>
  <c r="M13" i="3"/>
  <c r="U106" i="11"/>
  <c r="U86" i="11"/>
  <c r="U107" i="11"/>
  <c r="U109" i="11"/>
  <c r="S72" i="11"/>
  <c r="L106" i="11"/>
  <c r="L86" i="11"/>
  <c r="L107" i="11"/>
  <c r="S107" i="11"/>
  <c r="S106" i="11"/>
  <c r="S86" i="11"/>
  <c r="S109" i="11"/>
  <c r="R13" i="3"/>
  <c r="U108" i="11"/>
  <c r="M79" i="11"/>
  <c r="O89" i="11"/>
  <c r="O16" i="3"/>
  <c r="V79" i="11"/>
  <c r="F68" i="11"/>
  <c r="T106" i="11"/>
  <c r="T86" i="11"/>
  <c r="T107" i="11"/>
  <c r="T109" i="11"/>
  <c r="L108" i="11"/>
  <c r="N106" i="11"/>
  <c r="N86" i="11"/>
  <c r="N107" i="11"/>
  <c r="S108" i="11"/>
  <c r="T108" i="11"/>
  <c r="U13" i="3"/>
  <c r="I69" i="11"/>
  <c r="I34" i="11"/>
  <c r="L13" i="3"/>
  <c r="N108" i="11"/>
  <c r="S13" i="3"/>
  <c r="L109" i="11"/>
  <c r="T13" i="3"/>
  <c r="N13" i="3"/>
  <c r="T79" i="11"/>
  <c r="M108" i="11"/>
  <c r="M106" i="11"/>
  <c r="M86" i="11"/>
  <c r="M107" i="11"/>
  <c r="M109" i="11"/>
  <c r="Q66" i="11"/>
  <c r="Q18" i="14"/>
  <c r="O4" i="11"/>
  <c r="O109" i="11" s="1"/>
  <c r="R109" i="11"/>
  <c r="R86" i="11"/>
  <c r="R106" i="11"/>
  <c r="R107" i="11"/>
  <c r="R108" i="11"/>
  <c r="T73" i="11"/>
  <c r="L78" i="11" l="1"/>
  <c r="O78" i="11"/>
  <c r="H13" i="14"/>
  <c r="H19" i="14" s="1"/>
  <c r="U73" i="11"/>
  <c r="N78" i="11"/>
  <c r="N14" i="11"/>
  <c r="T4" i="3"/>
  <c r="T105" i="3" s="1"/>
  <c r="L4" i="3"/>
  <c r="M4" i="3"/>
  <c r="M105" i="3"/>
  <c r="H14" i="14"/>
  <c r="H20" i="14" s="1"/>
  <c r="C24" i="11"/>
  <c r="F67" i="11"/>
  <c r="V13" i="3"/>
  <c r="S78" i="11"/>
  <c r="S14" i="11"/>
  <c r="S118" i="11" s="1"/>
  <c r="O108" i="11"/>
  <c r="O106" i="11"/>
  <c r="O86" i="11"/>
  <c r="O107" i="11"/>
  <c r="I66" i="11"/>
  <c r="N79" i="11"/>
  <c r="Q78" i="11"/>
  <c r="M78" i="11"/>
  <c r="M14" i="11"/>
  <c r="M118" i="11" s="1"/>
  <c r="V78" i="11"/>
  <c r="V14" i="11"/>
  <c r="K16" i="3"/>
  <c r="K89" i="11"/>
  <c r="K4" i="11"/>
  <c r="K109" i="11" s="1"/>
  <c r="B24" i="11"/>
  <c r="J78" i="11"/>
  <c r="P78" i="11"/>
  <c r="E68" i="11"/>
  <c r="R72" i="11"/>
  <c r="R78" i="11"/>
  <c r="R14" i="11"/>
  <c r="R118" i="11" s="1"/>
  <c r="P16" i="3"/>
  <c r="P89" i="11"/>
  <c r="P4" i="11"/>
  <c r="U4" i="3"/>
  <c r="U78" i="11"/>
  <c r="U14" i="11"/>
  <c r="U118" i="11" s="1"/>
  <c r="K78" i="11"/>
  <c r="S4" i="3"/>
  <c r="R4" i="3"/>
  <c r="T78" i="11"/>
  <c r="T14" i="11"/>
  <c r="I78" i="11"/>
  <c r="N4" i="3"/>
  <c r="N105" i="3" s="1"/>
  <c r="O13" i="3"/>
  <c r="V106" i="11"/>
  <c r="V86" i="11"/>
  <c r="V107" i="11"/>
  <c r="V109" i="11"/>
  <c r="O14" i="11"/>
  <c r="V72" i="11"/>
  <c r="Q72" i="11"/>
  <c r="S97" i="3" l="1"/>
  <c r="S98" i="3"/>
  <c r="S100" i="3"/>
  <c r="S99" i="3"/>
  <c r="T100" i="3"/>
  <c r="T99" i="3"/>
  <c r="T98" i="3"/>
  <c r="U98" i="3"/>
  <c r="U97" i="3"/>
  <c r="U99" i="3"/>
  <c r="U100" i="3"/>
  <c r="R98" i="3"/>
  <c r="R99" i="3"/>
  <c r="R97" i="3"/>
  <c r="R100" i="3"/>
  <c r="T103" i="3"/>
  <c r="T104" i="3"/>
  <c r="T102" i="3"/>
  <c r="T101" i="3"/>
  <c r="U105" i="3"/>
  <c r="U102" i="3"/>
  <c r="U104" i="3"/>
  <c r="U103" i="3"/>
  <c r="U101" i="3"/>
  <c r="R105" i="3"/>
  <c r="R103" i="3"/>
  <c r="R101" i="3"/>
  <c r="R104" i="3"/>
  <c r="R102" i="3"/>
  <c r="S105" i="3"/>
  <c r="S101" i="3"/>
  <c r="S102" i="3"/>
  <c r="S104" i="3"/>
  <c r="S103" i="3"/>
  <c r="O116" i="11"/>
  <c r="O76" i="11"/>
  <c r="O117" i="11"/>
  <c r="O118" i="11"/>
  <c r="L100" i="3"/>
  <c r="L103" i="3"/>
  <c r="L99" i="3"/>
  <c r="L101" i="3"/>
  <c r="L102" i="3"/>
  <c r="L98" i="3"/>
  <c r="L96" i="3"/>
  <c r="L97" i="3"/>
  <c r="L104" i="3"/>
  <c r="L106" i="3"/>
  <c r="L108" i="3"/>
  <c r="L107" i="3"/>
  <c r="R96" i="3"/>
  <c r="R106" i="3"/>
  <c r="R108" i="3"/>
  <c r="R107" i="3"/>
  <c r="S73" i="11"/>
  <c r="K13" i="3"/>
  <c r="V4" i="3"/>
  <c r="T97" i="3"/>
  <c r="T96" i="3"/>
  <c r="T106" i="3"/>
  <c r="T108" i="3"/>
  <c r="T107" i="3"/>
  <c r="H77" i="11"/>
  <c r="H15" i="3"/>
  <c r="H88" i="11"/>
  <c r="O79" i="11"/>
  <c r="O119" i="11"/>
  <c r="S96" i="3"/>
  <c r="S106" i="3"/>
  <c r="S108" i="3"/>
  <c r="S107" i="3"/>
  <c r="U96" i="3"/>
  <c r="U106" i="3"/>
  <c r="U108" i="3"/>
  <c r="U107" i="3"/>
  <c r="V118" i="11"/>
  <c r="V116" i="11"/>
  <c r="V76" i="11"/>
  <c r="V117" i="11"/>
  <c r="V119" i="11"/>
  <c r="N116" i="11"/>
  <c r="N76" i="11"/>
  <c r="N117" i="11"/>
  <c r="T116" i="11"/>
  <c r="T76" i="11"/>
  <c r="T117" i="11"/>
  <c r="T119" i="11"/>
  <c r="P109" i="11"/>
  <c r="P106" i="11"/>
  <c r="P86" i="11"/>
  <c r="P107" i="11"/>
  <c r="P108" i="11"/>
  <c r="J16" i="3"/>
  <c r="J89" i="11"/>
  <c r="J4" i="11"/>
  <c r="O4" i="3"/>
  <c r="O105" i="3" s="1"/>
  <c r="T118" i="11"/>
  <c r="M116" i="11"/>
  <c r="M76" i="11"/>
  <c r="M117" i="11"/>
  <c r="M119" i="11"/>
  <c r="N119" i="11"/>
  <c r="M104" i="3"/>
  <c r="M97" i="3"/>
  <c r="M96" i="3"/>
  <c r="M102" i="3"/>
  <c r="M100" i="3"/>
  <c r="M98" i="3"/>
  <c r="M103" i="3"/>
  <c r="M101" i="3"/>
  <c r="M99" i="3"/>
  <c r="M106" i="3"/>
  <c r="M108" i="3"/>
  <c r="M107" i="3"/>
  <c r="N118" i="11"/>
  <c r="K15" i="14"/>
  <c r="K21" i="14" s="1"/>
  <c r="K4" i="14"/>
  <c r="K12" i="14" s="1"/>
  <c r="G87" i="11"/>
  <c r="G14" i="3"/>
  <c r="P13" i="3"/>
  <c r="Q89" i="11"/>
  <c r="Q16" i="3"/>
  <c r="Q4" i="11"/>
  <c r="Q109" i="11" s="1"/>
  <c r="H69" i="11"/>
  <c r="H34" i="11"/>
  <c r="N96" i="3"/>
  <c r="N98" i="3"/>
  <c r="N102" i="3"/>
  <c r="N101" i="3"/>
  <c r="N103" i="3"/>
  <c r="N104" i="3"/>
  <c r="N100" i="3"/>
  <c r="N99" i="3"/>
  <c r="N97" i="3"/>
  <c r="N106" i="3"/>
  <c r="N108" i="3"/>
  <c r="N107" i="3"/>
  <c r="U119" i="11"/>
  <c r="U76" i="11"/>
  <c r="U116" i="11"/>
  <c r="U117" i="11"/>
  <c r="R116" i="11"/>
  <c r="R76" i="11"/>
  <c r="R117" i="11"/>
  <c r="R119" i="11"/>
  <c r="K106" i="11"/>
  <c r="K86" i="11"/>
  <c r="K107" i="11"/>
  <c r="K108" i="11"/>
  <c r="S116" i="11"/>
  <c r="S76" i="11"/>
  <c r="S117" i="11"/>
  <c r="S119" i="11"/>
  <c r="L105" i="3"/>
  <c r="P72" i="11"/>
  <c r="V99" i="3" l="1"/>
  <c r="V98" i="3"/>
  <c r="V100" i="3"/>
  <c r="V97" i="3"/>
  <c r="V105" i="3"/>
  <c r="V103" i="3"/>
  <c r="V101" i="3"/>
  <c r="V104" i="3"/>
  <c r="V102" i="3"/>
  <c r="I16" i="3"/>
  <c r="I89" i="11"/>
  <c r="I4" i="11"/>
  <c r="K18" i="14"/>
  <c r="L79" i="11"/>
  <c r="L14" i="11"/>
  <c r="K4" i="3"/>
  <c r="K105" i="3" s="1"/>
  <c r="H66" i="11"/>
  <c r="E67" i="11"/>
  <c r="K79" i="11"/>
  <c r="K14" i="11"/>
  <c r="P4" i="3"/>
  <c r="P105" i="3" s="1"/>
  <c r="O100" i="3"/>
  <c r="O102" i="3"/>
  <c r="O98" i="3"/>
  <c r="O99" i="3"/>
  <c r="O104" i="3"/>
  <c r="O96" i="3"/>
  <c r="O101" i="3"/>
  <c r="O97" i="3"/>
  <c r="O103" i="3"/>
  <c r="O106" i="3"/>
  <c r="O107" i="3"/>
  <c r="O108" i="3"/>
  <c r="D68" i="11"/>
  <c r="R73" i="11"/>
  <c r="Q108" i="11"/>
  <c r="Q86" i="11"/>
  <c r="Q106" i="11"/>
  <c r="Q107" i="11"/>
  <c r="J15" i="14"/>
  <c r="J21" i="14" s="1"/>
  <c r="J4" i="14"/>
  <c r="J12" i="14" s="1"/>
  <c r="P79" i="11"/>
  <c r="P14" i="11"/>
  <c r="Q13" i="3"/>
  <c r="J109" i="11"/>
  <c r="J86" i="11"/>
  <c r="J106" i="11"/>
  <c r="J107" i="11"/>
  <c r="J108" i="11"/>
  <c r="G13" i="14"/>
  <c r="G19" i="14" s="1"/>
  <c r="G14" i="14"/>
  <c r="G20" i="14" s="1"/>
  <c r="J13" i="3"/>
  <c r="V96" i="3"/>
  <c r="V106" i="3"/>
  <c r="V108" i="3"/>
  <c r="V107" i="3"/>
  <c r="O72" i="11"/>
  <c r="I15" i="14" l="1"/>
  <c r="I21" i="14" s="1"/>
  <c r="I4" i="14"/>
  <c r="I12" i="14" s="1"/>
  <c r="Q73" i="11"/>
  <c r="J18" i="14"/>
  <c r="F14" i="14"/>
  <c r="F14" i="3"/>
  <c r="F87" i="11"/>
  <c r="Q79" i="11"/>
  <c r="Q14" i="11"/>
  <c r="P104" i="3"/>
  <c r="P101" i="3"/>
  <c r="P96" i="3"/>
  <c r="P102" i="3"/>
  <c r="P99" i="3"/>
  <c r="P98" i="3"/>
  <c r="P103" i="3"/>
  <c r="P100" i="3"/>
  <c r="P97" i="3"/>
  <c r="P106" i="3"/>
  <c r="P107" i="3"/>
  <c r="P108" i="3"/>
  <c r="G77" i="11"/>
  <c r="G69" i="11"/>
  <c r="G34" i="11"/>
  <c r="K116" i="11"/>
  <c r="K76" i="11"/>
  <c r="K117" i="11"/>
  <c r="K118" i="11"/>
  <c r="K98" i="3"/>
  <c r="K101" i="3"/>
  <c r="K102" i="3"/>
  <c r="K104" i="3"/>
  <c r="K100" i="3"/>
  <c r="K103" i="3"/>
  <c r="K96" i="3"/>
  <c r="K99" i="3"/>
  <c r="K97" i="3"/>
  <c r="K106" i="3"/>
  <c r="K107" i="3"/>
  <c r="K108" i="3"/>
  <c r="I109" i="11"/>
  <c r="I86" i="11"/>
  <c r="I106" i="11"/>
  <c r="I107" i="11"/>
  <c r="I108" i="11"/>
  <c r="J79" i="11"/>
  <c r="J14" i="11"/>
  <c r="J4" i="3"/>
  <c r="J105" i="3" s="1"/>
  <c r="Q4" i="3"/>
  <c r="Q105" i="3" s="1"/>
  <c r="K119" i="11"/>
  <c r="P116" i="11"/>
  <c r="P76" i="11"/>
  <c r="P117" i="11"/>
  <c r="P118" i="11"/>
  <c r="L116" i="11"/>
  <c r="L76" i="11"/>
  <c r="L117" i="11"/>
  <c r="L118" i="11"/>
  <c r="I13" i="3"/>
  <c r="V73" i="11"/>
  <c r="L119" i="11"/>
  <c r="G15" i="3"/>
  <c r="G88" i="11"/>
  <c r="H78" i="11"/>
  <c r="P119" i="11"/>
  <c r="P73" i="11"/>
  <c r="H16" i="3" l="1"/>
  <c r="H89" i="11"/>
  <c r="H4" i="11"/>
  <c r="I4" i="3"/>
  <c r="I105" i="3" s="1"/>
  <c r="F20" i="14"/>
  <c r="D67" i="11"/>
  <c r="J76" i="11"/>
  <c r="J116" i="11"/>
  <c r="J117" i="11"/>
  <c r="J118" i="11"/>
  <c r="Q117" i="11"/>
  <c r="Q116" i="11"/>
  <c r="Q76" i="11"/>
  <c r="Q118" i="11"/>
  <c r="J119" i="11"/>
  <c r="F13" i="14"/>
  <c r="F19" i="14" s="1"/>
  <c r="Q119" i="11"/>
  <c r="N72" i="11"/>
  <c r="I79" i="11"/>
  <c r="I14" i="11"/>
  <c r="Q101" i="3"/>
  <c r="Q104" i="3"/>
  <c r="Q96" i="3"/>
  <c r="Q98" i="3"/>
  <c r="Q100" i="3"/>
  <c r="Q99" i="3"/>
  <c r="Q97" i="3"/>
  <c r="Q102" i="3"/>
  <c r="Q103" i="3"/>
  <c r="Q106" i="3"/>
  <c r="Q107" i="3"/>
  <c r="Q108" i="3"/>
  <c r="I18" i="14"/>
  <c r="J100" i="3"/>
  <c r="J103" i="3"/>
  <c r="J99" i="3"/>
  <c r="J98" i="3"/>
  <c r="J96" i="3"/>
  <c r="J102" i="3"/>
  <c r="J97" i="3"/>
  <c r="J101" i="3"/>
  <c r="J104" i="3"/>
  <c r="J106" i="3"/>
  <c r="J107" i="3"/>
  <c r="J108" i="3"/>
  <c r="G66" i="11"/>
  <c r="O73" i="11"/>
  <c r="F69" i="11" l="1"/>
  <c r="F34" i="11"/>
  <c r="F66" i="11" s="1"/>
  <c r="F77" i="11"/>
  <c r="I96" i="3"/>
  <c r="I102" i="3"/>
  <c r="I98" i="3"/>
  <c r="I104" i="3"/>
  <c r="I101" i="3"/>
  <c r="I103" i="3"/>
  <c r="I97" i="3"/>
  <c r="I100" i="3"/>
  <c r="I99" i="3"/>
  <c r="I106" i="3"/>
  <c r="I107" i="3"/>
  <c r="I108" i="3"/>
  <c r="I116" i="11"/>
  <c r="I76" i="11"/>
  <c r="I117" i="11"/>
  <c r="I118" i="11"/>
  <c r="G78" i="11"/>
  <c r="I119" i="11"/>
  <c r="H107" i="11"/>
  <c r="H86" i="11"/>
  <c r="H106" i="11"/>
  <c r="H108" i="11"/>
  <c r="H15" i="14"/>
  <c r="H21" i="14" s="1"/>
  <c r="H4" i="14"/>
  <c r="H12" i="14" s="1"/>
  <c r="H18" i="14" s="1"/>
  <c r="H109" i="11"/>
  <c r="C68" i="11"/>
  <c r="E14" i="3"/>
  <c r="E87" i="11"/>
  <c r="F15" i="3"/>
  <c r="F88" i="11"/>
  <c r="H13" i="3"/>
  <c r="L72" i="11"/>
  <c r="N73" i="11" l="1"/>
  <c r="M72" i="11"/>
  <c r="E14" i="14"/>
  <c r="E20" i="14" s="1"/>
  <c r="E15" i="3"/>
  <c r="E88" i="11"/>
  <c r="C67" i="11"/>
  <c r="G89" i="11"/>
  <c r="G16" i="3"/>
  <c r="G4" i="11"/>
  <c r="E13" i="14"/>
  <c r="E19" i="14" s="1"/>
  <c r="H79" i="11"/>
  <c r="H14" i="11"/>
  <c r="H4" i="3"/>
  <c r="H105" i="3"/>
  <c r="D14" i="3" l="1"/>
  <c r="D87" i="11"/>
  <c r="E69" i="11"/>
  <c r="E34" i="11"/>
  <c r="G15" i="14"/>
  <c r="G21" i="14" s="1"/>
  <c r="G4" i="14"/>
  <c r="G12" i="14" s="1"/>
  <c r="K72" i="11"/>
  <c r="H101" i="3"/>
  <c r="H104" i="3"/>
  <c r="H96" i="3"/>
  <c r="H97" i="3"/>
  <c r="H99" i="3"/>
  <c r="H103" i="3"/>
  <c r="H98" i="3"/>
  <c r="H102" i="3"/>
  <c r="H100" i="3"/>
  <c r="H106" i="3"/>
  <c r="H107" i="3"/>
  <c r="H108" i="3"/>
  <c r="H117" i="11"/>
  <c r="H116" i="11"/>
  <c r="H76" i="11"/>
  <c r="H118" i="11"/>
  <c r="G106" i="11"/>
  <c r="G86" i="11"/>
  <c r="G107" i="11"/>
  <c r="G108" i="11"/>
  <c r="H119" i="11"/>
  <c r="G109" i="11"/>
  <c r="G13" i="3"/>
  <c r="B68" i="11"/>
  <c r="F78" i="11"/>
  <c r="E77" i="11"/>
  <c r="E78" i="11"/>
  <c r="J72" i="11" l="1"/>
  <c r="D15" i="3"/>
  <c r="D88" i="11"/>
  <c r="B67" i="11"/>
  <c r="G79" i="11"/>
  <c r="G14" i="11"/>
  <c r="G119" i="11" s="1"/>
  <c r="D13" i="14"/>
  <c r="D19" i="14" s="1"/>
  <c r="L73" i="11"/>
  <c r="M73" i="11"/>
  <c r="G18" i="14"/>
  <c r="F16" i="3"/>
  <c r="F89" i="11"/>
  <c r="F4" i="11"/>
  <c r="D14" i="14"/>
  <c r="D20" i="14" s="1"/>
  <c r="G4" i="3"/>
  <c r="G105" i="3" s="1"/>
  <c r="E66" i="11"/>
  <c r="F109" i="11" l="1"/>
  <c r="F106" i="11"/>
  <c r="F86" i="11"/>
  <c r="F107" i="11"/>
  <c r="F108" i="11"/>
  <c r="F15" i="14"/>
  <c r="F21" i="14" s="1"/>
  <c r="F4" i="14"/>
  <c r="F12" i="14" s="1"/>
  <c r="F18" i="14" s="1"/>
  <c r="D77" i="11"/>
  <c r="G100" i="3"/>
  <c r="G103" i="3"/>
  <c r="G102" i="3"/>
  <c r="G99" i="3"/>
  <c r="G104" i="3"/>
  <c r="G96" i="3"/>
  <c r="G101" i="3"/>
  <c r="G97" i="3"/>
  <c r="G98" i="3"/>
  <c r="G106" i="3"/>
  <c r="G107" i="3"/>
  <c r="G108" i="3"/>
  <c r="F13" i="3"/>
  <c r="C14" i="14"/>
  <c r="C20" i="14" s="1"/>
  <c r="C87" i="11"/>
  <c r="C14" i="3"/>
  <c r="I72" i="11"/>
  <c r="K73" i="11"/>
  <c r="D69" i="11"/>
  <c r="D34" i="11"/>
  <c r="G116" i="11"/>
  <c r="G76" i="11"/>
  <c r="G117" i="11"/>
  <c r="G118" i="11"/>
  <c r="H72" i="11"/>
  <c r="C13" i="14" l="1"/>
  <c r="C19" i="14" s="1"/>
  <c r="J73" i="11"/>
  <c r="C15" i="3"/>
  <c r="C88" i="11"/>
  <c r="F79" i="11"/>
  <c r="F14" i="11"/>
  <c r="D66" i="11"/>
  <c r="D78" i="11"/>
  <c r="E16" i="3"/>
  <c r="E89" i="11"/>
  <c r="E4" i="11"/>
  <c r="F4" i="3"/>
  <c r="F104" i="3" l="1"/>
  <c r="F102" i="3"/>
  <c r="F96" i="3"/>
  <c r="F97" i="3"/>
  <c r="F101" i="3"/>
  <c r="F98" i="3"/>
  <c r="F99" i="3"/>
  <c r="F100" i="3"/>
  <c r="F103" i="3"/>
  <c r="F106" i="3"/>
  <c r="F107" i="3"/>
  <c r="F108" i="3"/>
  <c r="B14" i="3"/>
  <c r="B87" i="11"/>
  <c r="E106" i="11"/>
  <c r="E86" i="11"/>
  <c r="E107" i="11"/>
  <c r="E108" i="11"/>
  <c r="F116" i="11"/>
  <c r="F76" i="11"/>
  <c r="F117" i="11"/>
  <c r="F118" i="11"/>
  <c r="I73" i="11"/>
  <c r="E109" i="11"/>
  <c r="E15" i="14"/>
  <c r="E21" i="14" s="1"/>
  <c r="E4" i="14"/>
  <c r="E12" i="14" s="1"/>
  <c r="E18" i="14" s="1"/>
  <c r="F119" i="11"/>
  <c r="E13" i="3"/>
  <c r="G72" i="11"/>
  <c r="C77" i="11"/>
  <c r="C69" i="11"/>
  <c r="C34" i="11"/>
  <c r="C66" i="11" s="1"/>
  <c r="F105" i="3"/>
  <c r="H73" i="11" l="1"/>
  <c r="F72" i="11"/>
  <c r="D16" i="3"/>
  <c r="D89" i="11"/>
  <c r="D4" i="11"/>
  <c r="B13" i="14"/>
  <c r="B19" i="14" s="1"/>
  <c r="E4" i="3"/>
  <c r="E105" i="3" s="1"/>
  <c r="B14" i="14"/>
  <c r="C78" i="11"/>
  <c r="B15" i="3"/>
  <c r="B88" i="11"/>
  <c r="E79" i="11"/>
  <c r="E14" i="11"/>
  <c r="D13" i="3" l="1"/>
  <c r="B69" i="11"/>
  <c r="B34" i="11"/>
  <c r="E97" i="3"/>
  <c r="E96" i="3"/>
  <c r="E100" i="3"/>
  <c r="E99" i="3"/>
  <c r="E103" i="3"/>
  <c r="E101" i="3"/>
  <c r="E98" i="3"/>
  <c r="E102" i="3"/>
  <c r="E104" i="3"/>
  <c r="E106" i="3"/>
  <c r="E107" i="3"/>
  <c r="E108" i="3"/>
  <c r="G73" i="11"/>
  <c r="D15" i="14"/>
  <c r="D4" i="14"/>
  <c r="D12" i="14" s="1"/>
  <c r="E72" i="11"/>
  <c r="B77" i="11"/>
  <c r="E118" i="11"/>
  <c r="E76" i="11"/>
  <c r="E116" i="11"/>
  <c r="E117" i="11"/>
  <c r="D108" i="11"/>
  <c r="D86" i="11"/>
  <c r="D106" i="11"/>
  <c r="D107" i="11"/>
  <c r="E119" i="11"/>
  <c r="B20" i="14"/>
  <c r="D109" i="11"/>
  <c r="B78" i="11" l="1"/>
  <c r="C89" i="11"/>
  <c r="C16" i="3"/>
  <c r="C4" i="11"/>
  <c r="D79" i="11"/>
  <c r="D14" i="11"/>
  <c r="F73" i="11"/>
  <c r="D21" i="14"/>
  <c r="B66" i="11"/>
  <c r="D18" i="14"/>
  <c r="D72" i="11"/>
  <c r="D4" i="3"/>
  <c r="D105" i="3" s="1"/>
  <c r="B97" i="11"/>
  <c r="C72" i="11" l="1"/>
  <c r="C108" i="11"/>
  <c r="C86" i="11"/>
  <c r="C106" i="11"/>
  <c r="C107" i="11"/>
  <c r="C109" i="11"/>
  <c r="E73" i="11"/>
  <c r="D116" i="11"/>
  <c r="D76" i="11"/>
  <c r="D117" i="11"/>
  <c r="D118" i="11"/>
  <c r="C13" i="3"/>
  <c r="D119" i="11"/>
  <c r="C15" i="14"/>
  <c r="C21" i="14" s="1"/>
  <c r="C4" i="14"/>
  <c r="C12" i="14" s="1"/>
  <c r="C18" i="14" s="1"/>
  <c r="C97" i="11"/>
  <c r="D99" i="3"/>
  <c r="D100" i="3"/>
  <c r="D104" i="3"/>
  <c r="D96" i="3"/>
  <c r="D97" i="3"/>
  <c r="D98" i="3"/>
  <c r="D103" i="3"/>
  <c r="D101" i="3"/>
  <c r="D102" i="3"/>
  <c r="D106" i="3"/>
  <c r="D107" i="3"/>
  <c r="D108" i="3"/>
  <c r="B72" i="11" l="1"/>
  <c r="C4" i="3"/>
  <c r="C105" i="3"/>
  <c r="C79" i="11"/>
  <c r="C14" i="11"/>
  <c r="B16" i="3"/>
  <c r="B89" i="11"/>
  <c r="B4" i="11"/>
  <c r="B98" i="11"/>
  <c r="D73" i="11"/>
  <c r="C73" i="11"/>
  <c r="B13" i="3" l="1"/>
  <c r="E97" i="11"/>
  <c r="B15" i="14"/>
  <c r="B21" i="14" s="1"/>
  <c r="B4" i="14"/>
  <c r="B12" i="14" s="1"/>
  <c r="C119" i="11"/>
  <c r="C116" i="11"/>
  <c r="C76" i="11"/>
  <c r="C117" i="11"/>
  <c r="C118" i="11"/>
  <c r="D97" i="11"/>
  <c r="D98" i="11"/>
  <c r="C98" i="11"/>
  <c r="B106" i="11"/>
  <c r="B86" i="11"/>
  <c r="B107" i="11"/>
  <c r="B108" i="11"/>
  <c r="B109" i="11"/>
  <c r="C103" i="3"/>
  <c r="C100" i="3"/>
  <c r="C99" i="3"/>
  <c r="C98" i="3"/>
  <c r="C97" i="3"/>
  <c r="C102" i="3"/>
  <c r="C101" i="3"/>
  <c r="C96" i="3"/>
  <c r="C104" i="3"/>
  <c r="C106" i="3"/>
  <c r="C107" i="3"/>
  <c r="C108" i="3"/>
  <c r="B73" i="11"/>
  <c r="F97" i="11" l="1"/>
  <c r="B18" i="14"/>
  <c r="B79" i="11"/>
  <c r="B14" i="11"/>
  <c r="B4" i="3"/>
  <c r="B105" i="3" l="1"/>
  <c r="B100" i="3"/>
  <c r="B98" i="3"/>
  <c r="B104" i="3"/>
  <c r="B96" i="3"/>
  <c r="B101" i="3"/>
  <c r="B97" i="3"/>
  <c r="B103" i="3"/>
  <c r="B99" i="3"/>
  <c r="B102" i="3"/>
  <c r="B106" i="3"/>
  <c r="B107" i="3"/>
  <c r="B108" i="3"/>
  <c r="B99" i="11"/>
  <c r="B44" i="11"/>
  <c r="E98" i="11"/>
  <c r="G97" i="11"/>
  <c r="B119" i="11"/>
  <c r="B76" i="11"/>
  <c r="B116" i="11"/>
  <c r="B117" i="11"/>
  <c r="B118" i="11"/>
  <c r="H97" i="11" l="1"/>
  <c r="C99" i="11"/>
  <c r="C44" i="11"/>
  <c r="B96" i="11"/>
  <c r="F98" i="11"/>
  <c r="D99" i="11" l="1"/>
  <c r="D44" i="11"/>
  <c r="C96" i="11"/>
  <c r="B54" i="11"/>
  <c r="G98" i="11"/>
  <c r="I97" i="11"/>
  <c r="H98" i="11" l="1"/>
  <c r="J97" i="11"/>
  <c r="C54" i="11"/>
  <c r="E99" i="11"/>
  <c r="E44" i="11"/>
  <c r="D54" i="11"/>
  <c r="D96" i="11"/>
  <c r="E54" i="11" l="1"/>
  <c r="I98" i="11"/>
  <c r="F99" i="11"/>
  <c r="F44" i="11"/>
  <c r="K97" i="11"/>
  <c r="E96" i="11"/>
  <c r="F96" i="11" l="1"/>
  <c r="L97" i="11"/>
  <c r="G99" i="11"/>
  <c r="G44" i="11"/>
  <c r="F54" i="11"/>
  <c r="J98" i="11"/>
  <c r="M97" i="11" l="1"/>
  <c r="H99" i="11"/>
  <c r="H44" i="11"/>
  <c r="H96" i="11" s="1"/>
  <c r="G96" i="11"/>
  <c r="K98" i="11"/>
  <c r="G54" i="11" l="1"/>
  <c r="I99" i="11"/>
  <c r="I44" i="11"/>
  <c r="N97" i="11"/>
  <c r="L98" i="11"/>
  <c r="J99" i="11" l="1"/>
  <c r="J44" i="11"/>
  <c r="J96" i="11" s="1"/>
  <c r="H54" i="11"/>
  <c r="I96" i="11"/>
  <c r="O97" i="11"/>
  <c r="I54" i="11"/>
  <c r="M98" i="11"/>
  <c r="N98" i="11" l="1"/>
  <c r="K99" i="11"/>
  <c r="K44" i="11"/>
  <c r="P97" i="11"/>
  <c r="J54" i="11"/>
  <c r="K54" i="11" l="1"/>
  <c r="K96" i="11"/>
  <c r="Q97" i="11"/>
  <c r="L99" i="11"/>
  <c r="L44" i="11"/>
  <c r="O98" i="11"/>
  <c r="L54" i="11" l="1"/>
  <c r="L96" i="11"/>
  <c r="P98" i="11"/>
  <c r="M99" i="11"/>
  <c r="M44" i="11"/>
  <c r="R97" i="11"/>
  <c r="M54" i="11" l="1"/>
  <c r="Q98" i="11"/>
  <c r="N99" i="11"/>
  <c r="N44" i="11"/>
  <c r="M96" i="11"/>
  <c r="S97" i="11"/>
  <c r="N96" i="11" l="1"/>
  <c r="R98" i="11"/>
  <c r="T97" i="11"/>
  <c r="O99" i="11"/>
  <c r="O44" i="11"/>
  <c r="P99" i="11" l="1"/>
  <c r="P44" i="11"/>
  <c r="U97" i="11"/>
  <c r="O54" i="11"/>
  <c r="S98" i="11"/>
  <c r="N54" i="11"/>
  <c r="O96" i="11"/>
  <c r="T98" i="11" l="1"/>
  <c r="Q99" i="11"/>
  <c r="Q44" i="11"/>
  <c r="Q96" i="11" s="1"/>
  <c r="P54" i="11"/>
  <c r="P96" i="11"/>
  <c r="Q54" i="11" l="1"/>
  <c r="U98" i="11"/>
  <c r="R99" i="11"/>
  <c r="R44" i="11"/>
  <c r="R96" i="11" s="1"/>
  <c r="V97" i="11"/>
  <c r="R54" i="11" l="1"/>
  <c r="S99" i="11"/>
  <c r="S44" i="11"/>
  <c r="V98" i="11" l="1"/>
  <c r="T99" i="11"/>
  <c r="T44" i="11"/>
  <c r="S96" i="11"/>
  <c r="S54" i="11"/>
  <c r="U99" i="11" l="1"/>
  <c r="U44" i="11"/>
  <c r="T96" i="11"/>
  <c r="T54" i="11" l="1"/>
  <c r="U96" i="11"/>
  <c r="V99" i="11" l="1"/>
  <c r="V44" i="11"/>
  <c r="V54" i="11"/>
  <c r="U54" i="11"/>
  <c r="V96" i="11" l="1"/>
  <c r="U28" i="11" l="1"/>
  <c r="H28" i="11"/>
  <c r="K28" i="11"/>
  <c r="T28" i="11"/>
  <c r="E28" i="11"/>
  <c r="N28" i="11"/>
  <c r="O28" i="11"/>
  <c r="L28" i="11"/>
  <c r="L23" i="11" s="1"/>
  <c r="J28" i="11"/>
  <c r="R28" i="11"/>
  <c r="P28" i="11"/>
  <c r="M28" i="11"/>
  <c r="Q28" i="11"/>
  <c r="S28" i="11"/>
  <c r="F28" i="11"/>
  <c r="G28" i="11"/>
  <c r="I28" i="11"/>
  <c r="M23" i="11" l="1"/>
  <c r="F23" i="11"/>
  <c r="T23" i="11"/>
  <c r="P23" i="11"/>
  <c r="D28" i="11"/>
  <c r="R23" i="11"/>
  <c r="N23" i="11"/>
  <c r="H23" i="11"/>
  <c r="I23" i="11"/>
  <c r="S23" i="11"/>
  <c r="K23" i="11"/>
  <c r="Q23" i="11"/>
  <c r="J23" i="11"/>
  <c r="E23" i="11"/>
  <c r="U23" i="11"/>
  <c r="O23" i="11"/>
  <c r="V28" i="11"/>
  <c r="G23" i="11"/>
  <c r="I71" i="11" l="1"/>
  <c r="I38" i="11"/>
  <c r="I70" i="11" s="1"/>
  <c r="C28" i="11"/>
  <c r="V23" i="11"/>
  <c r="D23" i="11"/>
  <c r="M38" i="11"/>
  <c r="M70" i="11" s="1"/>
  <c r="M71" i="11"/>
  <c r="G71" i="11"/>
  <c r="G38" i="11"/>
  <c r="G70" i="11" s="1"/>
  <c r="L38" i="11"/>
  <c r="L70" i="11" s="1"/>
  <c r="L71" i="11"/>
  <c r="K71" i="11"/>
  <c r="K38" i="11"/>
  <c r="K70" i="11" s="1"/>
  <c r="R71" i="11"/>
  <c r="R38" i="11"/>
  <c r="R70" i="11" s="1"/>
  <c r="F38" i="11"/>
  <c r="F70" i="11" s="1"/>
  <c r="F71" i="11"/>
  <c r="H71" i="11"/>
  <c r="H38" i="11"/>
  <c r="H70" i="11" s="1"/>
  <c r="N71" i="11"/>
  <c r="N38" i="11"/>
  <c r="N70" i="11" s="1"/>
  <c r="F23" i="3" l="1"/>
  <c r="F91" i="11"/>
  <c r="M23" i="3"/>
  <c r="M91" i="11"/>
  <c r="J71" i="11"/>
  <c r="J38" i="11"/>
  <c r="J70" i="11" s="1"/>
  <c r="T71" i="11"/>
  <c r="T38" i="11"/>
  <c r="T70" i="11" s="1"/>
  <c r="S71" i="11"/>
  <c r="S38" i="11"/>
  <c r="S70" i="11" s="1"/>
  <c r="U71" i="11"/>
  <c r="U38" i="11"/>
  <c r="U70" i="11" s="1"/>
  <c r="P71" i="11"/>
  <c r="P38" i="11"/>
  <c r="P70" i="11" s="1"/>
  <c r="P23" i="3"/>
  <c r="P91" i="11"/>
  <c r="S23" i="3"/>
  <c r="S91" i="11"/>
  <c r="K23" i="3"/>
  <c r="K91" i="11"/>
  <c r="L91" i="11"/>
  <c r="L23" i="3"/>
  <c r="N23" i="3"/>
  <c r="N91" i="11"/>
  <c r="U23" i="3"/>
  <c r="U91" i="11"/>
  <c r="O71" i="11"/>
  <c r="O38" i="11"/>
  <c r="O70" i="11" s="1"/>
  <c r="Q23" i="3"/>
  <c r="Q91" i="11"/>
  <c r="E23" i="3"/>
  <c r="E91" i="11"/>
  <c r="O23" i="3"/>
  <c r="O91" i="11"/>
  <c r="Q38" i="11"/>
  <c r="Q70" i="11" s="1"/>
  <c r="Q71" i="11"/>
  <c r="G23" i="3"/>
  <c r="G91" i="11"/>
  <c r="R91" i="11"/>
  <c r="R23" i="3"/>
  <c r="E71" i="11"/>
  <c r="E38" i="11"/>
  <c r="E70" i="11" s="1"/>
  <c r="H91" i="11"/>
  <c r="H23" i="3"/>
  <c r="I23" i="3"/>
  <c r="I91" i="11"/>
  <c r="T23" i="3"/>
  <c r="T91" i="11"/>
  <c r="V38" i="11"/>
  <c r="V70" i="11" s="1"/>
  <c r="V71" i="11"/>
  <c r="J91" i="11"/>
  <c r="J23" i="3"/>
  <c r="C23" i="11"/>
  <c r="D23" i="3" l="1"/>
  <c r="D91" i="11"/>
  <c r="D38" i="11"/>
  <c r="D70" i="11" s="1"/>
  <c r="D71" i="11"/>
  <c r="B28" i="11"/>
  <c r="V23" i="3"/>
  <c r="V91" i="11"/>
  <c r="H81" i="11" l="1"/>
  <c r="M81" i="11"/>
  <c r="I24" i="3"/>
  <c r="I92" i="11"/>
  <c r="G92" i="11"/>
  <c r="G24" i="3"/>
  <c r="N24" i="3"/>
  <c r="N92" i="11"/>
  <c r="F81" i="11"/>
  <c r="R24" i="3"/>
  <c r="R92" i="11"/>
  <c r="P24" i="3"/>
  <c r="P92" i="11"/>
  <c r="U81" i="11"/>
  <c r="Q24" i="3"/>
  <c r="Q92" i="11"/>
  <c r="O24" i="3"/>
  <c r="O92" i="11"/>
  <c r="S92" i="11"/>
  <c r="S24" i="3"/>
  <c r="O81" i="11"/>
  <c r="E81" i="11"/>
  <c r="C71" i="11"/>
  <c r="C38" i="11"/>
  <c r="C70" i="11" s="1"/>
  <c r="L24" i="3"/>
  <c r="L92" i="11"/>
  <c r="J24" i="3"/>
  <c r="J92" i="11"/>
  <c r="P81" i="11"/>
  <c r="K92" i="11"/>
  <c r="K24" i="3"/>
  <c r="M92" i="11"/>
  <c r="M24" i="3"/>
  <c r="R81" i="11"/>
  <c r="C23" i="3"/>
  <c r="C91" i="11"/>
  <c r="J81" i="11"/>
  <c r="F24" i="3"/>
  <c r="F92" i="11"/>
  <c r="B23" i="11"/>
  <c r="T81" i="11"/>
  <c r="N81" i="11"/>
  <c r="U92" i="11"/>
  <c r="U24" i="3"/>
  <c r="G81" i="11"/>
  <c r="I81" i="11"/>
  <c r="E24" i="3"/>
  <c r="E92" i="11"/>
  <c r="S81" i="11"/>
  <c r="H24" i="3"/>
  <c r="H92" i="11"/>
  <c r="L81" i="11"/>
  <c r="T24" i="3"/>
  <c r="T92" i="11"/>
  <c r="Q81" i="11"/>
  <c r="K81" i="11"/>
  <c r="S8" i="11"/>
  <c r="H8" i="11"/>
  <c r="U8" i="11"/>
  <c r="L8" i="11"/>
  <c r="P8" i="11"/>
  <c r="P113" i="11" l="1"/>
  <c r="P110" i="11"/>
  <c r="P90" i="11"/>
  <c r="P111" i="11"/>
  <c r="P112" i="11"/>
  <c r="L113" i="11"/>
  <c r="L90" i="11"/>
  <c r="L110" i="11"/>
  <c r="L111" i="11"/>
  <c r="L112" i="11"/>
  <c r="U90" i="11"/>
  <c r="U110" i="11"/>
  <c r="U111" i="11"/>
  <c r="U112" i="11"/>
  <c r="H112" i="11"/>
  <c r="H110" i="11"/>
  <c r="H90" i="11"/>
  <c r="H111" i="11"/>
  <c r="S113" i="11"/>
  <c r="S90" i="11"/>
  <c r="S110" i="11"/>
  <c r="S111" i="11"/>
  <c r="S112" i="11"/>
  <c r="T25" i="3"/>
  <c r="T93" i="11"/>
  <c r="N25" i="3"/>
  <c r="N22" i="3" s="1"/>
  <c r="N93" i="11"/>
  <c r="U25" i="3"/>
  <c r="U22" i="3" s="1"/>
  <c r="U93" i="11"/>
  <c r="U113" i="11"/>
  <c r="R93" i="11"/>
  <c r="R25" i="3"/>
  <c r="T8" i="11"/>
  <c r="T113" i="11" s="1"/>
  <c r="G25" i="3"/>
  <c r="G22" i="3" s="1"/>
  <c r="G93" i="11"/>
  <c r="D81" i="11"/>
  <c r="G8" i="11"/>
  <c r="G113" i="11" s="1"/>
  <c r="I25" i="3"/>
  <c r="I93" i="11"/>
  <c r="H93" i="11"/>
  <c r="H25" i="3"/>
  <c r="H22" i="3" s="1"/>
  <c r="H113" i="11"/>
  <c r="P93" i="11"/>
  <c r="P25" i="3"/>
  <c r="D92" i="11"/>
  <c r="D24" i="3"/>
  <c r="S25" i="3"/>
  <c r="S22" i="3" s="1"/>
  <c r="S93" i="11"/>
  <c r="L25" i="3"/>
  <c r="L93" i="11"/>
  <c r="V24" i="3"/>
  <c r="V92" i="11"/>
  <c r="V81" i="11"/>
  <c r="N8" i="11"/>
  <c r="I8" i="11"/>
  <c r="I113" i="11" s="1"/>
  <c r="B38" i="11"/>
  <c r="B70" i="11" s="1"/>
  <c r="B71" i="11"/>
  <c r="R8" i="11"/>
  <c r="R113" i="11" s="1"/>
  <c r="T83" i="11"/>
  <c r="F83" i="11"/>
  <c r="V8" i="11"/>
  <c r="S83" i="11"/>
  <c r="V110" i="11" l="1"/>
  <c r="V90" i="11"/>
  <c r="V111" i="11"/>
  <c r="V112" i="11"/>
  <c r="P82" i="11"/>
  <c r="P18" i="11"/>
  <c r="P123" i="11" s="1"/>
  <c r="T82" i="11"/>
  <c r="T18" i="11"/>
  <c r="H83" i="11"/>
  <c r="S82" i="11"/>
  <c r="S18" i="11"/>
  <c r="J83" i="11"/>
  <c r="M83" i="11"/>
  <c r="K83" i="11"/>
  <c r="E83" i="11"/>
  <c r="L82" i="11"/>
  <c r="L18" i="11"/>
  <c r="K25" i="3"/>
  <c r="K93" i="11"/>
  <c r="K8" i="11"/>
  <c r="K113" i="11" s="1"/>
  <c r="N17" i="3"/>
  <c r="J25" i="3"/>
  <c r="J93" i="11"/>
  <c r="J8" i="11"/>
  <c r="J113" i="11" s="1"/>
  <c r="T22" i="3"/>
  <c r="C92" i="11"/>
  <c r="C24" i="3"/>
  <c r="N83" i="11"/>
  <c r="E25" i="3"/>
  <c r="E93" i="11"/>
  <c r="E8" i="11"/>
  <c r="F82" i="11"/>
  <c r="F18" i="11"/>
  <c r="F122" i="11" s="1"/>
  <c r="L83" i="11"/>
  <c r="L123" i="11"/>
  <c r="H82" i="11"/>
  <c r="H18" i="11"/>
  <c r="N82" i="11"/>
  <c r="N18" i="11"/>
  <c r="N122" i="11" s="1"/>
  <c r="V25" i="3"/>
  <c r="V22" i="3" s="1"/>
  <c r="V113" i="11"/>
  <c r="V93" i="11"/>
  <c r="I83" i="11"/>
  <c r="Q82" i="11"/>
  <c r="Q18" i="11"/>
  <c r="Q122" i="11" s="1"/>
  <c r="O82" i="11"/>
  <c r="O18" i="11"/>
  <c r="O123" i="11" s="1"/>
  <c r="Q83" i="11"/>
  <c r="S17" i="3"/>
  <c r="M25" i="3"/>
  <c r="M93" i="11"/>
  <c r="M8" i="11"/>
  <c r="O83" i="11"/>
  <c r="J82" i="11"/>
  <c r="J18" i="11"/>
  <c r="R82" i="11"/>
  <c r="R18" i="11"/>
  <c r="R123" i="11" s="1"/>
  <c r="R83" i="11"/>
  <c r="G82" i="11"/>
  <c r="G18" i="11"/>
  <c r="G123" i="11" s="1"/>
  <c r="U83" i="11"/>
  <c r="F25" i="3"/>
  <c r="F93" i="11"/>
  <c r="F8" i="11"/>
  <c r="U17" i="3"/>
  <c r="I82" i="11"/>
  <c r="I18" i="11"/>
  <c r="I123" i="11" s="1"/>
  <c r="U82" i="11"/>
  <c r="U18" i="11"/>
  <c r="G17" i="3"/>
  <c r="H17" i="3"/>
  <c r="Q25" i="3"/>
  <c r="Q93" i="11"/>
  <c r="Q8" i="11"/>
  <c r="C81" i="11"/>
  <c r="P83" i="11"/>
  <c r="K82" i="11"/>
  <c r="K18" i="11"/>
  <c r="K123" i="11" s="1"/>
  <c r="I90" i="11"/>
  <c r="I110" i="11"/>
  <c r="I111" i="11"/>
  <c r="I112" i="11"/>
  <c r="L22" i="3"/>
  <c r="G110" i="11"/>
  <c r="G90" i="11"/>
  <c r="G111" i="11"/>
  <c r="G112" i="11"/>
  <c r="I22" i="3"/>
  <c r="G83" i="11"/>
  <c r="R110" i="11"/>
  <c r="R90" i="11"/>
  <c r="R111" i="11"/>
  <c r="R112" i="11"/>
  <c r="N113" i="11"/>
  <c r="N90" i="11"/>
  <c r="N110" i="11"/>
  <c r="N111" i="11"/>
  <c r="N112" i="11"/>
  <c r="R22" i="3"/>
  <c r="B23" i="3"/>
  <c r="B91" i="11"/>
  <c r="E82" i="11"/>
  <c r="E18" i="11"/>
  <c r="E122" i="11" s="1"/>
  <c r="M82" i="11"/>
  <c r="M18" i="11"/>
  <c r="O25" i="3"/>
  <c r="O93" i="11"/>
  <c r="O8" i="11"/>
  <c r="P22" i="3"/>
  <c r="T111" i="11"/>
  <c r="T90" i="11"/>
  <c r="T110" i="11"/>
  <c r="T112" i="11"/>
  <c r="D83" i="11"/>
  <c r="N114" i="3" l="1"/>
  <c r="H114" i="3"/>
  <c r="G114" i="3"/>
  <c r="U110" i="3"/>
  <c r="U112" i="3"/>
  <c r="U111" i="3"/>
  <c r="S112" i="3"/>
  <c r="S110" i="3"/>
  <c r="S111" i="3"/>
  <c r="S114" i="3"/>
  <c r="S113" i="3"/>
  <c r="U114" i="3"/>
  <c r="U113" i="3"/>
  <c r="G117" i="3"/>
  <c r="E123" i="11"/>
  <c r="K122" i="11"/>
  <c r="N117" i="3"/>
  <c r="O111" i="11"/>
  <c r="O90" i="11"/>
  <c r="O110" i="11"/>
  <c r="O112" i="11"/>
  <c r="I17" i="3"/>
  <c r="Q22" i="3"/>
  <c r="Q120" i="11"/>
  <c r="Q13" i="11"/>
  <c r="Q80" i="11"/>
  <c r="Q121" i="11"/>
  <c r="N121" i="11"/>
  <c r="N120" i="11"/>
  <c r="N80" i="11"/>
  <c r="N13" i="11"/>
  <c r="F123" i="11"/>
  <c r="F120" i="11"/>
  <c r="F80" i="11"/>
  <c r="F13" i="11"/>
  <c r="F121" i="11"/>
  <c r="K111" i="11"/>
  <c r="K110" i="11"/>
  <c r="K90" i="11"/>
  <c r="K112" i="11"/>
  <c r="O113" i="11"/>
  <c r="G118" i="3"/>
  <c r="G113" i="3"/>
  <c r="G110" i="3"/>
  <c r="G120" i="3"/>
  <c r="G112" i="3"/>
  <c r="G119" i="3"/>
  <c r="G111" i="3"/>
  <c r="G109" i="3"/>
  <c r="G115" i="3"/>
  <c r="G116" i="3"/>
  <c r="F110" i="11"/>
  <c r="F90" i="11"/>
  <c r="F111" i="11"/>
  <c r="F112" i="11"/>
  <c r="S123" i="11"/>
  <c r="S80" i="11"/>
  <c r="S120" i="11"/>
  <c r="S13" i="11"/>
  <c r="S121" i="11"/>
  <c r="P13" i="11"/>
  <c r="P75" i="11" s="1"/>
  <c r="P120" i="11"/>
  <c r="P80" i="11"/>
  <c r="P121" i="11"/>
  <c r="U109" i="3"/>
  <c r="U120" i="3"/>
  <c r="U119" i="3"/>
  <c r="U118" i="3"/>
  <c r="U115" i="3"/>
  <c r="U116" i="3"/>
  <c r="S120" i="3"/>
  <c r="S119" i="3"/>
  <c r="S118" i="3"/>
  <c r="S109" i="3"/>
  <c r="S115" i="3"/>
  <c r="S116" i="3"/>
  <c r="J22" i="3"/>
  <c r="S122" i="11"/>
  <c r="P122" i="11"/>
  <c r="O22" i="3"/>
  <c r="U120" i="11"/>
  <c r="U80" i="11"/>
  <c r="U13" i="11"/>
  <c r="U121" i="11"/>
  <c r="F113" i="11"/>
  <c r="R121" i="11"/>
  <c r="R80" i="11"/>
  <c r="R120" i="11"/>
  <c r="R13" i="11"/>
  <c r="M113" i="11"/>
  <c r="M90" i="11"/>
  <c r="M110" i="11"/>
  <c r="M111" i="11"/>
  <c r="M112" i="11"/>
  <c r="H120" i="11"/>
  <c r="H13" i="11"/>
  <c r="H80" i="11"/>
  <c r="H121" i="11"/>
  <c r="E110" i="11"/>
  <c r="E90" i="11"/>
  <c r="E111" i="11"/>
  <c r="E112" i="11"/>
  <c r="K22" i="3"/>
  <c r="D82" i="11"/>
  <c r="D18" i="11"/>
  <c r="D122" i="11" s="1"/>
  <c r="M120" i="11"/>
  <c r="M80" i="11"/>
  <c r="M13" i="11"/>
  <c r="M75" i="11" s="1"/>
  <c r="M121" i="11"/>
  <c r="H118" i="3"/>
  <c r="H113" i="3"/>
  <c r="H111" i="3"/>
  <c r="H112" i="3"/>
  <c r="H110" i="3"/>
  <c r="H120" i="3"/>
  <c r="H109" i="3"/>
  <c r="H119" i="3"/>
  <c r="H115" i="3"/>
  <c r="H116" i="3"/>
  <c r="F22" i="3"/>
  <c r="R122" i="11"/>
  <c r="E113" i="11"/>
  <c r="D25" i="3"/>
  <c r="D93" i="11"/>
  <c r="D8" i="11"/>
  <c r="S117" i="3"/>
  <c r="U122" i="11"/>
  <c r="M22" i="3"/>
  <c r="Q123" i="11"/>
  <c r="H122" i="11"/>
  <c r="M123" i="11"/>
  <c r="H123" i="11"/>
  <c r="V82" i="11"/>
  <c r="V18" i="11"/>
  <c r="V123" i="11" s="1"/>
  <c r="M122" i="11"/>
  <c r="R17" i="3"/>
  <c r="U117" i="3"/>
  <c r="K120" i="11"/>
  <c r="K80" i="11"/>
  <c r="K13" i="11"/>
  <c r="K121" i="11"/>
  <c r="Q113" i="11"/>
  <c r="Q110" i="11"/>
  <c r="Q90" i="11"/>
  <c r="Q111" i="11"/>
  <c r="Q112" i="11"/>
  <c r="I120" i="11"/>
  <c r="I80" i="11"/>
  <c r="I13" i="11"/>
  <c r="I121" i="11"/>
  <c r="V17" i="3"/>
  <c r="U123" i="11"/>
  <c r="J120" i="11"/>
  <c r="J80" i="11"/>
  <c r="J13" i="11"/>
  <c r="J75" i="11" s="1"/>
  <c r="J121" i="11"/>
  <c r="O122" i="11"/>
  <c r="O120" i="11"/>
  <c r="O80" i="11"/>
  <c r="O13" i="11"/>
  <c r="O121" i="11"/>
  <c r="E22" i="3"/>
  <c r="T17" i="3"/>
  <c r="N118" i="3"/>
  <c r="N110" i="3"/>
  <c r="N113" i="3"/>
  <c r="N111" i="3"/>
  <c r="N112" i="3"/>
  <c r="N109" i="3"/>
  <c r="N120" i="3"/>
  <c r="N119" i="3"/>
  <c r="N115" i="3"/>
  <c r="N116" i="3"/>
  <c r="L120" i="11"/>
  <c r="L80" i="11"/>
  <c r="L13" i="11"/>
  <c r="L75" i="11" s="1"/>
  <c r="L121" i="11"/>
  <c r="T123" i="11"/>
  <c r="T120" i="11"/>
  <c r="T80" i="11"/>
  <c r="T13" i="11"/>
  <c r="T75" i="11" s="1"/>
  <c r="T121" i="11"/>
  <c r="V83" i="11"/>
  <c r="P17" i="3"/>
  <c r="E120" i="11"/>
  <c r="E80" i="11"/>
  <c r="E13" i="11"/>
  <c r="E121" i="11"/>
  <c r="H117" i="3"/>
  <c r="L17" i="3"/>
  <c r="I122" i="11"/>
  <c r="G122" i="11"/>
  <c r="G120" i="11"/>
  <c r="G80" i="11"/>
  <c r="G13" i="11"/>
  <c r="G121" i="11"/>
  <c r="J122" i="11"/>
  <c r="N123" i="11"/>
  <c r="J111" i="11"/>
  <c r="J110" i="11"/>
  <c r="J90" i="11"/>
  <c r="J112" i="11"/>
  <c r="L122" i="11"/>
  <c r="J123" i="11"/>
  <c r="T122" i="11"/>
  <c r="I114" i="3" l="1"/>
  <c r="T110" i="3"/>
  <c r="T111" i="3"/>
  <c r="T112" i="3"/>
  <c r="R110" i="3"/>
  <c r="R111" i="3"/>
  <c r="R112" i="3"/>
  <c r="V111" i="3"/>
  <c r="V110" i="3"/>
  <c r="V112" i="3"/>
  <c r="R114" i="3"/>
  <c r="R113" i="3"/>
  <c r="T114" i="3"/>
  <c r="T113" i="3"/>
  <c r="V114" i="3"/>
  <c r="V113" i="3"/>
  <c r="V117" i="3"/>
  <c r="L118" i="3"/>
  <c r="L112" i="3"/>
  <c r="L119" i="3"/>
  <c r="L109" i="3"/>
  <c r="L110" i="3"/>
  <c r="L113" i="3"/>
  <c r="L111" i="3"/>
  <c r="L120" i="3"/>
  <c r="L115" i="3"/>
  <c r="L116" i="3"/>
  <c r="L117" i="3"/>
  <c r="P109" i="3"/>
  <c r="P118" i="3"/>
  <c r="P110" i="3"/>
  <c r="P111" i="3"/>
  <c r="P112" i="3"/>
  <c r="P120" i="3"/>
  <c r="P113" i="3"/>
  <c r="P119" i="3"/>
  <c r="P115" i="3"/>
  <c r="P116" i="3"/>
  <c r="P117" i="3"/>
  <c r="T43" i="12"/>
  <c r="T23" i="12"/>
  <c r="T73" i="12" s="1"/>
  <c r="T53" i="3"/>
  <c r="T33" i="12"/>
  <c r="O75" i="11"/>
  <c r="K75" i="11"/>
  <c r="V120" i="11"/>
  <c r="V80" i="11"/>
  <c r="V13" i="11"/>
  <c r="V121" i="11"/>
  <c r="G53" i="3"/>
  <c r="G43" i="12"/>
  <c r="G23" i="12"/>
  <c r="G73" i="12" s="1"/>
  <c r="G33" i="12"/>
  <c r="U53" i="3"/>
  <c r="U23" i="12"/>
  <c r="U73" i="12" s="1"/>
  <c r="U43" i="12"/>
  <c r="U33" i="12"/>
  <c r="B81" i="11"/>
  <c r="V122" i="11"/>
  <c r="K17" i="3"/>
  <c r="R75" i="11"/>
  <c r="N75" i="11"/>
  <c r="Q17" i="3"/>
  <c r="C83" i="11"/>
  <c r="C82" i="11"/>
  <c r="C18" i="11"/>
  <c r="C122" i="11" s="1"/>
  <c r="G75" i="11"/>
  <c r="T118" i="3"/>
  <c r="T120" i="3"/>
  <c r="T119" i="3"/>
  <c r="T109" i="3"/>
  <c r="T115" i="3"/>
  <c r="T116" i="3"/>
  <c r="T117" i="3"/>
  <c r="F17" i="3"/>
  <c r="H75" i="11"/>
  <c r="O17" i="3"/>
  <c r="M53" i="3"/>
  <c r="M43" i="12"/>
  <c r="M23" i="12"/>
  <c r="M73" i="12" s="1"/>
  <c r="M33" i="12"/>
  <c r="V120" i="3"/>
  <c r="V119" i="3"/>
  <c r="V118" i="3"/>
  <c r="V109" i="3"/>
  <c r="V115" i="3"/>
  <c r="V116" i="3"/>
  <c r="J17" i="3"/>
  <c r="E75" i="11"/>
  <c r="N53" i="3"/>
  <c r="N23" i="12"/>
  <c r="N73" i="12" s="1"/>
  <c r="N33" i="12"/>
  <c r="N43" i="12"/>
  <c r="E17" i="3"/>
  <c r="D123" i="11"/>
  <c r="D80" i="11"/>
  <c r="D120" i="11"/>
  <c r="D13" i="11"/>
  <c r="D75" i="11" s="1"/>
  <c r="D121" i="11"/>
  <c r="S75" i="11"/>
  <c r="R120" i="3"/>
  <c r="R119" i="3"/>
  <c r="R118" i="3"/>
  <c r="R109" i="3"/>
  <c r="R115" i="3"/>
  <c r="R116" i="3"/>
  <c r="R117" i="3"/>
  <c r="M17" i="3"/>
  <c r="D113" i="11"/>
  <c r="D110" i="11"/>
  <c r="D90" i="11"/>
  <c r="D111" i="11"/>
  <c r="D112" i="11"/>
  <c r="F75" i="11"/>
  <c r="I118" i="3"/>
  <c r="I112" i="3"/>
  <c r="I113" i="3"/>
  <c r="I111" i="3"/>
  <c r="I110" i="3"/>
  <c r="I120" i="3"/>
  <c r="I119" i="3"/>
  <c r="I109" i="3"/>
  <c r="I115" i="3"/>
  <c r="I116" i="3"/>
  <c r="I117" i="3"/>
  <c r="B24" i="3"/>
  <c r="B92" i="11"/>
  <c r="I75" i="11"/>
  <c r="L23" i="12"/>
  <c r="L73" i="12" s="1"/>
  <c r="L53" i="3"/>
  <c r="L33" i="12"/>
  <c r="L43" i="12"/>
  <c r="L114" i="3"/>
  <c r="P114" i="3"/>
  <c r="D22" i="3"/>
  <c r="C25" i="3"/>
  <c r="C93" i="11"/>
  <c r="C8" i="11"/>
  <c r="C113" i="11" s="1"/>
  <c r="U75" i="11"/>
  <c r="Q75" i="11"/>
  <c r="F53" i="3"/>
  <c r="F43" i="12"/>
  <c r="F23" i="12"/>
  <c r="F73" i="12" s="1"/>
  <c r="F33" i="12"/>
  <c r="B8" i="11"/>
  <c r="M114" i="3" l="1"/>
  <c r="K114" i="3"/>
  <c r="E114" i="3"/>
  <c r="F114" i="3"/>
  <c r="J114" i="3"/>
  <c r="Q114" i="3"/>
  <c r="B112" i="11"/>
  <c r="B90" i="11"/>
  <c r="B110" i="11"/>
  <c r="B111" i="11"/>
  <c r="N33" i="13"/>
  <c r="N43" i="13"/>
  <c r="N74" i="3"/>
  <c r="M25" i="14"/>
  <c r="M19" i="12"/>
  <c r="M69" i="12" s="1"/>
  <c r="M4" i="12"/>
  <c r="M39" i="12"/>
  <c r="M29" i="12"/>
  <c r="M44" i="3"/>
  <c r="L19" i="12"/>
  <c r="L69" i="12" s="1"/>
  <c r="L29" i="12"/>
  <c r="L4" i="12"/>
  <c r="L39" i="12"/>
  <c r="L44" i="3"/>
  <c r="L25" i="14"/>
  <c r="O111" i="3"/>
  <c r="O119" i="3"/>
  <c r="O112" i="3"/>
  <c r="O109" i="3"/>
  <c r="O113" i="3"/>
  <c r="O118" i="3"/>
  <c r="O110" i="3"/>
  <c r="O120" i="3"/>
  <c r="O115" i="3"/>
  <c r="O116" i="3"/>
  <c r="O117" i="3"/>
  <c r="B101" i="11"/>
  <c r="M4" i="13"/>
  <c r="M33" i="13"/>
  <c r="M43" i="13"/>
  <c r="M74" i="3"/>
  <c r="F205" i="3"/>
  <c r="C120" i="11"/>
  <c r="C80" i="11"/>
  <c r="C13" i="11"/>
  <c r="C75" i="11" s="1"/>
  <c r="C121" i="11"/>
  <c r="N25" i="14"/>
  <c r="N19" i="12"/>
  <c r="N69" i="12" s="1"/>
  <c r="N29" i="12"/>
  <c r="N39" i="12"/>
  <c r="N44" i="3"/>
  <c r="G205" i="3"/>
  <c r="U4" i="13"/>
  <c r="U33" i="13"/>
  <c r="U43" i="13"/>
  <c r="U74" i="3"/>
  <c r="C22" i="3"/>
  <c r="E53" i="3"/>
  <c r="E33" i="12"/>
  <c r="E23" i="12"/>
  <c r="E73" i="12" s="1"/>
  <c r="E43" i="12"/>
  <c r="J113" i="3"/>
  <c r="J120" i="3"/>
  <c r="J110" i="3"/>
  <c r="J119" i="3"/>
  <c r="J112" i="3"/>
  <c r="J111" i="3"/>
  <c r="J118" i="3"/>
  <c r="J109" i="3"/>
  <c r="J115" i="3"/>
  <c r="J116" i="3"/>
  <c r="J117" i="3"/>
  <c r="K120" i="3"/>
  <c r="K119" i="3"/>
  <c r="K113" i="3"/>
  <c r="K110" i="3"/>
  <c r="K109" i="3"/>
  <c r="K112" i="3"/>
  <c r="K118" i="3"/>
  <c r="K111" i="3"/>
  <c r="K115" i="3"/>
  <c r="K116" i="3"/>
  <c r="K117" i="3"/>
  <c r="G83" i="3"/>
  <c r="G37" i="13"/>
  <c r="G47" i="13"/>
  <c r="L83" i="3"/>
  <c r="L47" i="13"/>
  <c r="L37" i="13"/>
  <c r="O53" i="3"/>
  <c r="O23" i="12"/>
  <c r="O73" i="12" s="1"/>
  <c r="O43" i="12"/>
  <c r="O33" i="12"/>
  <c r="L205" i="3"/>
  <c r="M111" i="3"/>
  <c r="M113" i="3"/>
  <c r="M120" i="3"/>
  <c r="M119" i="3"/>
  <c r="M109" i="3"/>
  <c r="M110" i="3"/>
  <c r="M112" i="3"/>
  <c r="M118" i="3"/>
  <c r="M115" i="3"/>
  <c r="M116" i="3"/>
  <c r="M117" i="3"/>
  <c r="N205" i="3"/>
  <c r="Q113" i="3"/>
  <c r="Q110" i="3"/>
  <c r="Q111" i="3"/>
  <c r="Q118" i="3"/>
  <c r="Q120" i="3"/>
  <c r="Q109" i="3"/>
  <c r="Q119" i="3"/>
  <c r="Q112" i="3"/>
  <c r="Q115" i="3"/>
  <c r="Q116" i="3"/>
  <c r="Q117" i="3"/>
  <c r="V53" i="3"/>
  <c r="V43" i="12"/>
  <c r="V23" i="12"/>
  <c r="V73" i="12" s="1"/>
  <c r="V33" i="12"/>
  <c r="U205" i="3"/>
  <c r="V75" i="11"/>
  <c r="F83" i="3"/>
  <c r="F37" i="13"/>
  <c r="F47" i="13"/>
  <c r="E110" i="3"/>
  <c r="E112" i="3"/>
  <c r="E118" i="3"/>
  <c r="E111" i="3"/>
  <c r="E109" i="3"/>
  <c r="E113" i="3"/>
  <c r="E120" i="3"/>
  <c r="E119" i="3"/>
  <c r="E115" i="3"/>
  <c r="E116" i="3"/>
  <c r="E117" i="3"/>
  <c r="N4" i="12"/>
  <c r="C123" i="11"/>
  <c r="T205" i="3"/>
  <c r="U29" i="12"/>
  <c r="U25" i="14"/>
  <c r="U4" i="12"/>
  <c r="U19" i="12"/>
  <c r="U69" i="12" s="1"/>
  <c r="U39" i="12"/>
  <c r="U44" i="3"/>
  <c r="M83" i="3"/>
  <c r="M37" i="13"/>
  <c r="M47" i="13"/>
  <c r="N4" i="13"/>
  <c r="N37" i="13"/>
  <c r="N47" i="13"/>
  <c r="N83" i="3"/>
  <c r="D17" i="3"/>
  <c r="H53" i="3"/>
  <c r="H33" i="12"/>
  <c r="H43" i="12"/>
  <c r="H23" i="12"/>
  <c r="H73" i="12" s="1"/>
  <c r="F110" i="3"/>
  <c r="F118" i="3"/>
  <c r="F112" i="3"/>
  <c r="F109" i="3"/>
  <c r="F113" i="3"/>
  <c r="F120" i="3"/>
  <c r="F111" i="3"/>
  <c r="F119" i="3"/>
  <c r="F115" i="3"/>
  <c r="F116" i="3"/>
  <c r="F117" i="3"/>
  <c r="U83" i="3"/>
  <c r="U47" i="13"/>
  <c r="U37" i="13"/>
  <c r="L4" i="13"/>
  <c r="L43" i="13"/>
  <c r="L33" i="13"/>
  <c r="L74" i="3"/>
  <c r="T43" i="13"/>
  <c r="T33" i="13"/>
  <c r="T4" i="13"/>
  <c r="T74" i="3"/>
  <c r="B25" i="3"/>
  <c r="B22" i="3" s="1"/>
  <c r="B93" i="11"/>
  <c r="B113" i="11"/>
  <c r="T83" i="3"/>
  <c r="T47" i="13"/>
  <c r="T37" i="13"/>
  <c r="M205" i="3"/>
  <c r="C112" i="11"/>
  <c r="C110" i="11"/>
  <c r="C90" i="11"/>
  <c r="C111" i="11"/>
  <c r="O114" i="3"/>
  <c r="D114" i="3" l="1"/>
  <c r="U235" i="3"/>
  <c r="M235" i="3"/>
  <c r="T25" i="14"/>
  <c r="T29" i="12"/>
  <c r="T4" i="12"/>
  <c r="T18" i="13" s="1"/>
  <c r="T39" i="12"/>
  <c r="T44" i="3"/>
  <c r="T19" i="12"/>
  <c r="T69" i="12" s="1"/>
  <c r="D33" i="12"/>
  <c r="D23" i="12"/>
  <c r="D73" i="12" s="1"/>
  <c r="D53" i="3"/>
  <c r="D43" i="12"/>
  <c r="M18" i="13"/>
  <c r="O4" i="13"/>
  <c r="O33" i="13"/>
  <c r="O43" i="13"/>
  <c r="O74" i="3"/>
  <c r="B17" i="3"/>
  <c r="U196" i="3"/>
  <c r="F235" i="3"/>
  <c r="L235" i="3"/>
  <c r="H37" i="13"/>
  <c r="H47" i="13"/>
  <c r="H83" i="3"/>
  <c r="V37" i="13"/>
  <c r="V83" i="3"/>
  <c r="V47" i="13"/>
  <c r="E83" i="3"/>
  <c r="E47" i="13"/>
  <c r="E37" i="13"/>
  <c r="E25" i="14"/>
  <c r="E4" i="12"/>
  <c r="E19" i="12"/>
  <c r="E69" i="12" s="1"/>
  <c r="E29" i="12"/>
  <c r="E39" i="12"/>
  <c r="E44" i="3"/>
  <c r="T235" i="3"/>
  <c r="G25" i="14"/>
  <c r="G29" i="12"/>
  <c r="G4" i="12"/>
  <c r="G19" i="12"/>
  <c r="G69" i="12" s="1"/>
  <c r="G39" i="12"/>
  <c r="G44" i="3"/>
  <c r="F33" i="13"/>
  <c r="F4" i="13"/>
  <c r="F43" i="13"/>
  <c r="F74" i="3"/>
  <c r="O83" i="3"/>
  <c r="O47" i="13"/>
  <c r="O37" i="13"/>
  <c r="G4" i="13"/>
  <c r="G43" i="13"/>
  <c r="G33" i="13"/>
  <c r="G74" i="3"/>
  <c r="B83" i="11"/>
  <c r="L18" i="13"/>
  <c r="I23" i="12"/>
  <c r="I73" i="12" s="1"/>
  <c r="I53" i="3"/>
  <c r="I33" i="12"/>
  <c r="I43" i="12"/>
  <c r="V4" i="12"/>
  <c r="V19" i="12"/>
  <c r="V69" i="12" s="1"/>
  <c r="V29" i="12"/>
  <c r="V39" i="12"/>
  <c r="V44" i="3"/>
  <c r="V25" i="14"/>
  <c r="E205" i="3"/>
  <c r="F44" i="12"/>
  <c r="F54" i="3"/>
  <c r="F24" i="12"/>
  <c r="F74" i="12" s="1"/>
  <c r="F34" i="12"/>
  <c r="U18" i="13"/>
  <c r="M196" i="3"/>
  <c r="N18" i="13"/>
  <c r="O205" i="3"/>
  <c r="H4" i="12"/>
  <c r="H25" i="14"/>
  <c r="H39" i="12"/>
  <c r="H19" i="12"/>
  <c r="H69" i="12" s="1"/>
  <c r="H29" i="12"/>
  <c r="H44" i="3"/>
  <c r="L196" i="3"/>
  <c r="N226" i="3"/>
  <c r="E4" i="13"/>
  <c r="E43" i="13"/>
  <c r="E33" i="13"/>
  <c r="E74" i="3"/>
  <c r="B82" i="11"/>
  <c r="B18" i="11"/>
  <c r="L226" i="3"/>
  <c r="H205" i="3"/>
  <c r="O25" i="14"/>
  <c r="O4" i="12"/>
  <c r="O19" i="12"/>
  <c r="O69" i="12" s="1"/>
  <c r="O39" i="12"/>
  <c r="O29" i="12"/>
  <c r="O44" i="3"/>
  <c r="F25" i="14"/>
  <c r="F19" i="12"/>
  <c r="F69" i="12" s="1"/>
  <c r="F39" i="12"/>
  <c r="F29" i="12"/>
  <c r="F44" i="3"/>
  <c r="F4" i="12"/>
  <c r="C17" i="3"/>
  <c r="U226" i="3"/>
  <c r="N196" i="3"/>
  <c r="H43" i="13"/>
  <c r="H33" i="13"/>
  <c r="H4" i="13"/>
  <c r="H74" i="3"/>
  <c r="T226" i="3"/>
  <c r="V205" i="3"/>
  <c r="G235" i="3"/>
  <c r="M226" i="3"/>
  <c r="C101" i="11"/>
  <c r="V4" i="13"/>
  <c r="V43" i="13"/>
  <c r="V33" i="13"/>
  <c r="V74" i="3"/>
  <c r="D112" i="3"/>
  <c r="D120" i="3"/>
  <c r="D119" i="3"/>
  <c r="D111" i="3"/>
  <c r="D109" i="3"/>
  <c r="D113" i="3"/>
  <c r="D118" i="3"/>
  <c r="D110" i="3"/>
  <c r="D115" i="3"/>
  <c r="D116" i="3"/>
  <c r="D117" i="3"/>
  <c r="N235" i="3"/>
  <c r="P53" i="3"/>
  <c r="P23" i="12"/>
  <c r="P73" i="12" s="1"/>
  <c r="P43" i="12"/>
  <c r="P33" i="12"/>
  <c r="B117" i="3" l="1"/>
  <c r="C114" i="3"/>
  <c r="I37" i="13"/>
  <c r="I83" i="3"/>
  <c r="I47" i="13"/>
  <c r="N84" i="3"/>
  <c r="N38" i="13"/>
  <c r="N48" i="13"/>
  <c r="N10" i="13"/>
  <c r="N26" i="13" s="1"/>
  <c r="T85" i="3"/>
  <c r="T49" i="13"/>
  <c r="T39" i="13"/>
  <c r="G196" i="3"/>
  <c r="V235" i="3"/>
  <c r="B113" i="3"/>
  <c r="B120" i="3"/>
  <c r="B110" i="3"/>
  <c r="B119" i="3"/>
  <c r="B109" i="3"/>
  <c r="B111" i="3"/>
  <c r="B118" i="3"/>
  <c r="B112" i="3"/>
  <c r="B115" i="3"/>
  <c r="B116" i="3"/>
  <c r="L44" i="13"/>
  <c r="L34" i="13"/>
  <c r="L75" i="3"/>
  <c r="L6" i="13"/>
  <c r="L22" i="13" s="1"/>
  <c r="G85" i="3"/>
  <c r="G39" i="13"/>
  <c r="G49" i="13"/>
  <c r="N34" i="13"/>
  <c r="N44" i="13"/>
  <c r="N75" i="3"/>
  <c r="F27" i="14"/>
  <c r="F21" i="12"/>
  <c r="F71" i="12" s="1"/>
  <c r="F31" i="12"/>
  <c r="F41" i="12"/>
  <c r="F46" i="3"/>
  <c r="K43" i="12"/>
  <c r="K33" i="12"/>
  <c r="K53" i="3"/>
  <c r="K23" i="12"/>
  <c r="K73" i="12" s="1"/>
  <c r="J53" i="3"/>
  <c r="J23" i="12"/>
  <c r="J73" i="12" s="1"/>
  <c r="J43" i="12"/>
  <c r="J33" i="12"/>
  <c r="H44" i="12"/>
  <c r="H34" i="12"/>
  <c r="H54" i="3"/>
  <c r="H24" i="12"/>
  <c r="H74" i="12" s="1"/>
  <c r="L35" i="13"/>
  <c r="L45" i="13"/>
  <c r="L76" i="3"/>
  <c r="U44" i="13"/>
  <c r="U34" i="13"/>
  <c r="U75" i="3"/>
  <c r="B103" i="11"/>
  <c r="V226" i="3"/>
  <c r="G5" i="12"/>
  <c r="G20" i="12"/>
  <c r="G70" i="12" s="1"/>
  <c r="G30" i="12"/>
  <c r="G40" i="12"/>
  <c r="G26" i="14"/>
  <c r="G45" i="3"/>
  <c r="N21" i="12"/>
  <c r="N71" i="12" s="1"/>
  <c r="N31" i="12"/>
  <c r="N41" i="12"/>
  <c r="N46" i="3"/>
  <c r="N27" i="14"/>
  <c r="P83" i="3"/>
  <c r="P37" i="13"/>
  <c r="P47" i="13"/>
  <c r="M54" i="3"/>
  <c r="M24" i="12"/>
  <c r="M74" i="12" s="1"/>
  <c r="M34" i="12"/>
  <c r="M44" i="12"/>
  <c r="M10" i="12"/>
  <c r="C111" i="3"/>
  <c r="C118" i="3"/>
  <c r="C113" i="3"/>
  <c r="C110" i="3"/>
  <c r="C112" i="3"/>
  <c r="C109" i="3"/>
  <c r="C120" i="3"/>
  <c r="C119" i="3"/>
  <c r="C115" i="3"/>
  <c r="C116" i="3"/>
  <c r="C117" i="3"/>
  <c r="U20" i="12"/>
  <c r="U70" i="12" s="1"/>
  <c r="U26" i="14"/>
  <c r="U40" i="12"/>
  <c r="U30" i="12"/>
  <c r="U45" i="3"/>
  <c r="U6" i="12"/>
  <c r="E18" i="13"/>
  <c r="L54" i="3"/>
  <c r="L24" i="12"/>
  <c r="L74" i="12" s="1"/>
  <c r="L44" i="12"/>
  <c r="L34" i="12"/>
  <c r="L10" i="12"/>
  <c r="T26" i="14"/>
  <c r="T20" i="12"/>
  <c r="T70" i="12" s="1"/>
  <c r="T40" i="12"/>
  <c r="T30" i="12"/>
  <c r="T45" i="3"/>
  <c r="F18" i="13"/>
  <c r="E235" i="3"/>
  <c r="L21" i="12"/>
  <c r="L71" i="12" s="1"/>
  <c r="L27" i="14"/>
  <c r="L41" i="12"/>
  <c r="L31" i="12"/>
  <c r="L46" i="3"/>
  <c r="O226" i="3"/>
  <c r="D83" i="3"/>
  <c r="D47" i="13"/>
  <c r="D37" i="13"/>
  <c r="P43" i="13"/>
  <c r="P33" i="13"/>
  <c r="P4" i="13"/>
  <c r="P74" i="3"/>
  <c r="T84" i="3"/>
  <c r="T48" i="13"/>
  <c r="T38" i="13"/>
  <c r="T10" i="13"/>
  <c r="T26" i="13" s="1"/>
  <c r="L84" i="3"/>
  <c r="L48" i="13"/>
  <c r="L38" i="13"/>
  <c r="U48" i="13"/>
  <c r="U38" i="13"/>
  <c r="U84" i="3"/>
  <c r="G34" i="13"/>
  <c r="G44" i="13"/>
  <c r="G75" i="3"/>
  <c r="L55" i="3"/>
  <c r="L25" i="12"/>
  <c r="L75" i="12" s="1"/>
  <c r="L35" i="12"/>
  <c r="L45" i="12"/>
  <c r="T55" i="3"/>
  <c r="T35" i="12"/>
  <c r="T45" i="12"/>
  <c r="T25" i="12"/>
  <c r="T75" i="12" s="1"/>
  <c r="B122" i="11"/>
  <c r="B120" i="11"/>
  <c r="B80" i="11"/>
  <c r="B13" i="11"/>
  <c r="B75" i="11" s="1"/>
  <c r="B121" i="11"/>
  <c r="N54" i="3"/>
  <c r="N24" i="12"/>
  <c r="N74" i="12" s="1"/>
  <c r="N44" i="12"/>
  <c r="N34" i="12"/>
  <c r="N10" i="12"/>
  <c r="V196" i="3"/>
  <c r="B123" i="11"/>
  <c r="O235" i="3"/>
  <c r="G6" i="12"/>
  <c r="E196" i="3"/>
  <c r="D33" i="13"/>
  <c r="D4" i="13"/>
  <c r="D43" i="13"/>
  <c r="D74" i="3"/>
  <c r="T44" i="13"/>
  <c r="T34" i="13"/>
  <c r="T75" i="3"/>
  <c r="T5" i="12"/>
  <c r="F84" i="3"/>
  <c r="F48" i="13"/>
  <c r="F38" i="13"/>
  <c r="L26" i="14"/>
  <c r="L40" i="12"/>
  <c r="L30" i="12"/>
  <c r="L5" i="12"/>
  <c r="L20" i="12"/>
  <c r="L70" i="12" s="1"/>
  <c r="L45" i="3"/>
  <c r="L6" i="12"/>
  <c r="H226" i="3"/>
  <c r="U27" i="14"/>
  <c r="U21" i="12"/>
  <c r="U71" i="12" s="1"/>
  <c r="U41" i="12"/>
  <c r="U31" i="12"/>
  <c r="U46" i="3"/>
  <c r="G18" i="13"/>
  <c r="G3" i="12"/>
  <c r="H235" i="3"/>
  <c r="D205" i="3"/>
  <c r="T196" i="3"/>
  <c r="E54" i="3"/>
  <c r="E24" i="12"/>
  <c r="E74" i="12" s="1"/>
  <c r="E44" i="12"/>
  <c r="E34" i="12"/>
  <c r="N85" i="3"/>
  <c r="N49" i="13"/>
  <c r="N39" i="13"/>
  <c r="G84" i="3"/>
  <c r="G38" i="13"/>
  <c r="G48" i="13"/>
  <c r="G10" i="13"/>
  <c r="G26" i="13" s="1"/>
  <c r="C53" i="3"/>
  <c r="C43" i="12"/>
  <c r="C23" i="12"/>
  <c r="C73" i="12" s="1"/>
  <c r="C33" i="12"/>
  <c r="F196" i="3"/>
  <c r="O18" i="13"/>
  <c r="E226" i="3"/>
  <c r="F206" i="3"/>
  <c r="G226" i="3"/>
  <c r="F226" i="3"/>
  <c r="D101" i="11"/>
  <c r="B102" i="11"/>
  <c r="B48" i="11"/>
  <c r="P205" i="3"/>
  <c r="V18" i="13"/>
  <c r="T54" i="3"/>
  <c r="T24" i="12"/>
  <c r="T74" i="12" s="1"/>
  <c r="T44" i="12"/>
  <c r="T34" i="12"/>
  <c r="T10" i="12"/>
  <c r="H18" i="13"/>
  <c r="O196" i="3"/>
  <c r="Q43" i="12"/>
  <c r="Q33" i="12"/>
  <c r="Q53" i="3"/>
  <c r="Q23" i="12"/>
  <c r="Q73" i="12" s="1"/>
  <c r="G41" i="12"/>
  <c r="G21" i="12"/>
  <c r="G71" i="12" s="1"/>
  <c r="G31" i="12"/>
  <c r="G27" i="14"/>
  <c r="G46" i="3"/>
  <c r="H196" i="3"/>
  <c r="G54" i="3"/>
  <c r="G24" i="12"/>
  <c r="G74" i="12" s="1"/>
  <c r="G34" i="12"/>
  <c r="G44" i="12"/>
  <c r="G10" i="12"/>
  <c r="I205" i="3"/>
  <c r="G55" i="3"/>
  <c r="G45" i="12"/>
  <c r="G35" i="12"/>
  <c r="G25" i="12"/>
  <c r="G75" i="12" s="1"/>
  <c r="B114" i="3"/>
  <c r="D19" i="12"/>
  <c r="D69" i="12" s="1"/>
  <c r="D25" i="14"/>
  <c r="D29" i="12"/>
  <c r="D39" i="12"/>
  <c r="D4" i="12"/>
  <c r="D44" i="3"/>
  <c r="N5" i="12"/>
  <c r="N26" i="14"/>
  <c r="N30" i="12"/>
  <c r="N20" i="12"/>
  <c r="N70" i="12" s="1"/>
  <c r="N40" i="12"/>
  <c r="N45" i="3"/>
  <c r="N6" i="12"/>
  <c r="U10" i="13"/>
  <c r="U26" i="13" s="1"/>
  <c r="L10" i="13"/>
  <c r="L26" i="13" s="1"/>
  <c r="N5" i="13"/>
  <c r="G50" i="12" l="1"/>
  <c r="G55" i="12"/>
  <c r="G54" i="12"/>
  <c r="U5" i="13"/>
  <c r="L36" i="13"/>
  <c r="L46" i="13"/>
  <c r="T3" i="12"/>
  <c r="N19" i="13"/>
  <c r="N3" i="13"/>
  <c r="N21" i="13" s="1"/>
  <c r="U36" i="13"/>
  <c r="U46" i="13"/>
  <c r="U3" i="13"/>
  <c r="U21" i="13" s="1"/>
  <c r="C102" i="11"/>
  <c r="U198" i="3"/>
  <c r="D18" i="13"/>
  <c r="N206" i="3"/>
  <c r="T236" i="3"/>
  <c r="T82" i="3"/>
  <c r="M42" i="12"/>
  <c r="M32" i="12"/>
  <c r="M22" i="12"/>
  <c r="M72" i="12" s="1"/>
  <c r="H206" i="3"/>
  <c r="K205" i="3"/>
  <c r="O55" i="3"/>
  <c r="O25" i="12"/>
  <c r="O75" i="12" s="1"/>
  <c r="O45" i="12"/>
  <c r="O35" i="12"/>
  <c r="L227" i="3"/>
  <c r="L73" i="3"/>
  <c r="C83" i="3"/>
  <c r="C47" i="13"/>
  <c r="C37" i="13"/>
  <c r="L85" i="3"/>
  <c r="L39" i="13"/>
  <c r="L49" i="13"/>
  <c r="F45" i="13"/>
  <c r="F35" i="13"/>
  <c r="F76" i="3"/>
  <c r="F85" i="3"/>
  <c r="F39" i="13"/>
  <c r="F49" i="13"/>
  <c r="I4" i="13"/>
  <c r="I43" i="13"/>
  <c r="I33" i="13"/>
  <c r="I74" i="3"/>
  <c r="C33" i="13"/>
  <c r="C4" i="13"/>
  <c r="C43" i="13"/>
  <c r="C74" i="3"/>
  <c r="N3" i="12"/>
  <c r="G236" i="3"/>
  <c r="G82" i="3"/>
  <c r="L38" i="12"/>
  <c r="L28" i="12"/>
  <c r="L18" i="12"/>
  <c r="L68" i="12" s="1"/>
  <c r="L24" i="14"/>
  <c r="F10" i="13"/>
  <c r="F26" i="13" s="1"/>
  <c r="L207" i="3"/>
  <c r="U28" i="12"/>
  <c r="U18" i="12"/>
  <c r="U68" i="12" s="1"/>
  <c r="U38" i="12"/>
  <c r="U24" i="14"/>
  <c r="S53" i="3"/>
  <c r="S23" i="12"/>
  <c r="S73" i="12" s="1"/>
  <c r="S43" i="12"/>
  <c r="S33" i="12"/>
  <c r="V40" i="12"/>
  <c r="V30" i="12"/>
  <c r="V20" i="12"/>
  <c r="V70" i="12" s="1"/>
  <c r="V45" i="3"/>
  <c r="V26" i="14"/>
  <c r="G197" i="3"/>
  <c r="F5" i="12"/>
  <c r="F40" i="12"/>
  <c r="F30" i="12"/>
  <c r="F20" i="12"/>
  <c r="F70" i="12" s="1"/>
  <c r="F45" i="3"/>
  <c r="F26" i="14"/>
  <c r="F6" i="12"/>
  <c r="U55" i="3"/>
  <c r="U35" i="12"/>
  <c r="U25" i="12"/>
  <c r="U75" i="12" s="1"/>
  <c r="U45" i="12"/>
  <c r="R53" i="3"/>
  <c r="R23" i="12"/>
  <c r="R73" i="12" s="1"/>
  <c r="R33" i="12"/>
  <c r="R43" i="12"/>
  <c r="N28" i="12"/>
  <c r="N18" i="12"/>
  <c r="N68" i="12" s="1"/>
  <c r="N38" i="12"/>
  <c r="N24" i="14"/>
  <c r="G32" i="12"/>
  <c r="G42" i="12"/>
  <c r="G22" i="12"/>
  <c r="G72" i="12" s="1"/>
  <c r="G52" i="12"/>
  <c r="L197" i="3"/>
  <c r="L43" i="3"/>
  <c r="U54" i="3"/>
  <c r="U24" i="12"/>
  <c r="U74" i="12" s="1"/>
  <c r="U34" i="12"/>
  <c r="U44" i="12"/>
  <c r="U10" i="12"/>
  <c r="G28" i="12"/>
  <c r="G48" i="12"/>
  <c r="G38" i="12"/>
  <c r="G18" i="12"/>
  <c r="G68" i="12" s="1"/>
  <c r="G24" i="14"/>
  <c r="B43" i="12"/>
  <c r="B23" i="12"/>
  <c r="B73" i="12" s="1"/>
  <c r="B33" i="12"/>
  <c r="B53" i="3"/>
  <c r="D235" i="3"/>
  <c r="U197" i="3"/>
  <c r="U43" i="3"/>
  <c r="M55" i="3"/>
  <c r="M45" i="12"/>
  <c r="M35" i="12"/>
  <c r="M25" i="12"/>
  <c r="M75" i="12" s="1"/>
  <c r="G43" i="3"/>
  <c r="I235" i="3"/>
  <c r="N45" i="13"/>
  <c r="N35" i="13"/>
  <c r="N55" i="13"/>
  <c r="N76" i="3"/>
  <c r="V84" i="3"/>
  <c r="V48" i="13"/>
  <c r="V38" i="13"/>
  <c r="J83" i="3"/>
  <c r="J47" i="13"/>
  <c r="J37" i="13"/>
  <c r="Q43" i="13"/>
  <c r="Q4" i="13"/>
  <c r="Q33" i="13"/>
  <c r="Q74" i="3"/>
  <c r="N197" i="3"/>
  <c r="N43" i="3"/>
  <c r="D196" i="3"/>
  <c r="G37" i="12"/>
  <c r="G17" i="12"/>
  <c r="G67" i="12" s="1"/>
  <c r="G47" i="12"/>
  <c r="G53" i="12"/>
  <c r="G49" i="12"/>
  <c r="N42" i="12"/>
  <c r="N22" i="12"/>
  <c r="N72" i="12" s="1"/>
  <c r="N32" i="12"/>
  <c r="T207" i="3"/>
  <c r="T36" i="13"/>
  <c r="T46" i="13"/>
  <c r="L198" i="3"/>
  <c r="L206" i="3"/>
  <c r="L52" i="3"/>
  <c r="N198" i="3"/>
  <c r="N6" i="13"/>
  <c r="N22" i="13" s="1"/>
  <c r="F5" i="13"/>
  <c r="F34" i="13"/>
  <c r="F44" i="13"/>
  <c r="F75" i="3"/>
  <c r="F6" i="13"/>
  <c r="F22" i="13" s="1"/>
  <c r="V45" i="13"/>
  <c r="V35" i="13"/>
  <c r="V76" i="3"/>
  <c r="O85" i="3"/>
  <c r="O39" i="13"/>
  <c r="O49" i="13"/>
  <c r="H45" i="13"/>
  <c r="H35" i="13"/>
  <c r="H76" i="3"/>
  <c r="Q83" i="3"/>
  <c r="Q47" i="13"/>
  <c r="Q37" i="13"/>
  <c r="M45" i="13"/>
  <c r="M35" i="13"/>
  <c r="M76" i="3"/>
  <c r="O84" i="3"/>
  <c r="O38" i="13"/>
  <c r="O48" i="13"/>
  <c r="O10" i="13"/>
  <c r="O26" i="13" s="1"/>
  <c r="G198" i="3"/>
  <c r="Q205" i="3"/>
  <c r="T206" i="3"/>
  <c r="T52" i="3"/>
  <c r="P4" i="12"/>
  <c r="P29" i="12"/>
  <c r="P19" i="12"/>
  <c r="P69" i="12" s="1"/>
  <c r="P25" i="14"/>
  <c r="P39" i="12"/>
  <c r="P44" i="3"/>
  <c r="G36" i="13"/>
  <c r="G46" i="13"/>
  <c r="T41" i="12"/>
  <c r="T27" i="14"/>
  <c r="T21" i="12"/>
  <c r="T71" i="12" s="1"/>
  <c r="T31" i="12"/>
  <c r="T46" i="3"/>
  <c r="G227" i="3"/>
  <c r="U236" i="3"/>
  <c r="V54" i="3"/>
  <c r="V34" i="12"/>
  <c r="V24" i="12"/>
  <c r="V74" i="12" s="1"/>
  <c r="V44" i="12"/>
  <c r="P235" i="3"/>
  <c r="N55" i="3"/>
  <c r="N45" i="12"/>
  <c r="N35" i="12"/>
  <c r="N25" i="12"/>
  <c r="N75" i="12" s="1"/>
  <c r="M26" i="14"/>
  <c r="M20" i="12"/>
  <c r="M70" i="12" s="1"/>
  <c r="M40" i="12"/>
  <c r="M30" i="12"/>
  <c r="M45" i="3"/>
  <c r="M6" i="12"/>
  <c r="J205" i="3"/>
  <c r="F198" i="3"/>
  <c r="N227" i="3"/>
  <c r="O20" i="12"/>
  <c r="O70" i="12" s="1"/>
  <c r="O40" i="12"/>
  <c r="O5" i="12"/>
  <c r="O30" i="12"/>
  <c r="O45" i="3"/>
  <c r="O26" i="14"/>
  <c r="O6" i="12"/>
  <c r="N236" i="3"/>
  <c r="N82" i="3"/>
  <c r="E44" i="13"/>
  <c r="E34" i="13"/>
  <c r="E75" i="3"/>
  <c r="M85" i="3"/>
  <c r="M49" i="13"/>
  <c r="M39" i="13"/>
  <c r="E101" i="11"/>
  <c r="G51" i="12"/>
  <c r="E30" i="12"/>
  <c r="E40" i="12"/>
  <c r="E20" i="12"/>
  <c r="E70" i="12" s="1"/>
  <c r="E26" i="14"/>
  <c r="E45" i="3"/>
  <c r="I4" i="12"/>
  <c r="I39" i="12"/>
  <c r="I29" i="12"/>
  <c r="I19" i="12"/>
  <c r="I69" i="12" s="1"/>
  <c r="I25" i="14"/>
  <c r="I44" i="3"/>
  <c r="E206" i="3"/>
  <c r="L3" i="12"/>
  <c r="D226" i="3"/>
  <c r="L236" i="3"/>
  <c r="L82" i="3"/>
  <c r="M206" i="3"/>
  <c r="M52" i="3"/>
  <c r="F55" i="3"/>
  <c r="F35" i="12"/>
  <c r="F45" i="12"/>
  <c r="F25" i="12"/>
  <c r="F75" i="12" s="1"/>
  <c r="F10" i="12"/>
  <c r="O54" i="3"/>
  <c r="O34" i="12"/>
  <c r="O24" i="12"/>
  <c r="O74" i="12" s="1"/>
  <c r="O44" i="12"/>
  <c r="O10" i="12"/>
  <c r="L5" i="13"/>
  <c r="O21" i="12"/>
  <c r="O71" i="12" s="1"/>
  <c r="O31" i="12"/>
  <c r="O27" i="14"/>
  <c r="O41" i="12"/>
  <c r="O46" i="3"/>
  <c r="U35" i="13"/>
  <c r="U45" i="13"/>
  <c r="U76" i="3"/>
  <c r="U73" i="3" s="1"/>
  <c r="O35" i="13"/>
  <c r="O45" i="13"/>
  <c r="O76" i="3"/>
  <c r="C103" i="11"/>
  <c r="V44" i="13"/>
  <c r="V34" i="13"/>
  <c r="V75" i="3"/>
  <c r="V6" i="13"/>
  <c r="V22" i="13" s="1"/>
  <c r="U85" i="3"/>
  <c r="U49" i="13"/>
  <c r="U39" i="13"/>
  <c r="G207" i="3"/>
  <c r="B43" i="11"/>
  <c r="B95" i="11" s="1"/>
  <c r="B100" i="11"/>
  <c r="C205" i="3"/>
  <c r="F236" i="3"/>
  <c r="M5" i="12"/>
  <c r="M21" i="12"/>
  <c r="M71" i="12" s="1"/>
  <c r="M41" i="12"/>
  <c r="M31" i="12"/>
  <c r="M46" i="3"/>
  <c r="M27" i="14"/>
  <c r="P226" i="3"/>
  <c r="L32" i="12"/>
  <c r="L22" i="12"/>
  <c r="L72" i="12" s="1"/>
  <c r="L42" i="12"/>
  <c r="U6" i="13"/>
  <c r="U22" i="13" s="1"/>
  <c r="M84" i="3"/>
  <c r="M48" i="13"/>
  <c r="M38" i="13"/>
  <c r="M10" i="13"/>
  <c r="M26" i="13" s="1"/>
  <c r="G237" i="3"/>
  <c r="T237" i="3"/>
  <c r="T6" i="12"/>
  <c r="K83" i="3"/>
  <c r="K47" i="13"/>
  <c r="K37" i="13"/>
  <c r="H44" i="13"/>
  <c r="H34" i="13"/>
  <c r="H75" i="3"/>
  <c r="H6" i="13"/>
  <c r="H22" i="13" s="1"/>
  <c r="G206" i="3"/>
  <c r="G52" i="3"/>
  <c r="T42" i="12"/>
  <c r="T32" i="12"/>
  <c r="T22" i="12"/>
  <c r="T72" i="12" s="1"/>
  <c r="N237" i="3"/>
  <c r="T227" i="3"/>
  <c r="T197" i="3"/>
  <c r="U5" i="12"/>
  <c r="U19" i="13" s="1"/>
  <c r="U227" i="3"/>
  <c r="L228" i="3"/>
  <c r="L32" i="13"/>
  <c r="L42" i="13"/>
  <c r="N36" i="13"/>
  <c r="N46" i="13"/>
  <c r="N56" i="13"/>
  <c r="H5" i="13"/>
  <c r="L52" i="12" l="1"/>
  <c r="N55" i="12"/>
  <c r="T51" i="12"/>
  <c r="N73" i="3"/>
  <c r="F82" i="3"/>
  <c r="N52" i="3"/>
  <c r="N48" i="12"/>
  <c r="N52" i="12"/>
  <c r="H3" i="13"/>
  <c r="H21" i="13" s="1"/>
  <c r="S83" i="3"/>
  <c r="S37" i="13"/>
  <c r="S47" i="13"/>
  <c r="I34" i="13"/>
  <c r="I44" i="13"/>
  <c r="I75" i="3"/>
  <c r="K4" i="13"/>
  <c r="K43" i="13"/>
  <c r="K33" i="13"/>
  <c r="K74" i="3"/>
  <c r="I84" i="3"/>
  <c r="I48" i="13"/>
  <c r="I38" i="13"/>
  <c r="T28" i="12"/>
  <c r="T18" i="12"/>
  <c r="T68" i="12" s="1"/>
  <c r="T24" i="14"/>
  <c r="T38" i="12"/>
  <c r="T48" i="12"/>
  <c r="M236" i="3"/>
  <c r="M82" i="3"/>
  <c r="M198" i="3"/>
  <c r="O237" i="3"/>
  <c r="V21" i="12"/>
  <c r="V71" i="12" s="1"/>
  <c r="V41" i="12"/>
  <c r="V31" i="12"/>
  <c r="V46" i="3"/>
  <c r="V27" i="14"/>
  <c r="R205" i="3"/>
  <c r="F24" i="14"/>
  <c r="F18" i="12"/>
  <c r="F68" i="12" s="1"/>
  <c r="F38" i="12"/>
  <c r="F28" i="12"/>
  <c r="O207" i="3"/>
  <c r="E55" i="3"/>
  <c r="E25" i="12"/>
  <c r="E75" i="12" s="1"/>
  <c r="E45" i="12"/>
  <c r="E35" i="12"/>
  <c r="E10" i="12"/>
  <c r="U57" i="13"/>
  <c r="U51" i="13"/>
  <c r="U41" i="13"/>
  <c r="U53" i="13"/>
  <c r="U58" i="13"/>
  <c r="U54" i="13"/>
  <c r="D44" i="13"/>
  <c r="D34" i="13"/>
  <c r="D75" i="3"/>
  <c r="P5" i="12"/>
  <c r="B47" i="13"/>
  <c r="B37" i="13"/>
  <c r="B83" i="3"/>
  <c r="G204" i="3"/>
  <c r="G47" i="3"/>
  <c r="E21" i="12"/>
  <c r="E71" i="12" s="1"/>
  <c r="E41" i="12"/>
  <c r="E27" i="14"/>
  <c r="E31" i="12"/>
  <c r="E46" i="3"/>
  <c r="O28" i="12"/>
  <c r="O24" i="14"/>
  <c r="O38" i="12"/>
  <c r="O18" i="12"/>
  <c r="O68" i="12" s="1"/>
  <c r="V228" i="3"/>
  <c r="F32" i="13"/>
  <c r="F42" i="13"/>
  <c r="U42" i="12"/>
  <c r="U32" i="12"/>
  <c r="U22" i="12"/>
  <c r="U72" i="12" s="1"/>
  <c r="V5" i="12"/>
  <c r="F46" i="13"/>
  <c r="F36" i="13"/>
  <c r="N47" i="12"/>
  <c r="N37" i="12"/>
  <c r="N17" i="12"/>
  <c r="N67" i="12" s="1"/>
  <c r="N53" i="12"/>
  <c r="N49" i="12"/>
  <c r="N51" i="12"/>
  <c r="N54" i="12"/>
  <c r="N50" i="12"/>
  <c r="F228" i="3"/>
  <c r="C235" i="3"/>
  <c r="L225" i="3"/>
  <c r="L64" i="3"/>
  <c r="P84" i="3"/>
  <c r="P48" i="13"/>
  <c r="P38" i="13"/>
  <c r="P10" i="12"/>
  <c r="I54" i="3"/>
  <c r="I44" i="12"/>
  <c r="I24" i="12"/>
  <c r="I74" i="12" s="1"/>
  <c r="I34" i="12"/>
  <c r="O206" i="3"/>
  <c r="O52" i="3"/>
  <c r="F207" i="3"/>
  <c r="F52" i="3"/>
  <c r="V206" i="3"/>
  <c r="O236" i="3"/>
  <c r="O82" i="3"/>
  <c r="Q235" i="3"/>
  <c r="F227" i="3"/>
  <c r="F73" i="3"/>
  <c r="N32" i="13"/>
  <c r="N42" i="13"/>
  <c r="N52" i="13"/>
  <c r="L204" i="3"/>
  <c r="L47" i="3"/>
  <c r="L144" i="3" s="1"/>
  <c r="Q226" i="3"/>
  <c r="F197" i="3"/>
  <c r="F43" i="3"/>
  <c r="V6" i="12"/>
  <c r="O5" i="13"/>
  <c r="O34" i="13"/>
  <c r="O44" i="13"/>
  <c r="O75" i="3"/>
  <c r="O6" i="13"/>
  <c r="O22" i="13" s="1"/>
  <c r="I18" i="13"/>
  <c r="L237" i="3"/>
  <c r="G35" i="13"/>
  <c r="G45" i="13"/>
  <c r="G76" i="3"/>
  <c r="G6" i="13"/>
  <c r="G22" i="13" s="1"/>
  <c r="G5" i="13"/>
  <c r="P44" i="12"/>
  <c r="P34" i="12"/>
  <c r="P54" i="3"/>
  <c r="P24" i="12"/>
  <c r="P74" i="12" s="1"/>
  <c r="T52" i="12"/>
  <c r="T17" i="12"/>
  <c r="T67" i="12" s="1"/>
  <c r="T37" i="12"/>
  <c r="T47" i="12"/>
  <c r="T53" i="12"/>
  <c r="T49" i="12"/>
  <c r="T55" i="12"/>
  <c r="T50" i="12"/>
  <c r="T54" i="12"/>
  <c r="D84" i="3"/>
  <c r="D38" i="13"/>
  <c r="D48" i="13"/>
  <c r="R83" i="3"/>
  <c r="R47" i="13"/>
  <c r="R37" i="13"/>
  <c r="P44" i="13"/>
  <c r="P34" i="13"/>
  <c r="P75" i="3"/>
  <c r="P40" i="12"/>
  <c r="P20" i="12"/>
  <c r="P70" i="12" s="1"/>
  <c r="P26" i="14"/>
  <c r="P30" i="12"/>
  <c r="P45" i="3"/>
  <c r="H42" i="13"/>
  <c r="H32" i="13"/>
  <c r="M36" i="13"/>
  <c r="M46" i="13"/>
  <c r="U32" i="13"/>
  <c r="U42" i="13"/>
  <c r="U52" i="13"/>
  <c r="U237" i="3"/>
  <c r="H55" i="3"/>
  <c r="H35" i="12"/>
  <c r="H45" i="12"/>
  <c r="H25" i="12"/>
  <c r="H75" i="12" s="1"/>
  <c r="H10" i="12"/>
  <c r="M204" i="3"/>
  <c r="M47" i="3"/>
  <c r="M147" i="3" s="1"/>
  <c r="Q6" i="12"/>
  <c r="Q39" i="12"/>
  <c r="Q19" i="12"/>
  <c r="Q69" i="12" s="1"/>
  <c r="Q29" i="12"/>
  <c r="Q25" i="14"/>
  <c r="Q44" i="3"/>
  <c r="Q4" i="12"/>
  <c r="Q18" i="13" s="1"/>
  <c r="M237" i="3"/>
  <c r="O197" i="3"/>
  <c r="O43" i="3"/>
  <c r="N64" i="3"/>
  <c r="N225" i="3"/>
  <c r="P196" i="3"/>
  <c r="M228" i="3"/>
  <c r="B205" i="3"/>
  <c r="H20" i="12"/>
  <c r="H70" i="12" s="1"/>
  <c r="H26" i="14"/>
  <c r="H5" i="12"/>
  <c r="H30" i="12"/>
  <c r="H40" i="12"/>
  <c r="H45" i="3"/>
  <c r="H6" i="12"/>
  <c r="P18" i="13"/>
  <c r="R4" i="12"/>
  <c r="R39" i="12"/>
  <c r="R29" i="12"/>
  <c r="R19" i="12"/>
  <c r="R69" i="12" s="1"/>
  <c r="R25" i="14"/>
  <c r="R44" i="3"/>
  <c r="C25" i="14"/>
  <c r="C19" i="12"/>
  <c r="C69" i="12" s="1"/>
  <c r="C39" i="12"/>
  <c r="C29" i="12"/>
  <c r="C4" i="12"/>
  <c r="C44" i="3"/>
  <c r="U56" i="13"/>
  <c r="H85" i="3"/>
  <c r="H49" i="13"/>
  <c r="H39" i="13"/>
  <c r="E85" i="3"/>
  <c r="E49" i="13"/>
  <c r="E39" i="13"/>
  <c r="B33" i="13"/>
  <c r="B4" i="13"/>
  <c r="B43" i="13"/>
  <c r="B74" i="3"/>
  <c r="E38" i="13"/>
  <c r="E48" i="13"/>
  <c r="E84" i="3"/>
  <c r="E10" i="13"/>
  <c r="E26" i="13" s="1"/>
  <c r="H227" i="3"/>
  <c r="H73" i="3"/>
  <c r="V42" i="13"/>
  <c r="V32" i="13"/>
  <c r="U228" i="3"/>
  <c r="V55" i="3"/>
  <c r="V45" i="12"/>
  <c r="V35" i="12"/>
  <c r="V25" i="12"/>
  <c r="V75" i="12" s="1"/>
  <c r="L19" i="13"/>
  <c r="L3" i="13"/>
  <c r="L21" i="13" s="1"/>
  <c r="L48" i="12"/>
  <c r="L37" i="12"/>
  <c r="L47" i="12"/>
  <c r="L17" i="12"/>
  <c r="L67" i="12" s="1"/>
  <c r="L53" i="12"/>
  <c r="L49" i="12"/>
  <c r="L54" i="12"/>
  <c r="L55" i="12"/>
  <c r="L51" i="12"/>
  <c r="L50" i="12"/>
  <c r="E5" i="12"/>
  <c r="M18" i="12"/>
  <c r="M68" i="12" s="1"/>
  <c r="M28" i="12"/>
  <c r="M38" i="12"/>
  <c r="M24" i="14"/>
  <c r="C54" i="3"/>
  <c r="C44" i="12"/>
  <c r="C34" i="12"/>
  <c r="C24" i="12"/>
  <c r="C74" i="12" s="1"/>
  <c r="V236" i="3"/>
  <c r="M207" i="3"/>
  <c r="V197" i="3"/>
  <c r="I226" i="3"/>
  <c r="T77" i="3"/>
  <c r="T234" i="3"/>
  <c r="C48" i="11"/>
  <c r="R4" i="13"/>
  <c r="R33" i="13"/>
  <c r="R43" i="13"/>
  <c r="R74" i="3"/>
  <c r="D5" i="12"/>
  <c r="B58" i="11"/>
  <c r="B53" i="11" s="1"/>
  <c r="J4" i="13"/>
  <c r="J33" i="13"/>
  <c r="J43" i="13"/>
  <c r="J74" i="3"/>
  <c r="M3" i="12"/>
  <c r="V227" i="3"/>
  <c r="V73" i="3"/>
  <c r="O228" i="3"/>
  <c r="U55" i="13"/>
  <c r="O198" i="3"/>
  <c r="O22" i="12"/>
  <c r="O72" i="12" s="1"/>
  <c r="O42" i="12"/>
  <c r="O32" i="12"/>
  <c r="F32" i="12"/>
  <c r="F22" i="12"/>
  <c r="F72" i="12" s="1"/>
  <c r="F42" i="12"/>
  <c r="I196" i="3"/>
  <c r="E6" i="12"/>
  <c r="M197" i="3"/>
  <c r="M43" i="3"/>
  <c r="V10" i="12"/>
  <c r="U82" i="3"/>
  <c r="T198" i="3"/>
  <c r="T43" i="3"/>
  <c r="T204" i="3"/>
  <c r="T47" i="3"/>
  <c r="T144" i="3" s="1"/>
  <c r="O36" i="13"/>
  <c r="O46" i="13"/>
  <c r="N228" i="3"/>
  <c r="U195" i="3"/>
  <c r="U34" i="3"/>
  <c r="U207" i="3"/>
  <c r="C226" i="3"/>
  <c r="I20" i="12"/>
  <c r="I70" i="12" s="1"/>
  <c r="I40" i="12"/>
  <c r="I30" i="12"/>
  <c r="I45" i="3"/>
  <c r="I26" i="14"/>
  <c r="D103" i="11"/>
  <c r="Q5" i="12"/>
  <c r="U3" i="12"/>
  <c r="H27" i="14"/>
  <c r="H41" i="12"/>
  <c r="H31" i="12"/>
  <c r="H21" i="12"/>
  <c r="H71" i="12" s="1"/>
  <c r="H46" i="3"/>
  <c r="F77" i="3"/>
  <c r="F177" i="3" s="1"/>
  <c r="F234" i="3"/>
  <c r="L77" i="3"/>
  <c r="L177" i="3" s="1"/>
  <c r="L234" i="3"/>
  <c r="E197" i="3"/>
  <c r="E43" i="3"/>
  <c r="M34" i="13"/>
  <c r="M5" i="13"/>
  <c r="M44" i="13"/>
  <c r="M75" i="3"/>
  <c r="M6" i="13"/>
  <c r="M22" i="13" s="1"/>
  <c r="E227" i="3"/>
  <c r="N77" i="3"/>
  <c r="N234" i="3"/>
  <c r="O3" i="12"/>
  <c r="P6" i="12"/>
  <c r="D26" i="14"/>
  <c r="D40" i="12"/>
  <c r="D30" i="12"/>
  <c r="D20" i="12"/>
  <c r="D70" i="12" s="1"/>
  <c r="D45" i="3"/>
  <c r="D6" i="12"/>
  <c r="J235" i="3"/>
  <c r="U206" i="3"/>
  <c r="U52" i="3"/>
  <c r="K19" i="12"/>
  <c r="K69" i="12" s="1"/>
  <c r="K39" i="12"/>
  <c r="K29" i="12"/>
  <c r="K4" i="12"/>
  <c r="K25" i="14"/>
  <c r="K44" i="3"/>
  <c r="H84" i="3"/>
  <c r="H48" i="13"/>
  <c r="H38" i="13"/>
  <c r="H10" i="13"/>
  <c r="H26" i="13" s="1"/>
  <c r="N51" i="13"/>
  <c r="N41" i="13"/>
  <c r="N57" i="13"/>
  <c r="N53" i="13"/>
  <c r="N54" i="13"/>
  <c r="N59" i="13"/>
  <c r="N58" i="13"/>
  <c r="Q44" i="13"/>
  <c r="Q34" i="13"/>
  <c r="Q75" i="3"/>
  <c r="C58" i="11"/>
  <c r="C53" i="11" s="1"/>
  <c r="U225" i="3"/>
  <c r="U64" i="3"/>
  <c r="K235" i="3"/>
  <c r="U59" i="13"/>
  <c r="J4" i="12"/>
  <c r="J19" i="12"/>
  <c r="J69" i="12" s="1"/>
  <c r="J29" i="12"/>
  <c r="J39" i="12"/>
  <c r="J25" i="14"/>
  <c r="J44" i="3"/>
  <c r="N207" i="3"/>
  <c r="H228" i="3"/>
  <c r="T35" i="13"/>
  <c r="T45" i="13"/>
  <c r="T76" i="3"/>
  <c r="T6" i="13"/>
  <c r="T22" i="13" s="1"/>
  <c r="T5" i="13"/>
  <c r="F19" i="13"/>
  <c r="F3" i="13"/>
  <c r="N34" i="3"/>
  <c r="N135" i="3" s="1"/>
  <c r="N195" i="3"/>
  <c r="G195" i="3"/>
  <c r="G34" i="3"/>
  <c r="G135" i="3" s="1"/>
  <c r="L195" i="3"/>
  <c r="L34" i="3"/>
  <c r="Q30" i="12"/>
  <c r="Q40" i="12"/>
  <c r="Q45" i="3"/>
  <c r="Q26" i="14"/>
  <c r="Q20" i="12"/>
  <c r="Q70" i="12" s="1"/>
  <c r="F3" i="12"/>
  <c r="S205" i="3"/>
  <c r="G77" i="3"/>
  <c r="G234" i="3"/>
  <c r="F237" i="3"/>
  <c r="I6" i="13"/>
  <c r="I22" i="13" s="1"/>
  <c r="P6" i="13"/>
  <c r="P22" i="13" s="1"/>
  <c r="P10" i="13"/>
  <c r="P26" i="13" s="1"/>
  <c r="U52" i="12" l="1"/>
  <c r="O52" i="12"/>
  <c r="H58" i="13"/>
  <c r="H59" i="13"/>
  <c r="F52" i="13"/>
  <c r="F21" i="13"/>
  <c r="U156" i="3"/>
  <c r="U160" i="3"/>
  <c r="U158" i="3"/>
  <c r="U159" i="3"/>
  <c r="U163" i="3"/>
  <c r="U157" i="3"/>
  <c r="U161" i="3"/>
  <c r="U166" i="3"/>
  <c r="U167" i="3"/>
  <c r="T169" i="3"/>
  <c r="T172" i="3"/>
  <c r="T173" i="3"/>
  <c r="T171" i="3"/>
  <c r="T170" i="3"/>
  <c r="T179" i="3"/>
  <c r="T180" i="3"/>
  <c r="T178" i="3"/>
  <c r="T175" i="3"/>
  <c r="T177" i="3"/>
  <c r="T176" i="3"/>
  <c r="L156" i="3"/>
  <c r="L158" i="3"/>
  <c r="L160" i="3"/>
  <c r="L163" i="3"/>
  <c r="L159" i="3"/>
  <c r="L157" i="3"/>
  <c r="L161" i="3"/>
  <c r="L166" i="3"/>
  <c r="L167" i="3"/>
  <c r="L168" i="3"/>
  <c r="U165" i="3"/>
  <c r="L165" i="3"/>
  <c r="T174" i="3"/>
  <c r="L174" i="3"/>
  <c r="G169" i="3"/>
  <c r="G171" i="3"/>
  <c r="G173" i="3"/>
  <c r="G172" i="3"/>
  <c r="G170" i="3"/>
  <c r="G180" i="3"/>
  <c r="G179" i="3"/>
  <c r="G178" i="3"/>
  <c r="G175" i="3"/>
  <c r="G176" i="3"/>
  <c r="G177" i="3"/>
  <c r="N229" i="3"/>
  <c r="N169" i="3"/>
  <c r="N171" i="3"/>
  <c r="N172" i="3"/>
  <c r="N173" i="3"/>
  <c r="N170" i="3"/>
  <c r="N180" i="3"/>
  <c r="N179" i="3"/>
  <c r="N178" i="3"/>
  <c r="N175" i="3"/>
  <c r="N177" i="3"/>
  <c r="N176" i="3"/>
  <c r="L229" i="3"/>
  <c r="L169" i="3"/>
  <c r="L173" i="3"/>
  <c r="L172" i="3"/>
  <c r="L171" i="3"/>
  <c r="L170" i="3"/>
  <c r="L180" i="3"/>
  <c r="L179" i="3"/>
  <c r="L178" i="3"/>
  <c r="L175" i="3"/>
  <c r="L176" i="3"/>
  <c r="G174" i="3"/>
  <c r="N156" i="3"/>
  <c r="N158" i="3"/>
  <c r="N163" i="3"/>
  <c r="N160" i="3"/>
  <c r="N159" i="3"/>
  <c r="N161" i="3"/>
  <c r="N157" i="3"/>
  <c r="N166" i="3"/>
  <c r="N167" i="3"/>
  <c r="N168" i="3"/>
  <c r="N165" i="3"/>
  <c r="N174" i="3"/>
  <c r="F229" i="3"/>
  <c r="F169" i="3"/>
  <c r="F172" i="3"/>
  <c r="F173" i="3"/>
  <c r="F171" i="3"/>
  <c r="F170" i="3"/>
  <c r="F180" i="3"/>
  <c r="F179" i="3"/>
  <c r="F178" i="3"/>
  <c r="F175" i="3"/>
  <c r="F176" i="3"/>
  <c r="U168" i="3"/>
  <c r="F174" i="3"/>
  <c r="L126" i="3"/>
  <c r="L134" i="3"/>
  <c r="L132" i="3"/>
  <c r="L130" i="3"/>
  <c r="L133" i="3"/>
  <c r="L128" i="3"/>
  <c r="L129" i="3"/>
  <c r="L131" i="3"/>
  <c r="L127" i="3"/>
  <c r="L136" i="3"/>
  <c r="L138" i="3"/>
  <c r="L137" i="3"/>
  <c r="V43" i="3"/>
  <c r="V195" i="3" s="1"/>
  <c r="G126" i="3"/>
  <c r="G129" i="3"/>
  <c r="G130" i="3"/>
  <c r="G134" i="3"/>
  <c r="G128" i="3"/>
  <c r="G132" i="3"/>
  <c r="G127" i="3"/>
  <c r="G133" i="3"/>
  <c r="G131" i="3"/>
  <c r="G136" i="3"/>
  <c r="G138" i="3"/>
  <c r="G137" i="3"/>
  <c r="U126" i="3"/>
  <c r="U128" i="3"/>
  <c r="U130" i="3"/>
  <c r="U129" i="3"/>
  <c r="U132" i="3"/>
  <c r="U134" i="3"/>
  <c r="U133" i="3"/>
  <c r="U127" i="3"/>
  <c r="U131" i="3"/>
  <c r="U136" i="3"/>
  <c r="U137" i="3"/>
  <c r="U138" i="3"/>
  <c r="M139" i="3"/>
  <c r="M142" i="3"/>
  <c r="M141" i="3"/>
  <c r="M140" i="3"/>
  <c r="M143" i="3"/>
  <c r="M150" i="3"/>
  <c r="M149" i="3"/>
  <c r="M148" i="3"/>
  <c r="M145" i="3"/>
  <c r="M146" i="3"/>
  <c r="U135" i="3"/>
  <c r="L139" i="3"/>
  <c r="L141" i="3"/>
  <c r="L143" i="3"/>
  <c r="L142" i="3"/>
  <c r="L140" i="3"/>
  <c r="L149" i="3"/>
  <c r="L150" i="3"/>
  <c r="L148" i="3"/>
  <c r="L145" i="3"/>
  <c r="L146" i="3"/>
  <c r="L147" i="3"/>
  <c r="G199" i="3"/>
  <c r="G139" i="3"/>
  <c r="G141" i="3"/>
  <c r="G143" i="3"/>
  <c r="G142" i="3"/>
  <c r="G140" i="3"/>
  <c r="G150" i="3"/>
  <c r="G149" i="3"/>
  <c r="G148" i="3"/>
  <c r="G145" i="3"/>
  <c r="G147" i="3"/>
  <c r="G146" i="3"/>
  <c r="V52" i="3"/>
  <c r="V204" i="3" s="1"/>
  <c r="N47" i="3"/>
  <c r="G144" i="3"/>
  <c r="L135" i="3"/>
  <c r="N126" i="3"/>
  <c r="N128" i="3"/>
  <c r="N132" i="3"/>
  <c r="N129" i="3"/>
  <c r="N134" i="3"/>
  <c r="N130" i="3"/>
  <c r="N133" i="3"/>
  <c r="N127" i="3"/>
  <c r="N131" i="3"/>
  <c r="N136" i="3"/>
  <c r="N137" i="3"/>
  <c r="N138" i="3"/>
  <c r="N204" i="3"/>
  <c r="M144" i="3"/>
  <c r="T139" i="3"/>
  <c r="T141" i="3"/>
  <c r="T143" i="3"/>
  <c r="T142" i="3"/>
  <c r="T140" i="3"/>
  <c r="T150" i="3"/>
  <c r="T149" i="3"/>
  <c r="T148" i="3"/>
  <c r="T145" i="3"/>
  <c r="T146" i="3"/>
  <c r="T147" i="3"/>
  <c r="I5" i="12"/>
  <c r="P3" i="12"/>
  <c r="P32" i="13"/>
  <c r="P42" i="13"/>
  <c r="I32" i="13"/>
  <c r="I42" i="13"/>
  <c r="P46" i="13"/>
  <c r="P36" i="13"/>
  <c r="C34" i="13"/>
  <c r="C44" i="13"/>
  <c r="C75" i="3"/>
  <c r="D102" i="11"/>
  <c r="D48" i="11"/>
  <c r="K44" i="13"/>
  <c r="K75" i="3"/>
  <c r="K34" i="13"/>
  <c r="E102" i="11"/>
  <c r="G101" i="11"/>
  <c r="T42" i="13"/>
  <c r="T32" i="13"/>
  <c r="K196" i="3"/>
  <c r="D3" i="12"/>
  <c r="U186" i="3"/>
  <c r="V32" i="12"/>
  <c r="V22" i="12"/>
  <c r="V72" i="12" s="1"/>
  <c r="V42" i="12"/>
  <c r="R226" i="3"/>
  <c r="E3" i="12"/>
  <c r="R235" i="3"/>
  <c r="F64" i="3"/>
  <c r="F225" i="3"/>
  <c r="P55" i="3"/>
  <c r="P52" i="3" s="1"/>
  <c r="P45" i="12"/>
  <c r="P35" i="12"/>
  <c r="P25" i="12"/>
  <c r="P75" i="12" s="1"/>
  <c r="B235" i="3"/>
  <c r="D21" i="12"/>
  <c r="D71" i="12" s="1"/>
  <c r="D41" i="12"/>
  <c r="D31" i="12"/>
  <c r="D46" i="3"/>
  <c r="D43" i="3" s="1"/>
  <c r="D27" i="14"/>
  <c r="K226" i="3"/>
  <c r="J44" i="13"/>
  <c r="J34" i="13"/>
  <c r="J75" i="3"/>
  <c r="D85" i="3"/>
  <c r="D49" i="13"/>
  <c r="D39" i="13"/>
  <c r="Q197" i="3"/>
  <c r="L186" i="3"/>
  <c r="N186" i="3"/>
  <c r="T228" i="3"/>
  <c r="T73" i="3"/>
  <c r="U216" i="3"/>
  <c r="M19" i="13"/>
  <c r="M3" i="13"/>
  <c r="M21" i="13" s="1"/>
  <c r="M34" i="3"/>
  <c r="M195" i="3"/>
  <c r="Q54" i="3"/>
  <c r="Q44" i="12"/>
  <c r="Q34" i="12"/>
  <c r="Q24" i="12"/>
  <c r="Q74" i="12" s="1"/>
  <c r="Q10" i="12"/>
  <c r="P42" i="12"/>
  <c r="P32" i="12"/>
  <c r="P22" i="12"/>
  <c r="P72" i="12" s="1"/>
  <c r="G3" i="13"/>
  <c r="G19" i="13"/>
  <c r="J26" i="14"/>
  <c r="J20" i="12"/>
  <c r="J70" i="12" s="1"/>
  <c r="J40" i="12"/>
  <c r="J30" i="12"/>
  <c r="J45" i="3"/>
  <c r="V3" i="12"/>
  <c r="I236" i="3"/>
  <c r="H52" i="13"/>
  <c r="H41" i="13"/>
  <c r="H51" i="13"/>
  <c r="H53" i="13"/>
  <c r="H57" i="13"/>
  <c r="H54" i="13"/>
  <c r="H55" i="13"/>
  <c r="R34" i="13"/>
  <c r="R44" i="13"/>
  <c r="R75" i="3"/>
  <c r="F52" i="12"/>
  <c r="F47" i="12"/>
  <c r="F37" i="12"/>
  <c r="F17" i="12"/>
  <c r="F67" i="12" s="1"/>
  <c r="F53" i="12"/>
  <c r="F49" i="12"/>
  <c r="F54" i="12"/>
  <c r="F51" i="12"/>
  <c r="F55" i="12"/>
  <c r="F50" i="12"/>
  <c r="H236" i="3"/>
  <c r="H82" i="3"/>
  <c r="I197" i="3"/>
  <c r="T199" i="3"/>
  <c r="M37" i="12"/>
  <c r="M47" i="12"/>
  <c r="M17" i="12"/>
  <c r="M67" i="12" s="1"/>
  <c r="M53" i="12"/>
  <c r="M49" i="12"/>
  <c r="M54" i="12"/>
  <c r="M50" i="12"/>
  <c r="M52" i="12"/>
  <c r="M51" i="12"/>
  <c r="M55" i="12"/>
  <c r="J226" i="3"/>
  <c r="J54" i="3"/>
  <c r="J44" i="12"/>
  <c r="J34" i="12"/>
  <c r="J24" i="12"/>
  <c r="J74" i="12" s="1"/>
  <c r="J10" i="12"/>
  <c r="B226" i="3"/>
  <c r="H237" i="3"/>
  <c r="H3" i="12"/>
  <c r="Q28" i="12"/>
  <c r="Q18" i="12"/>
  <c r="Q68" i="12" s="1"/>
  <c r="Q38" i="12"/>
  <c r="Q24" i="14"/>
  <c r="D10" i="13"/>
  <c r="D26" i="13" s="1"/>
  <c r="G42" i="13"/>
  <c r="G32" i="13"/>
  <c r="O19" i="13"/>
  <c r="O3" i="13"/>
  <c r="L199" i="3"/>
  <c r="O204" i="3"/>
  <c r="O47" i="3"/>
  <c r="V198" i="3"/>
  <c r="M77" i="3"/>
  <c r="M174" i="3" s="1"/>
  <c r="M234" i="3"/>
  <c r="C40" i="12"/>
  <c r="C20" i="12"/>
  <c r="C70" i="12" s="1"/>
  <c r="C30" i="12"/>
  <c r="C26" i="14"/>
  <c r="C45" i="3"/>
  <c r="H19" i="13"/>
  <c r="R84" i="3"/>
  <c r="R48" i="13"/>
  <c r="R38" i="13"/>
  <c r="U204" i="3"/>
  <c r="U47" i="3"/>
  <c r="U144" i="3" s="1"/>
  <c r="D54" i="3"/>
  <c r="D24" i="12"/>
  <c r="D74" i="12" s="1"/>
  <c r="D44" i="12"/>
  <c r="D34" i="12"/>
  <c r="D10" i="12"/>
  <c r="T229" i="3"/>
  <c r="E36" i="13"/>
  <c r="E46" i="13"/>
  <c r="Q3" i="12"/>
  <c r="R20" i="12"/>
  <c r="R70" i="12" s="1"/>
  <c r="R40" i="12"/>
  <c r="R30" i="12"/>
  <c r="R26" i="14"/>
  <c r="R45" i="3"/>
  <c r="G228" i="3"/>
  <c r="G73" i="3"/>
  <c r="D227" i="3"/>
  <c r="J55" i="3"/>
  <c r="J25" i="12"/>
  <c r="J75" i="12" s="1"/>
  <c r="J35" i="12"/>
  <c r="J45" i="12"/>
  <c r="Q41" i="12"/>
  <c r="Q31" i="12"/>
  <c r="Q21" i="12"/>
  <c r="Q71" i="12" s="1"/>
  <c r="Q27" i="14"/>
  <c r="Q46" i="3"/>
  <c r="I227" i="3"/>
  <c r="D58" i="11"/>
  <c r="D53" i="11" s="1"/>
  <c r="I5" i="13"/>
  <c r="J84" i="3"/>
  <c r="J48" i="13"/>
  <c r="J38" i="13"/>
  <c r="K48" i="13"/>
  <c r="K38" i="13"/>
  <c r="K84" i="3"/>
  <c r="G186" i="3"/>
  <c r="J196" i="3"/>
  <c r="D18" i="12"/>
  <c r="D68" i="12" s="1"/>
  <c r="D38" i="12"/>
  <c r="D28" i="12"/>
  <c r="D24" i="14"/>
  <c r="P24" i="14"/>
  <c r="P28" i="12"/>
  <c r="P38" i="12"/>
  <c r="P18" i="12"/>
  <c r="P68" i="12" s="1"/>
  <c r="E34" i="3"/>
  <c r="E135" i="3" s="1"/>
  <c r="E195" i="3"/>
  <c r="Q55" i="3"/>
  <c r="Q45" i="12"/>
  <c r="Q35" i="12"/>
  <c r="Q25" i="12"/>
  <c r="Q75" i="12" s="1"/>
  <c r="T195" i="3"/>
  <c r="T34" i="3"/>
  <c r="T135" i="3" s="1"/>
  <c r="E28" i="12"/>
  <c r="E18" i="12"/>
  <c r="E68" i="12" s="1"/>
  <c r="E24" i="14"/>
  <c r="E38" i="12"/>
  <c r="V207" i="3"/>
  <c r="Q196" i="3"/>
  <c r="M199" i="3"/>
  <c r="H207" i="3"/>
  <c r="H52" i="3"/>
  <c r="P206" i="3"/>
  <c r="O32" i="13"/>
  <c r="O42" i="13"/>
  <c r="I206" i="3"/>
  <c r="F101" i="11"/>
  <c r="L216" i="3"/>
  <c r="C18" i="13"/>
  <c r="K54" i="3"/>
  <c r="K24" i="12"/>
  <c r="K74" i="12" s="1"/>
  <c r="K44" i="12"/>
  <c r="K34" i="12"/>
  <c r="K10" i="12"/>
  <c r="E207" i="3"/>
  <c r="E52" i="3"/>
  <c r="E103" i="11"/>
  <c r="C84" i="3"/>
  <c r="C48" i="13"/>
  <c r="C38" i="13"/>
  <c r="G229" i="3"/>
  <c r="F51" i="13"/>
  <c r="F41" i="13"/>
  <c r="F57" i="13"/>
  <c r="F53" i="13"/>
  <c r="F58" i="13"/>
  <c r="F59" i="13"/>
  <c r="F54" i="13"/>
  <c r="F55" i="13"/>
  <c r="Q227" i="3"/>
  <c r="H46" i="13"/>
  <c r="H36" i="13"/>
  <c r="H56" i="13"/>
  <c r="D197" i="3"/>
  <c r="O37" i="12"/>
  <c r="O47" i="12"/>
  <c r="O17" i="12"/>
  <c r="O67" i="12" s="1"/>
  <c r="O53" i="12"/>
  <c r="O49" i="12"/>
  <c r="O54" i="12"/>
  <c r="O51" i="12"/>
  <c r="O55" i="12"/>
  <c r="O50" i="12"/>
  <c r="M32" i="13"/>
  <c r="M42" i="13"/>
  <c r="I3" i="12"/>
  <c r="I27" i="14"/>
  <c r="I41" i="12"/>
  <c r="I31" i="12"/>
  <c r="I21" i="12"/>
  <c r="I71" i="12" s="1"/>
  <c r="I46" i="3"/>
  <c r="I6" i="12"/>
  <c r="H225" i="3"/>
  <c r="H64" i="3"/>
  <c r="E237" i="3"/>
  <c r="C196" i="3"/>
  <c r="H24" i="14"/>
  <c r="H38" i="12"/>
  <c r="H28" i="12"/>
  <c r="H18" i="12"/>
  <c r="H68" i="12" s="1"/>
  <c r="P49" i="12"/>
  <c r="N216" i="3"/>
  <c r="E45" i="13"/>
  <c r="E35" i="13"/>
  <c r="E76" i="3"/>
  <c r="E6" i="13"/>
  <c r="E22" i="13" s="1"/>
  <c r="E5" i="13"/>
  <c r="P227" i="3"/>
  <c r="O227" i="3"/>
  <c r="O73" i="3"/>
  <c r="V28" i="12"/>
  <c r="V18" i="12"/>
  <c r="V68" i="12" s="1"/>
  <c r="V38" i="12"/>
  <c r="V24" i="14"/>
  <c r="F56" i="13"/>
  <c r="E198" i="3"/>
  <c r="D55" i="3"/>
  <c r="D35" i="12"/>
  <c r="D25" i="12"/>
  <c r="D75" i="12" s="1"/>
  <c r="D45" i="12"/>
  <c r="P85" i="3"/>
  <c r="P39" i="13"/>
  <c r="P49" i="13"/>
  <c r="P45" i="13"/>
  <c r="P35" i="13"/>
  <c r="P76" i="3"/>
  <c r="I45" i="13"/>
  <c r="I35" i="13"/>
  <c r="I76" i="3"/>
  <c r="S4" i="13"/>
  <c r="S33" i="13"/>
  <c r="S43" i="13"/>
  <c r="S74" i="3"/>
  <c r="C5" i="12"/>
  <c r="R54" i="3"/>
  <c r="R44" i="12"/>
  <c r="R34" i="12"/>
  <c r="R24" i="12"/>
  <c r="R74" i="12" s="1"/>
  <c r="M227" i="3"/>
  <c r="M73" i="3"/>
  <c r="I55" i="3"/>
  <c r="I45" i="12"/>
  <c r="I35" i="12"/>
  <c r="I25" i="12"/>
  <c r="I75" i="12" s="1"/>
  <c r="R18" i="13"/>
  <c r="C206" i="3"/>
  <c r="M48" i="12"/>
  <c r="L52" i="13"/>
  <c r="L41" i="13"/>
  <c r="L51" i="13"/>
  <c r="L53" i="13"/>
  <c r="L57" i="13"/>
  <c r="L54" i="13"/>
  <c r="L58" i="13"/>
  <c r="L55" i="13"/>
  <c r="L59" i="13"/>
  <c r="L56" i="13"/>
  <c r="E82" i="3"/>
  <c r="E236" i="3"/>
  <c r="B19" i="12"/>
  <c r="B69" i="12" s="1"/>
  <c r="B29" i="12"/>
  <c r="B4" i="12"/>
  <c r="B18" i="13" s="1"/>
  <c r="B39" i="12"/>
  <c r="B25" i="14"/>
  <c r="B44" i="3"/>
  <c r="H197" i="3"/>
  <c r="H43" i="3"/>
  <c r="O195" i="3"/>
  <c r="O34" i="3"/>
  <c r="P197" i="3"/>
  <c r="F195" i="3"/>
  <c r="F34" i="3"/>
  <c r="F135" i="3" s="1"/>
  <c r="V85" i="3"/>
  <c r="V39" i="13"/>
  <c r="V49" i="13"/>
  <c r="V10" i="13"/>
  <c r="V26" i="13" s="1"/>
  <c r="V5" i="13"/>
  <c r="K18" i="13"/>
  <c r="S235" i="3"/>
  <c r="T19" i="13"/>
  <c r="T3" i="13"/>
  <c r="T21" i="13" s="1"/>
  <c r="H198" i="3"/>
  <c r="U49" i="12"/>
  <c r="U47" i="12"/>
  <c r="U37" i="12"/>
  <c r="U53" i="12"/>
  <c r="U17" i="12"/>
  <c r="U67" i="12" s="1"/>
  <c r="U50" i="12"/>
  <c r="U51" i="12"/>
  <c r="U48" i="12"/>
  <c r="U54" i="12"/>
  <c r="U55" i="12"/>
  <c r="U77" i="3"/>
  <c r="U234" i="3"/>
  <c r="V225" i="3"/>
  <c r="V64" i="3"/>
  <c r="J18" i="13"/>
  <c r="S39" i="12"/>
  <c r="S19" i="12"/>
  <c r="S69" i="12" s="1"/>
  <c r="S29" i="12"/>
  <c r="S4" i="12"/>
  <c r="S25" i="14"/>
  <c r="S44" i="3"/>
  <c r="C43" i="11"/>
  <c r="C95" i="11" s="1"/>
  <c r="C100" i="11"/>
  <c r="R196" i="3"/>
  <c r="H42" i="12"/>
  <c r="H32" i="12"/>
  <c r="H22" i="12"/>
  <c r="H72" i="12" s="1"/>
  <c r="P50" i="12"/>
  <c r="P5" i="13"/>
  <c r="D236" i="3"/>
  <c r="O77" i="3"/>
  <c r="O234" i="3"/>
  <c r="F204" i="3"/>
  <c r="F47" i="3"/>
  <c r="I10" i="12"/>
  <c r="P236" i="3"/>
  <c r="O48" i="12"/>
  <c r="P31" i="12"/>
  <c r="P41" i="12"/>
  <c r="P21" i="12"/>
  <c r="P71" i="12" s="1"/>
  <c r="P46" i="3"/>
  <c r="P27" i="14"/>
  <c r="E42" i="12"/>
  <c r="E32" i="12"/>
  <c r="E22" i="12"/>
  <c r="E72" i="12" s="1"/>
  <c r="F48" i="12"/>
  <c r="K5" i="12"/>
  <c r="K3" i="12" s="1"/>
  <c r="K30" i="12"/>
  <c r="K26" i="14"/>
  <c r="K20" i="12"/>
  <c r="K70" i="12" s="1"/>
  <c r="K40" i="12"/>
  <c r="K45" i="3"/>
  <c r="F103" i="11"/>
  <c r="J10" i="13"/>
  <c r="J26" i="13" s="1"/>
  <c r="C6" i="13"/>
  <c r="C22" i="13" s="1"/>
  <c r="M52" i="13" l="1"/>
  <c r="V48" i="12"/>
  <c r="P54" i="12"/>
  <c r="Q55" i="12"/>
  <c r="H52" i="12"/>
  <c r="D54" i="12"/>
  <c r="I51" i="12"/>
  <c r="E52" i="12"/>
  <c r="V34" i="3"/>
  <c r="V130" i="3" s="1"/>
  <c r="P53" i="12"/>
  <c r="P52" i="12"/>
  <c r="P37" i="12"/>
  <c r="P51" i="12"/>
  <c r="P47" i="12"/>
  <c r="P48" i="12"/>
  <c r="P17" i="12"/>
  <c r="P67" i="12" s="1"/>
  <c r="P55" i="12"/>
  <c r="G52" i="13"/>
  <c r="G21" i="13"/>
  <c r="O52" i="13"/>
  <c r="O21" i="13"/>
  <c r="D82" i="3"/>
  <c r="H156" i="3"/>
  <c r="H158" i="3"/>
  <c r="H159" i="3"/>
  <c r="H163" i="3"/>
  <c r="H160" i="3"/>
  <c r="H161" i="3"/>
  <c r="H157" i="3"/>
  <c r="H166" i="3"/>
  <c r="H167" i="3"/>
  <c r="H168" i="3"/>
  <c r="V156" i="3"/>
  <c r="V159" i="3"/>
  <c r="V158" i="3"/>
  <c r="V160" i="3"/>
  <c r="V157" i="3"/>
  <c r="V163" i="3"/>
  <c r="V161" i="3"/>
  <c r="V166" i="3"/>
  <c r="V167" i="3"/>
  <c r="V168" i="3"/>
  <c r="U169" i="3"/>
  <c r="U172" i="3"/>
  <c r="U173" i="3"/>
  <c r="U171" i="3"/>
  <c r="U170" i="3"/>
  <c r="U179" i="3"/>
  <c r="U180" i="3"/>
  <c r="U178" i="3"/>
  <c r="U175" i="3"/>
  <c r="U176" i="3"/>
  <c r="U177" i="3"/>
  <c r="P82" i="3"/>
  <c r="F156" i="3"/>
  <c r="F158" i="3"/>
  <c r="F163" i="3"/>
  <c r="F160" i="3"/>
  <c r="F159" i="3"/>
  <c r="F161" i="3"/>
  <c r="F157" i="3"/>
  <c r="F166" i="3"/>
  <c r="F168" i="3"/>
  <c r="F167" i="3"/>
  <c r="H165" i="3"/>
  <c r="V165" i="3"/>
  <c r="O229" i="3"/>
  <c r="O169" i="3"/>
  <c r="O173" i="3"/>
  <c r="O171" i="3"/>
  <c r="O172" i="3"/>
  <c r="O170" i="3"/>
  <c r="O180" i="3"/>
  <c r="O179" i="3"/>
  <c r="O178" i="3"/>
  <c r="O175" i="3"/>
  <c r="O176" i="3"/>
  <c r="O177" i="3"/>
  <c r="F165" i="3"/>
  <c r="U174" i="3"/>
  <c r="M229" i="3"/>
  <c r="M169" i="3"/>
  <c r="M173" i="3"/>
  <c r="M171" i="3"/>
  <c r="M172" i="3"/>
  <c r="M170" i="3"/>
  <c r="M179" i="3"/>
  <c r="M180" i="3"/>
  <c r="M178" i="3"/>
  <c r="M175" i="3"/>
  <c r="M176" i="3"/>
  <c r="M177" i="3"/>
  <c r="O174" i="3"/>
  <c r="V47" i="3"/>
  <c r="V142" i="3" s="1"/>
  <c r="F199" i="3"/>
  <c r="F139" i="3"/>
  <c r="F142" i="3"/>
  <c r="F141" i="3"/>
  <c r="F140" i="3"/>
  <c r="F143" i="3"/>
  <c r="F150" i="3"/>
  <c r="F149" i="3"/>
  <c r="F148" i="3"/>
  <c r="F145" i="3"/>
  <c r="F146" i="3"/>
  <c r="F147" i="3"/>
  <c r="O126" i="3"/>
  <c r="O132" i="3"/>
  <c r="O129" i="3"/>
  <c r="O134" i="3"/>
  <c r="O128" i="3"/>
  <c r="O130" i="3"/>
  <c r="O133" i="3"/>
  <c r="O127" i="3"/>
  <c r="O131" i="3"/>
  <c r="O136" i="3"/>
  <c r="O138" i="3"/>
  <c r="O137" i="3"/>
  <c r="N199" i="3"/>
  <c r="N139" i="3"/>
  <c r="N141" i="3"/>
  <c r="N142" i="3"/>
  <c r="N140" i="3"/>
  <c r="N143" i="3"/>
  <c r="N150" i="3"/>
  <c r="N149" i="3"/>
  <c r="N148" i="3"/>
  <c r="N145" i="3"/>
  <c r="N146" i="3"/>
  <c r="N147" i="3"/>
  <c r="N144" i="3"/>
  <c r="O135" i="3"/>
  <c r="I52" i="3"/>
  <c r="I204" i="3" s="1"/>
  <c r="E126" i="3"/>
  <c r="E129" i="3"/>
  <c r="E128" i="3"/>
  <c r="E132" i="3"/>
  <c r="E130" i="3"/>
  <c r="E134" i="3"/>
  <c r="E127" i="3"/>
  <c r="E133" i="3"/>
  <c r="E131" i="3"/>
  <c r="E136" i="3"/>
  <c r="E137" i="3"/>
  <c r="Q43" i="3"/>
  <c r="Q195" i="3" s="1"/>
  <c r="O139" i="3"/>
  <c r="O141" i="3"/>
  <c r="O143" i="3"/>
  <c r="O142" i="3"/>
  <c r="O140" i="3"/>
  <c r="O150" i="3"/>
  <c r="O149" i="3"/>
  <c r="O148" i="3"/>
  <c r="O145" i="3"/>
  <c r="O146" i="3"/>
  <c r="O147" i="3"/>
  <c r="M126" i="3"/>
  <c r="M134" i="3"/>
  <c r="M129" i="3"/>
  <c r="M130" i="3"/>
  <c r="M132" i="3"/>
  <c r="M128" i="3"/>
  <c r="M127" i="3"/>
  <c r="M133" i="3"/>
  <c r="M131" i="3"/>
  <c r="M136" i="3"/>
  <c r="M138" i="3"/>
  <c r="M137" i="3"/>
  <c r="E138" i="3"/>
  <c r="F126" i="3"/>
  <c r="F128" i="3"/>
  <c r="F132" i="3"/>
  <c r="F130" i="3"/>
  <c r="F134" i="3"/>
  <c r="F129" i="3"/>
  <c r="F127" i="3"/>
  <c r="F133" i="3"/>
  <c r="F131" i="3"/>
  <c r="F136" i="3"/>
  <c r="F138" i="3"/>
  <c r="F137" i="3"/>
  <c r="I43" i="3"/>
  <c r="T126" i="3"/>
  <c r="T132" i="3"/>
  <c r="T134" i="3"/>
  <c r="T133" i="3"/>
  <c r="T128" i="3"/>
  <c r="T130" i="3"/>
  <c r="T129" i="3"/>
  <c r="T131" i="3"/>
  <c r="T127" i="3"/>
  <c r="T136" i="3"/>
  <c r="T137" i="3"/>
  <c r="T138" i="3"/>
  <c r="F144" i="3"/>
  <c r="M135" i="3"/>
  <c r="U139" i="3"/>
  <c r="U143" i="3"/>
  <c r="U141" i="3"/>
  <c r="U142" i="3"/>
  <c r="U140" i="3"/>
  <c r="U150" i="3"/>
  <c r="U149" i="3"/>
  <c r="U148" i="3"/>
  <c r="U145" i="3"/>
  <c r="U146" i="3"/>
  <c r="U147" i="3"/>
  <c r="O144" i="3"/>
  <c r="D55" i="12"/>
  <c r="E48" i="12"/>
  <c r="I55" i="12"/>
  <c r="Q51" i="12"/>
  <c r="H48" i="12"/>
  <c r="D51" i="12"/>
  <c r="C3" i="12"/>
  <c r="C32" i="13"/>
  <c r="C42" i="13"/>
  <c r="J36" i="13"/>
  <c r="J46" i="13"/>
  <c r="K17" i="12"/>
  <c r="K67" i="12" s="1"/>
  <c r="K47" i="12"/>
  <c r="K37" i="12"/>
  <c r="K53" i="12"/>
  <c r="K49" i="12"/>
  <c r="K54" i="12"/>
  <c r="K50" i="12"/>
  <c r="S84" i="3"/>
  <c r="S38" i="13"/>
  <c r="S48" i="13"/>
  <c r="R45" i="13"/>
  <c r="R35" i="13"/>
  <c r="R76" i="3"/>
  <c r="I19" i="13"/>
  <c r="I3" i="13"/>
  <c r="I21" i="13" s="1"/>
  <c r="H195" i="3"/>
  <c r="H34" i="3"/>
  <c r="E77" i="3"/>
  <c r="E234" i="3"/>
  <c r="M64" i="3"/>
  <c r="M225" i="3"/>
  <c r="R55" i="3"/>
  <c r="R25" i="12"/>
  <c r="R75" i="12" s="1"/>
  <c r="R45" i="12"/>
  <c r="R35" i="12"/>
  <c r="E42" i="13"/>
  <c r="E32" i="13"/>
  <c r="E204" i="3"/>
  <c r="E47" i="3"/>
  <c r="E144" i="3" s="1"/>
  <c r="E186" i="3"/>
  <c r="Q45" i="13"/>
  <c r="Q35" i="13"/>
  <c r="Q76" i="3"/>
  <c r="Q5" i="13"/>
  <c r="Q6" i="13"/>
  <c r="Q22" i="13" s="1"/>
  <c r="Q198" i="3"/>
  <c r="R197" i="3"/>
  <c r="C197" i="3"/>
  <c r="O199" i="3"/>
  <c r="Q206" i="3"/>
  <c r="Q52" i="3"/>
  <c r="M41" i="13"/>
  <c r="M51" i="13"/>
  <c r="M53" i="13"/>
  <c r="M57" i="13"/>
  <c r="M59" i="13"/>
  <c r="M55" i="13"/>
  <c r="M58" i="13"/>
  <c r="M54" i="13"/>
  <c r="M56" i="13"/>
  <c r="D198" i="3"/>
  <c r="E48" i="11"/>
  <c r="D43" i="11"/>
  <c r="D95" i="11" s="1"/>
  <c r="D100" i="11"/>
  <c r="H101" i="11"/>
  <c r="C85" i="3"/>
  <c r="C49" i="13"/>
  <c r="C39" i="13"/>
  <c r="K45" i="13"/>
  <c r="K35" i="13"/>
  <c r="K76" i="3"/>
  <c r="U229" i="3"/>
  <c r="V19" i="13"/>
  <c r="V3" i="13"/>
  <c r="V21" i="13" s="1"/>
  <c r="R206" i="3"/>
  <c r="P228" i="3"/>
  <c r="O64" i="3"/>
  <c r="O165" i="3" s="1"/>
  <c r="O225" i="3"/>
  <c r="E228" i="3"/>
  <c r="E73" i="3"/>
  <c r="C236" i="3"/>
  <c r="K206" i="3"/>
  <c r="Q54" i="12"/>
  <c r="Q47" i="12"/>
  <c r="Q37" i="12"/>
  <c r="Q17" i="12"/>
  <c r="Q67" i="12" s="1"/>
  <c r="Q53" i="12"/>
  <c r="Q49" i="12"/>
  <c r="Q50" i="12"/>
  <c r="K45" i="12"/>
  <c r="K35" i="12"/>
  <c r="K55" i="3"/>
  <c r="K25" i="12"/>
  <c r="K75" i="12" s="1"/>
  <c r="K55" i="12"/>
  <c r="Q48" i="12"/>
  <c r="J52" i="3"/>
  <c r="J206" i="3"/>
  <c r="V53" i="12"/>
  <c r="V47" i="12"/>
  <c r="V37" i="12"/>
  <c r="V17" i="12"/>
  <c r="V67" i="12" s="1"/>
  <c r="V49" i="12"/>
  <c r="V54" i="12"/>
  <c r="V50" i="12"/>
  <c r="V51" i="12"/>
  <c r="V55" i="12"/>
  <c r="K197" i="3"/>
  <c r="I52" i="12"/>
  <c r="I42" i="12"/>
  <c r="I32" i="12"/>
  <c r="I22" i="12"/>
  <c r="I72" i="12" s="1"/>
  <c r="S196" i="3"/>
  <c r="Q85" i="3"/>
  <c r="Q39" i="13"/>
  <c r="Q49" i="13"/>
  <c r="V46" i="13"/>
  <c r="V36" i="13"/>
  <c r="D207" i="3"/>
  <c r="K41" i="12"/>
  <c r="K31" i="12"/>
  <c r="K21" i="12"/>
  <c r="K71" i="12" s="1"/>
  <c r="K27" i="14"/>
  <c r="K51" i="12"/>
  <c r="K46" i="3"/>
  <c r="K6" i="12"/>
  <c r="P204" i="3"/>
  <c r="P47" i="3"/>
  <c r="P144" i="3" s="1"/>
  <c r="J207" i="3"/>
  <c r="D206" i="3"/>
  <c r="D52" i="3"/>
  <c r="U199" i="3"/>
  <c r="R236" i="3"/>
  <c r="D46" i="13"/>
  <c r="D36" i="13"/>
  <c r="R5" i="13"/>
  <c r="G51" i="13"/>
  <c r="G41" i="13"/>
  <c r="G57" i="13"/>
  <c r="G53" i="13"/>
  <c r="G54" i="13"/>
  <c r="G59" i="13"/>
  <c r="G58" i="13"/>
  <c r="G56" i="13"/>
  <c r="G55" i="13"/>
  <c r="F216" i="3"/>
  <c r="C21" i="12"/>
  <c r="C71" i="12" s="1"/>
  <c r="C27" i="14"/>
  <c r="C31" i="12"/>
  <c r="C41" i="12"/>
  <c r="C46" i="3"/>
  <c r="C6" i="12"/>
  <c r="P77" i="3"/>
  <c r="P234" i="3"/>
  <c r="I228" i="3"/>
  <c r="I73" i="3"/>
  <c r="I28" i="12"/>
  <c r="I18" i="12"/>
  <c r="I68" i="12" s="1"/>
  <c r="I48" i="12"/>
  <c r="I38" i="12"/>
  <c r="I24" i="14"/>
  <c r="D35" i="13"/>
  <c r="D45" i="13"/>
  <c r="D76" i="3"/>
  <c r="D6" i="13"/>
  <c r="D22" i="13" s="1"/>
  <c r="D5" i="13"/>
  <c r="R6" i="13"/>
  <c r="R22" i="13" s="1"/>
  <c r="J197" i="3"/>
  <c r="K227" i="3"/>
  <c r="C227" i="3"/>
  <c r="S44" i="13"/>
  <c r="S34" i="13"/>
  <c r="S75" i="3"/>
  <c r="S10" i="12"/>
  <c r="D77" i="3"/>
  <c r="D234" i="3"/>
  <c r="R10" i="12"/>
  <c r="S26" i="14"/>
  <c r="S30" i="12"/>
  <c r="S40" i="12"/>
  <c r="S20" i="12"/>
  <c r="S70" i="12" s="1"/>
  <c r="S45" i="3"/>
  <c r="P73" i="3"/>
  <c r="I198" i="3"/>
  <c r="D195" i="3"/>
  <c r="D34" i="3"/>
  <c r="C10" i="13"/>
  <c r="C26" i="13" s="1"/>
  <c r="K32" i="12"/>
  <c r="K42" i="12"/>
  <c r="K22" i="12"/>
  <c r="K72" i="12" s="1"/>
  <c r="K52" i="12"/>
  <c r="K6" i="13"/>
  <c r="K22" i="13" s="1"/>
  <c r="O53" i="13"/>
  <c r="O51" i="13"/>
  <c r="O41" i="13"/>
  <c r="O57" i="13"/>
  <c r="O58" i="13"/>
  <c r="O55" i="13"/>
  <c r="O59" i="13"/>
  <c r="O54" i="13"/>
  <c r="O56" i="13"/>
  <c r="J32" i="12"/>
  <c r="J22" i="12"/>
  <c r="J72" i="12" s="1"/>
  <c r="J42" i="12"/>
  <c r="Q32" i="12"/>
  <c r="Q52" i="12"/>
  <c r="Q22" i="12"/>
  <c r="Q72" i="12" s="1"/>
  <c r="Q42" i="12"/>
  <c r="D237" i="3"/>
  <c r="C45" i="13"/>
  <c r="C35" i="13"/>
  <c r="C76" i="3"/>
  <c r="E58" i="11"/>
  <c r="E53" i="11" s="1"/>
  <c r="B84" i="3"/>
  <c r="B38" i="13"/>
  <c r="B48" i="13"/>
  <c r="P198" i="3"/>
  <c r="S18" i="13"/>
  <c r="V216" i="3"/>
  <c r="F186" i="3"/>
  <c r="B196" i="3"/>
  <c r="I207" i="3"/>
  <c r="S226" i="3"/>
  <c r="P237" i="3"/>
  <c r="H204" i="3"/>
  <c r="H47" i="3"/>
  <c r="H144" i="3" s="1"/>
  <c r="Q207" i="3"/>
  <c r="K236" i="3"/>
  <c r="J236" i="3"/>
  <c r="G225" i="3"/>
  <c r="G64" i="3"/>
  <c r="D42" i="12"/>
  <c r="D32" i="12"/>
  <c r="D22" i="12"/>
  <c r="D72" i="12" s="1"/>
  <c r="D52" i="12"/>
  <c r="S54" i="3"/>
  <c r="S34" i="12"/>
  <c r="S24" i="12"/>
  <c r="S74" i="12" s="1"/>
  <c r="S44" i="12"/>
  <c r="Q84" i="3"/>
  <c r="Q48" i="13"/>
  <c r="Q38" i="13"/>
  <c r="Q10" i="13"/>
  <c r="Q26" i="13" s="1"/>
  <c r="H47" i="12"/>
  <c r="H37" i="12"/>
  <c r="H17" i="12"/>
  <c r="H67" i="12" s="1"/>
  <c r="H53" i="12"/>
  <c r="H49" i="12"/>
  <c r="H54" i="12"/>
  <c r="H50" i="12"/>
  <c r="H55" i="12"/>
  <c r="H51" i="12"/>
  <c r="H77" i="3"/>
  <c r="H174" i="3" s="1"/>
  <c r="H234" i="3"/>
  <c r="R227" i="3"/>
  <c r="B20" i="12"/>
  <c r="B70" i="12" s="1"/>
  <c r="B40" i="12"/>
  <c r="B30" i="12"/>
  <c r="B45" i="3"/>
  <c r="B26" i="14"/>
  <c r="T225" i="3"/>
  <c r="T64" i="3"/>
  <c r="T165" i="3" s="1"/>
  <c r="E47" i="12"/>
  <c r="E37" i="12"/>
  <c r="E17" i="12"/>
  <c r="E67" i="12" s="1"/>
  <c r="E53" i="12"/>
  <c r="E49" i="12"/>
  <c r="E54" i="12"/>
  <c r="E50" i="12"/>
  <c r="E51" i="12"/>
  <c r="E55" i="12"/>
  <c r="R27" i="14"/>
  <c r="R21" i="12"/>
  <c r="R71" i="12" s="1"/>
  <c r="R31" i="12"/>
  <c r="R41" i="12"/>
  <c r="R46" i="3"/>
  <c r="R6" i="12"/>
  <c r="C5" i="13"/>
  <c r="J39" i="13"/>
  <c r="J49" i="13"/>
  <c r="J85" i="3"/>
  <c r="R49" i="13"/>
  <c r="R39" i="13"/>
  <c r="R85" i="3"/>
  <c r="T52" i="13"/>
  <c r="T51" i="13"/>
  <c r="T41" i="13"/>
  <c r="T53" i="13"/>
  <c r="T57" i="13"/>
  <c r="T58" i="13"/>
  <c r="T59" i="13"/>
  <c r="T54" i="13"/>
  <c r="T56" i="13"/>
  <c r="T55" i="13"/>
  <c r="O186" i="3"/>
  <c r="I47" i="12"/>
  <c r="I37" i="12"/>
  <c r="I17" i="12"/>
  <c r="I67" i="12" s="1"/>
  <c r="I53" i="12"/>
  <c r="I49" i="12"/>
  <c r="I50" i="12"/>
  <c r="I54" i="12"/>
  <c r="J41" i="12"/>
  <c r="J31" i="12"/>
  <c r="J21" i="12"/>
  <c r="J71" i="12" s="1"/>
  <c r="J27" i="14"/>
  <c r="J46" i="3"/>
  <c r="J6" i="12"/>
  <c r="T186" i="3"/>
  <c r="I85" i="3"/>
  <c r="I39" i="13"/>
  <c r="I49" i="13"/>
  <c r="I10" i="13"/>
  <c r="I26" i="13" s="1"/>
  <c r="R5" i="12"/>
  <c r="J5" i="12"/>
  <c r="M186" i="3"/>
  <c r="J227" i="3"/>
  <c r="P207" i="3"/>
  <c r="B34" i="13"/>
  <c r="B44" i="13"/>
  <c r="B75" i="3"/>
  <c r="P19" i="13"/>
  <c r="P3" i="13"/>
  <c r="P21" i="13" s="1"/>
  <c r="P43" i="3"/>
  <c r="V237" i="3"/>
  <c r="V82" i="3"/>
  <c r="R10" i="13"/>
  <c r="R26" i="13" s="1"/>
  <c r="C55" i="3"/>
  <c r="C25" i="12"/>
  <c r="C75" i="12" s="1"/>
  <c r="C45" i="12"/>
  <c r="C35" i="12"/>
  <c r="C10" i="12"/>
  <c r="E19" i="13"/>
  <c r="E3" i="13"/>
  <c r="E21" i="13" s="1"/>
  <c r="H216" i="3"/>
  <c r="V52" i="12"/>
  <c r="D48" i="12"/>
  <c r="D37" i="12"/>
  <c r="D17" i="12"/>
  <c r="D67" i="12" s="1"/>
  <c r="D47" i="12"/>
  <c r="D53" i="12"/>
  <c r="D49" i="12"/>
  <c r="D50" i="12"/>
  <c r="S10" i="13"/>
  <c r="S26" i="13" s="1"/>
  <c r="V135" i="3" l="1"/>
  <c r="V131" i="3"/>
  <c r="V186" i="3"/>
  <c r="V134" i="3"/>
  <c r="V128" i="3"/>
  <c r="V132" i="3"/>
  <c r="V199" i="3"/>
  <c r="V137" i="3"/>
  <c r="V133" i="3"/>
  <c r="V136" i="3"/>
  <c r="V129" i="3"/>
  <c r="V138" i="3"/>
  <c r="V127" i="3"/>
  <c r="V126" i="3"/>
  <c r="C51" i="12"/>
  <c r="V148" i="3"/>
  <c r="I47" i="3"/>
  <c r="I147" i="3" s="1"/>
  <c r="P169" i="3"/>
  <c r="P171" i="3"/>
  <c r="P172" i="3"/>
  <c r="P173" i="3"/>
  <c r="P170" i="3"/>
  <c r="P180" i="3"/>
  <c r="P179" i="3"/>
  <c r="P178" i="3"/>
  <c r="P175" i="3"/>
  <c r="P176" i="3"/>
  <c r="V145" i="3"/>
  <c r="V139" i="3"/>
  <c r="V149" i="3"/>
  <c r="G156" i="3"/>
  <c r="G163" i="3"/>
  <c r="G158" i="3"/>
  <c r="G161" i="3"/>
  <c r="G160" i="3"/>
  <c r="G159" i="3"/>
  <c r="G157" i="3"/>
  <c r="G166" i="3"/>
  <c r="G167" i="3"/>
  <c r="G168" i="3"/>
  <c r="V150" i="3"/>
  <c r="C82" i="3"/>
  <c r="R73" i="3"/>
  <c r="V143" i="3"/>
  <c r="G165" i="3"/>
  <c r="Q34" i="3"/>
  <c r="Q134" i="3" s="1"/>
  <c r="M156" i="3"/>
  <c r="M158" i="3"/>
  <c r="M159" i="3"/>
  <c r="M160" i="3"/>
  <c r="M163" i="3"/>
  <c r="M161" i="3"/>
  <c r="M157" i="3"/>
  <c r="M166" i="3"/>
  <c r="M168" i="3"/>
  <c r="M167" i="3"/>
  <c r="V140" i="3"/>
  <c r="T156" i="3"/>
  <c r="T159" i="3"/>
  <c r="T163" i="3"/>
  <c r="T160" i="3"/>
  <c r="T158" i="3"/>
  <c r="T157" i="3"/>
  <c r="T161" i="3"/>
  <c r="T166" i="3"/>
  <c r="T167" i="3"/>
  <c r="T168" i="3"/>
  <c r="H169" i="3"/>
  <c r="H171" i="3"/>
  <c r="H172" i="3"/>
  <c r="H173" i="3"/>
  <c r="H170" i="3"/>
  <c r="H180" i="3"/>
  <c r="H179" i="3"/>
  <c r="H178" i="3"/>
  <c r="H175" i="3"/>
  <c r="H177" i="3"/>
  <c r="H176" i="3"/>
  <c r="D169" i="3"/>
  <c r="D172" i="3"/>
  <c r="D171" i="3"/>
  <c r="D173" i="3"/>
  <c r="D170" i="3"/>
  <c r="D179" i="3"/>
  <c r="D180" i="3"/>
  <c r="D178" i="3"/>
  <c r="D175" i="3"/>
  <c r="D176" i="3"/>
  <c r="O156" i="3"/>
  <c r="O158" i="3"/>
  <c r="O160" i="3"/>
  <c r="O159" i="3"/>
  <c r="O163" i="3"/>
  <c r="O157" i="3"/>
  <c r="O161" i="3"/>
  <c r="O166" i="3"/>
  <c r="O168" i="3"/>
  <c r="O167" i="3"/>
  <c r="V144" i="3"/>
  <c r="V147" i="3"/>
  <c r="V141" i="3"/>
  <c r="P177" i="3"/>
  <c r="D177" i="3"/>
  <c r="M165" i="3"/>
  <c r="E169" i="3"/>
  <c r="E173" i="3"/>
  <c r="E172" i="3"/>
  <c r="E171" i="3"/>
  <c r="E170" i="3"/>
  <c r="E180" i="3"/>
  <c r="E179" i="3"/>
  <c r="E178" i="3"/>
  <c r="E175" i="3"/>
  <c r="E177" i="3"/>
  <c r="E176" i="3"/>
  <c r="V146" i="3"/>
  <c r="E174" i="3"/>
  <c r="P174" i="3"/>
  <c r="D174" i="3"/>
  <c r="H126" i="3"/>
  <c r="H132" i="3"/>
  <c r="H130" i="3"/>
  <c r="H134" i="3"/>
  <c r="H128" i="3"/>
  <c r="H129" i="3"/>
  <c r="H131" i="3"/>
  <c r="H133" i="3"/>
  <c r="H127" i="3"/>
  <c r="H136" i="3"/>
  <c r="H137" i="3"/>
  <c r="H138" i="3"/>
  <c r="K43" i="3"/>
  <c r="D126" i="3"/>
  <c r="D133" i="3"/>
  <c r="D130" i="3"/>
  <c r="D128" i="3"/>
  <c r="D132" i="3"/>
  <c r="D134" i="3"/>
  <c r="D129" i="3"/>
  <c r="D131" i="3"/>
  <c r="D127" i="3"/>
  <c r="D136" i="3"/>
  <c r="D137" i="3"/>
  <c r="R52" i="3"/>
  <c r="R204" i="3" s="1"/>
  <c r="H139" i="3"/>
  <c r="H141" i="3"/>
  <c r="H142" i="3"/>
  <c r="H140" i="3"/>
  <c r="H143" i="3"/>
  <c r="H150" i="3"/>
  <c r="H149" i="3"/>
  <c r="H148" i="3"/>
  <c r="H145" i="3"/>
  <c r="H146" i="3"/>
  <c r="H147" i="3"/>
  <c r="I34" i="3"/>
  <c r="D138" i="3"/>
  <c r="D135" i="3"/>
  <c r="I195" i="3"/>
  <c r="P199" i="3"/>
  <c r="P139" i="3"/>
  <c r="P142" i="3"/>
  <c r="P141" i="3"/>
  <c r="P143" i="3"/>
  <c r="P140" i="3"/>
  <c r="P150" i="3"/>
  <c r="P149" i="3"/>
  <c r="P148" i="3"/>
  <c r="P145" i="3"/>
  <c r="P146" i="3"/>
  <c r="E199" i="3"/>
  <c r="E139" i="3"/>
  <c r="E142" i="3"/>
  <c r="E141" i="3"/>
  <c r="E140" i="3"/>
  <c r="E143" i="3"/>
  <c r="E150" i="3"/>
  <c r="E149" i="3"/>
  <c r="E148" i="3"/>
  <c r="E145" i="3"/>
  <c r="E146" i="3"/>
  <c r="E147" i="3"/>
  <c r="I142" i="3"/>
  <c r="I143" i="3"/>
  <c r="I140" i="3"/>
  <c r="H135" i="3"/>
  <c r="P147" i="3"/>
  <c r="B5" i="12"/>
  <c r="C55" i="12"/>
  <c r="S36" i="13"/>
  <c r="S46" i="13"/>
  <c r="V77" i="3"/>
  <c r="V174" i="3" s="1"/>
  <c r="V234" i="3"/>
  <c r="B227" i="3"/>
  <c r="J198" i="3"/>
  <c r="J43" i="3"/>
  <c r="C228" i="3"/>
  <c r="I237" i="3"/>
  <c r="I82" i="3"/>
  <c r="J82" i="3"/>
  <c r="J237" i="3"/>
  <c r="R198" i="3"/>
  <c r="R43" i="3"/>
  <c r="Q36" i="13"/>
  <c r="Q46" i="13"/>
  <c r="C18" i="12"/>
  <c r="C68" i="12" s="1"/>
  <c r="C28" i="12"/>
  <c r="C48" i="12"/>
  <c r="C38" i="12"/>
  <c r="C24" i="14"/>
  <c r="S6" i="13"/>
  <c r="S22" i="13" s="1"/>
  <c r="S35" i="13"/>
  <c r="S45" i="13"/>
  <c r="S76" i="3"/>
  <c r="S21" i="12"/>
  <c r="S71" i="12" s="1"/>
  <c r="S41" i="12"/>
  <c r="S31" i="12"/>
  <c r="S46" i="3"/>
  <c r="S27" i="14"/>
  <c r="S6" i="12"/>
  <c r="C73" i="3"/>
  <c r="K198" i="3"/>
  <c r="G103" i="11"/>
  <c r="T216" i="3"/>
  <c r="H199" i="3"/>
  <c r="S55" i="3"/>
  <c r="S45" i="12"/>
  <c r="S25" i="12"/>
  <c r="S75" i="12" s="1"/>
  <c r="S35" i="12"/>
  <c r="R42" i="13"/>
  <c r="R32" i="13"/>
  <c r="J45" i="13"/>
  <c r="J35" i="13"/>
  <c r="J76" i="3"/>
  <c r="J6" i="13"/>
  <c r="J22" i="13" s="1"/>
  <c r="J5" i="13"/>
  <c r="C77" i="3"/>
  <c r="C234" i="3"/>
  <c r="R207" i="3"/>
  <c r="M216" i="3"/>
  <c r="Q228" i="3"/>
  <c r="Q73" i="3"/>
  <c r="C207" i="3"/>
  <c r="C52" i="3"/>
  <c r="K85" i="3"/>
  <c r="K39" i="13"/>
  <c r="K49" i="13"/>
  <c r="K10" i="13"/>
  <c r="K26" i="13" s="1"/>
  <c r="R3" i="12"/>
  <c r="S5" i="12"/>
  <c r="D229" i="3"/>
  <c r="C198" i="3"/>
  <c r="C43" i="3"/>
  <c r="D204" i="3"/>
  <c r="D47" i="3"/>
  <c r="D144" i="3" s="1"/>
  <c r="K207" i="3"/>
  <c r="Q204" i="3"/>
  <c r="Q47" i="3"/>
  <c r="Q144" i="3" s="1"/>
  <c r="I41" i="13"/>
  <c r="I51" i="13"/>
  <c r="I57" i="13"/>
  <c r="I53" i="13"/>
  <c r="I58" i="13"/>
  <c r="I54" i="13"/>
  <c r="I55" i="13"/>
  <c r="I52" i="13"/>
  <c r="B35" i="13"/>
  <c r="B45" i="13"/>
  <c r="B76" i="3"/>
  <c r="E52" i="13"/>
  <c r="E41" i="13"/>
  <c r="E51" i="13"/>
  <c r="E53" i="13"/>
  <c r="E57" i="13"/>
  <c r="E54" i="13"/>
  <c r="E58" i="13"/>
  <c r="E59" i="13"/>
  <c r="E56" i="13"/>
  <c r="E55" i="13"/>
  <c r="I36" i="13"/>
  <c r="I46" i="13"/>
  <c r="I56" i="13"/>
  <c r="R82" i="3"/>
  <c r="R237" i="3"/>
  <c r="S206" i="3"/>
  <c r="S227" i="3"/>
  <c r="B35" i="12"/>
  <c r="B45" i="12"/>
  <c r="B25" i="12"/>
  <c r="B75" i="12" s="1"/>
  <c r="B55" i="3"/>
  <c r="P229" i="3"/>
  <c r="Q237" i="3"/>
  <c r="O216" i="3"/>
  <c r="B54" i="3"/>
  <c r="B44" i="12"/>
  <c r="B34" i="12"/>
  <c r="B24" i="12"/>
  <c r="B74" i="12" s="1"/>
  <c r="B10" i="12"/>
  <c r="I101" i="11"/>
  <c r="S39" i="13"/>
  <c r="S85" i="3"/>
  <c r="S49" i="13"/>
  <c r="F58" i="11"/>
  <c r="F53" i="11" s="1"/>
  <c r="R36" i="13"/>
  <c r="R46" i="13"/>
  <c r="P195" i="3"/>
  <c r="P34" i="3"/>
  <c r="P135" i="3" s="1"/>
  <c r="I59" i="13"/>
  <c r="C19" i="13"/>
  <c r="C3" i="13"/>
  <c r="B197" i="3"/>
  <c r="B236" i="3"/>
  <c r="C46" i="13"/>
  <c r="C36" i="13"/>
  <c r="P225" i="3"/>
  <c r="P64" i="3"/>
  <c r="R22" i="12"/>
  <c r="R72" i="12" s="1"/>
  <c r="R42" i="12"/>
  <c r="R32" i="12"/>
  <c r="D19" i="13"/>
  <c r="D3" i="13"/>
  <c r="D21" i="13" s="1"/>
  <c r="R19" i="13"/>
  <c r="R3" i="13"/>
  <c r="J204" i="3"/>
  <c r="J47" i="3"/>
  <c r="K228" i="3"/>
  <c r="K73" i="3"/>
  <c r="E229" i="3"/>
  <c r="C22" i="12"/>
  <c r="C72" i="12" s="1"/>
  <c r="C42" i="12"/>
  <c r="C32" i="12"/>
  <c r="C52" i="12"/>
  <c r="P56" i="13"/>
  <c r="P51" i="13"/>
  <c r="P41" i="13"/>
  <c r="P57" i="13"/>
  <c r="P53" i="13"/>
  <c r="P54" i="13"/>
  <c r="P58" i="13"/>
  <c r="P52" i="13"/>
  <c r="P55" i="13"/>
  <c r="P59" i="13"/>
  <c r="K5" i="13"/>
  <c r="Q236" i="3"/>
  <c r="Q82" i="3"/>
  <c r="G216" i="3"/>
  <c r="K32" i="13"/>
  <c r="K42" i="13"/>
  <c r="S197" i="3"/>
  <c r="S5" i="13"/>
  <c r="D42" i="13"/>
  <c r="D32" i="13"/>
  <c r="K28" i="12"/>
  <c r="K18" i="12"/>
  <c r="K68" i="12" s="1"/>
  <c r="K38" i="12"/>
  <c r="K48" i="12"/>
  <c r="K24" i="14"/>
  <c r="B21" i="12"/>
  <c r="B71" i="12" s="1"/>
  <c r="B41" i="12"/>
  <c r="B31" i="12"/>
  <c r="B27" i="14"/>
  <c r="B46" i="3"/>
  <c r="B6" i="12"/>
  <c r="C237" i="3"/>
  <c r="E43" i="11"/>
  <c r="E95" i="11" s="1"/>
  <c r="E100" i="11"/>
  <c r="Q42" i="13"/>
  <c r="Q32" i="13"/>
  <c r="R228" i="3"/>
  <c r="C37" i="12"/>
  <c r="C47" i="12"/>
  <c r="C17" i="12"/>
  <c r="C67" i="12" s="1"/>
  <c r="C53" i="12"/>
  <c r="C49" i="12"/>
  <c r="C54" i="12"/>
  <c r="C50" i="12"/>
  <c r="G102" i="11"/>
  <c r="G48" i="11"/>
  <c r="B5" i="13"/>
  <c r="B6" i="13"/>
  <c r="B22" i="13" s="1"/>
  <c r="J3" i="12"/>
  <c r="J28" i="12"/>
  <c r="J38" i="12"/>
  <c r="J24" i="14"/>
  <c r="J18" i="12"/>
  <c r="J68" i="12" s="1"/>
  <c r="R28" i="12"/>
  <c r="R38" i="12"/>
  <c r="R18" i="12"/>
  <c r="R68" i="12" s="1"/>
  <c r="R24" i="14"/>
  <c r="H229" i="3"/>
  <c r="S42" i="12"/>
  <c r="S22" i="12"/>
  <c r="S72" i="12" s="1"/>
  <c r="S32" i="12"/>
  <c r="D186" i="3"/>
  <c r="D228" i="3"/>
  <c r="D73" i="3"/>
  <c r="I64" i="3"/>
  <c r="I225" i="3"/>
  <c r="K52" i="3"/>
  <c r="E64" i="3"/>
  <c r="E165" i="3" s="1"/>
  <c r="E225" i="3"/>
  <c r="V56" i="13"/>
  <c r="V41" i="13"/>
  <c r="V51" i="13"/>
  <c r="V57" i="13"/>
  <c r="V53" i="13"/>
  <c r="V54" i="13"/>
  <c r="V55" i="13"/>
  <c r="V58" i="13"/>
  <c r="V52" i="13"/>
  <c r="V59" i="13"/>
  <c r="F102" i="11"/>
  <c r="F48" i="11"/>
  <c r="Q19" i="13"/>
  <c r="Q3" i="13"/>
  <c r="Q21" i="13" s="1"/>
  <c r="H186" i="3"/>
  <c r="S236" i="3"/>
  <c r="I199" i="3" l="1"/>
  <c r="I144" i="3"/>
  <c r="I141" i="3"/>
  <c r="I139" i="3"/>
  <c r="I145" i="3"/>
  <c r="I148" i="3"/>
  <c r="I149" i="3"/>
  <c r="I146" i="3"/>
  <c r="I150" i="3"/>
  <c r="J48" i="12"/>
  <c r="R52" i="12"/>
  <c r="Q126" i="3"/>
  <c r="C56" i="13"/>
  <c r="C21" i="13"/>
  <c r="R52" i="13"/>
  <c r="R21" i="13"/>
  <c r="Q137" i="3"/>
  <c r="Q186" i="3"/>
  <c r="Q127" i="3"/>
  <c r="Q131" i="3"/>
  <c r="Q130" i="3"/>
  <c r="Q129" i="3"/>
  <c r="R47" i="3"/>
  <c r="R143" i="3" s="1"/>
  <c r="Q133" i="3"/>
  <c r="Q138" i="3"/>
  <c r="Q135" i="3"/>
  <c r="Q128" i="3"/>
  <c r="Q132" i="3"/>
  <c r="Q136" i="3"/>
  <c r="P156" i="3"/>
  <c r="P158" i="3"/>
  <c r="P163" i="3"/>
  <c r="P160" i="3"/>
  <c r="P159" i="3"/>
  <c r="P161" i="3"/>
  <c r="P157" i="3"/>
  <c r="P166" i="3"/>
  <c r="P167" i="3"/>
  <c r="P168" i="3"/>
  <c r="C169" i="3"/>
  <c r="C172" i="3"/>
  <c r="C171" i="3"/>
  <c r="C170" i="3"/>
  <c r="C173" i="3"/>
  <c r="C180" i="3"/>
  <c r="C179" i="3"/>
  <c r="C178" i="3"/>
  <c r="C175" i="3"/>
  <c r="C176" i="3"/>
  <c r="I156" i="3"/>
  <c r="I158" i="3"/>
  <c r="I163" i="3"/>
  <c r="I160" i="3"/>
  <c r="I159" i="3"/>
  <c r="I161" i="3"/>
  <c r="I157" i="3"/>
  <c r="I166" i="3"/>
  <c r="I167" i="3"/>
  <c r="I168" i="3"/>
  <c r="V169" i="3"/>
  <c r="V173" i="3"/>
  <c r="V171" i="3"/>
  <c r="V172" i="3"/>
  <c r="V170" i="3"/>
  <c r="V180" i="3"/>
  <c r="V179" i="3"/>
  <c r="V178" i="3"/>
  <c r="V175" i="3"/>
  <c r="V176" i="3"/>
  <c r="V177" i="3"/>
  <c r="C177" i="3"/>
  <c r="E156" i="3"/>
  <c r="E158" i="3"/>
  <c r="E159" i="3"/>
  <c r="E163" i="3"/>
  <c r="E160" i="3"/>
  <c r="E161" i="3"/>
  <c r="E157" i="3"/>
  <c r="E166" i="3"/>
  <c r="E167" i="3"/>
  <c r="E168" i="3"/>
  <c r="R64" i="3"/>
  <c r="R216" i="3" s="1"/>
  <c r="C174" i="3"/>
  <c r="S82" i="3"/>
  <c r="S77" i="3" s="1"/>
  <c r="S177" i="3" s="1"/>
  <c r="B73" i="3"/>
  <c r="R225" i="3"/>
  <c r="I165" i="3"/>
  <c r="P165" i="3"/>
  <c r="J139" i="3"/>
  <c r="J142" i="3"/>
  <c r="J143" i="3"/>
  <c r="J141" i="3"/>
  <c r="J140" i="3"/>
  <c r="J150" i="3"/>
  <c r="J149" i="3"/>
  <c r="J148" i="3"/>
  <c r="J145" i="3"/>
  <c r="J146" i="3"/>
  <c r="J147" i="3"/>
  <c r="I126" i="3"/>
  <c r="I128" i="3"/>
  <c r="I129" i="3"/>
  <c r="I132" i="3"/>
  <c r="I130" i="3"/>
  <c r="I134" i="3"/>
  <c r="I127" i="3"/>
  <c r="I133" i="3"/>
  <c r="I131" i="3"/>
  <c r="I136" i="3"/>
  <c r="I137" i="3"/>
  <c r="I138" i="3"/>
  <c r="S43" i="3"/>
  <c r="S195" i="3" s="1"/>
  <c r="J144" i="3"/>
  <c r="I135" i="3"/>
  <c r="D139" i="3"/>
  <c r="D141" i="3"/>
  <c r="D143" i="3"/>
  <c r="D142" i="3"/>
  <c r="D140" i="3"/>
  <c r="D150" i="3"/>
  <c r="D149" i="3"/>
  <c r="D148" i="3"/>
  <c r="D145" i="3"/>
  <c r="D147" i="3"/>
  <c r="D146" i="3"/>
  <c r="P126" i="3"/>
  <c r="P132" i="3"/>
  <c r="P134" i="3"/>
  <c r="P130" i="3"/>
  <c r="P128" i="3"/>
  <c r="P133" i="3"/>
  <c r="P129" i="3"/>
  <c r="P131" i="3"/>
  <c r="P127" i="3"/>
  <c r="P136" i="3"/>
  <c r="P137" i="3"/>
  <c r="P138" i="3"/>
  <c r="S52" i="3"/>
  <c r="S204" i="3" s="1"/>
  <c r="I186" i="3"/>
  <c r="K195" i="3"/>
  <c r="Q199" i="3"/>
  <c r="Q139" i="3"/>
  <c r="Q142" i="3"/>
  <c r="Q141" i="3"/>
  <c r="Q140" i="3"/>
  <c r="Q143" i="3"/>
  <c r="Q150" i="3"/>
  <c r="Q149" i="3"/>
  <c r="Q148" i="3"/>
  <c r="Q145" i="3"/>
  <c r="Q146" i="3"/>
  <c r="Q147" i="3"/>
  <c r="K34" i="3"/>
  <c r="K186" i="3" s="1"/>
  <c r="B3" i="12"/>
  <c r="B54" i="12" s="1"/>
  <c r="R56" i="13"/>
  <c r="B19" i="13"/>
  <c r="B3" i="13"/>
  <c r="B52" i="13" s="1"/>
  <c r="B64" i="3"/>
  <c r="B168" i="3" s="1"/>
  <c r="B225" i="3"/>
  <c r="K204" i="3"/>
  <c r="K47" i="3"/>
  <c r="K144" i="3" s="1"/>
  <c r="B38" i="12"/>
  <c r="B28" i="12"/>
  <c r="B18" i="12"/>
  <c r="B68" i="12" s="1"/>
  <c r="B24" i="14"/>
  <c r="J199" i="3"/>
  <c r="B207" i="3"/>
  <c r="J19" i="13"/>
  <c r="J3" i="13"/>
  <c r="S18" i="12"/>
  <c r="S68" i="12" s="1"/>
  <c r="S38" i="12"/>
  <c r="S28" i="12"/>
  <c r="S24" i="14"/>
  <c r="S32" i="13"/>
  <c r="S42" i="13"/>
  <c r="R195" i="3"/>
  <c r="R34" i="3"/>
  <c r="I216" i="3"/>
  <c r="B42" i="13"/>
  <c r="B32" i="13"/>
  <c r="S19" i="13"/>
  <c r="S3" i="13"/>
  <c r="K19" i="13"/>
  <c r="K3" i="13"/>
  <c r="K21" i="13" s="1"/>
  <c r="K64" i="3"/>
  <c r="K165" i="3" s="1"/>
  <c r="K225" i="3"/>
  <c r="D52" i="13"/>
  <c r="D41" i="13"/>
  <c r="D51" i="13"/>
  <c r="D53" i="13"/>
  <c r="D57" i="13"/>
  <c r="D54" i="13"/>
  <c r="D58" i="13"/>
  <c r="D59" i="13"/>
  <c r="D55" i="13"/>
  <c r="D56" i="13"/>
  <c r="S47" i="3"/>
  <c r="S147" i="3" s="1"/>
  <c r="J42" i="13"/>
  <c r="J32" i="13"/>
  <c r="H103" i="11"/>
  <c r="P216" i="3"/>
  <c r="H102" i="11"/>
  <c r="Q77" i="3"/>
  <c r="Q174" i="3" s="1"/>
  <c r="Q234" i="3"/>
  <c r="B206" i="3"/>
  <c r="B52" i="3"/>
  <c r="D199" i="3"/>
  <c r="K237" i="3"/>
  <c r="K82" i="3"/>
  <c r="S198" i="3"/>
  <c r="S228" i="3"/>
  <c r="Q59" i="13"/>
  <c r="Q51" i="13"/>
  <c r="Q41" i="13"/>
  <c r="Q57" i="13"/>
  <c r="Q53" i="13"/>
  <c r="Q54" i="13"/>
  <c r="Q55" i="13"/>
  <c r="Q58" i="13"/>
  <c r="J101" i="11"/>
  <c r="G58" i="11"/>
  <c r="G53" i="11" s="1"/>
  <c r="F43" i="11"/>
  <c r="F95" i="11" s="1"/>
  <c r="F100" i="11"/>
  <c r="B53" i="12"/>
  <c r="S3" i="12"/>
  <c r="R48" i="12"/>
  <c r="R47" i="12"/>
  <c r="R17" i="12"/>
  <c r="R67" i="12" s="1"/>
  <c r="R37" i="12"/>
  <c r="R53" i="12"/>
  <c r="R49" i="12"/>
  <c r="R54" i="12"/>
  <c r="R50" i="12"/>
  <c r="R55" i="12"/>
  <c r="R51" i="12"/>
  <c r="C204" i="3"/>
  <c r="C47" i="3"/>
  <c r="S207" i="3"/>
  <c r="Q56" i="13"/>
  <c r="D225" i="3"/>
  <c r="D64" i="3"/>
  <c r="D165" i="3" s="1"/>
  <c r="C52" i="13"/>
  <c r="C41" i="13"/>
  <c r="C51" i="13"/>
  <c r="C53" i="13"/>
  <c r="C57" i="13"/>
  <c r="C58" i="13"/>
  <c r="C54" i="13"/>
  <c r="C59" i="13"/>
  <c r="C55" i="13"/>
  <c r="Q225" i="3"/>
  <c r="Q64" i="3"/>
  <c r="Q165" i="3" s="1"/>
  <c r="J228" i="3"/>
  <c r="J73" i="3"/>
  <c r="J50" i="12"/>
  <c r="J47" i="12"/>
  <c r="J37" i="12"/>
  <c r="J17" i="12"/>
  <c r="J67" i="12" s="1"/>
  <c r="J53" i="12"/>
  <c r="J49" i="12"/>
  <c r="J55" i="12"/>
  <c r="J54" i="12"/>
  <c r="J52" i="12"/>
  <c r="J51" i="12"/>
  <c r="Q52" i="13"/>
  <c r="R55" i="13"/>
  <c r="R51" i="13"/>
  <c r="R41" i="13"/>
  <c r="R57" i="13"/>
  <c r="R53" i="13"/>
  <c r="R54" i="13"/>
  <c r="R58" i="13"/>
  <c r="R59" i="13"/>
  <c r="P186" i="3"/>
  <c r="S237" i="3"/>
  <c r="C195" i="3"/>
  <c r="C34" i="3"/>
  <c r="C229" i="3"/>
  <c r="J77" i="3"/>
  <c r="J174" i="3" s="1"/>
  <c r="J234" i="3"/>
  <c r="S73" i="3"/>
  <c r="B39" i="13"/>
  <c r="B49" i="13"/>
  <c r="B85" i="3"/>
  <c r="B10" i="13"/>
  <c r="B26" i="13" s="1"/>
  <c r="B198" i="3"/>
  <c r="E216" i="3"/>
  <c r="G43" i="11"/>
  <c r="G95" i="11" s="1"/>
  <c r="G100" i="11"/>
  <c r="B42" i="12"/>
  <c r="B32" i="12"/>
  <c r="B22" i="12"/>
  <c r="B72" i="12" s="1"/>
  <c r="R77" i="3"/>
  <c r="R174" i="3" s="1"/>
  <c r="R234" i="3"/>
  <c r="B228" i="3"/>
  <c r="K36" i="13"/>
  <c r="K46" i="13"/>
  <c r="C64" i="3"/>
  <c r="C165" i="3" s="1"/>
  <c r="C225" i="3"/>
  <c r="I77" i="3"/>
  <c r="I174" i="3" s="1"/>
  <c r="I234" i="3"/>
  <c r="J195" i="3"/>
  <c r="J34" i="3"/>
  <c r="J135" i="3" s="1"/>
  <c r="V229" i="3"/>
  <c r="B43" i="3"/>
  <c r="R139" i="3" l="1"/>
  <c r="R144" i="3"/>
  <c r="B17" i="12"/>
  <c r="B67" i="12" s="1"/>
  <c r="R199" i="3"/>
  <c r="R141" i="3"/>
  <c r="R142" i="3"/>
  <c r="K56" i="13"/>
  <c r="R146" i="3"/>
  <c r="R145" i="3"/>
  <c r="R149" i="3"/>
  <c r="B49" i="12"/>
  <c r="J52" i="13"/>
  <c r="J21" i="13"/>
  <c r="B51" i="12"/>
  <c r="B47" i="12"/>
  <c r="B37" i="12"/>
  <c r="B52" i="12"/>
  <c r="B48" i="12"/>
  <c r="S234" i="3"/>
  <c r="B59" i="13"/>
  <c r="B21" i="13"/>
  <c r="S52" i="13"/>
  <c r="S21" i="13"/>
  <c r="B50" i="12"/>
  <c r="R148" i="3"/>
  <c r="S34" i="3"/>
  <c r="S138" i="3" s="1"/>
  <c r="R150" i="3"/>
  <c r="R147" i="3"/>
  <c r="R140" i="3"/>
  <c r="R156" i="3"/>
  <c r="R159" i="3"/>
  <c r="R158" i="3"/>
  <c r="R163" i="3"/>
  <c r="R160" i="3"/>
  <c r="R157" i="3"/>
  <c r="R161" i="3"/>
  <c r="R166" i="3"/>
  <c r="R167" i="3"/>
  <c r="R168" i="3"/>
  <c r="R165" i="3"/>
  <c r="D156" i="3"/>
  <c r="D158" i="3"/>
  <c r="D159" i="3"/>
  <c r="D160" i="3"/>
  <c r="D163" i="3"/>
  <c r="D157" i="3"/>
  <c r="D161" i="3"/>
  <c r="D166" i="3"/>
  <c r="D167" i="3"/>
  <c r="D168" i="3"/>
  <c r="Q229" i="3"/>
  <c r="Q169" i="3"/>
  <c r="Q172" i="3"/>
  <c r="Q171" i="3"/>
  <c r="Q173" i="3"/>
  <c r="Q170" i="3"/>
  <c r="Q180" i="3"/>
  <c r="Q179" i="3"/>
  <c r="Q178" i="3"/>
  <c r="Q175" i="3"/>
  <c r="Q176" i="3"/>
  <c r="Q177" i="3"/>
  <c r="B165" i="3"/>
  <c r="Q156" i="3"/>
  <c r="Q158" i="3"/>
  <c r="Q163" i="3"/>
  <c r="Q160" i="3"/>
  <c r="Q159" i="3"/>
  <c r="Q161" i="3"/>
  <c r="Q157" i="3"/>
  <c r="Q166" i="3"/>
  <c r="Q167" i="3"/>
  <c r="Q168" i="3"/>
  <c r="R169" i="3"/>
  <c r="R172" i="3"/>
  <c r="R171" i="3"/>
  <c r="R173" i="3"/>
  <c r="R170" i="3"/>
  <c r="R180" i="3"/>
  <c r="R179" i="3"/>
  <c r="R178" i="3"/>
  <c r="R175" i="3"/>
  <c r="R176" i="3"/>
  <c r="R177" i="3"/>
  <c r="K156" i="3"/>
  <c r="K160" i="3"/>
  <c r="K158" i="3"/>
  <c r="K159" i="3"/>
  <c r="K157" i="3"/>
  <c r="K163" i="3"/>
  <c r="K161" i="3"/>
  <c r="K166" i="3"/>
  <c r="K167" i="3"/>
  <c r="K168" i="3"/>
  <c r="B156" i="3"/>
  <c r="B158" i="3"/>
  <c r="B163" i="3"/>
  <c r="B160" i="3"/>
  <c r="B161" i="3"/>
  <c r="B159" i="3"/>
  <c r="B157" i="3"/>
  <c r="B166" i="3"/>
  <c r="B167" i="3"/>
  <c r="I169" i="3"/>
  <c r="I172" i="3"/>
  <c r="I171" i="3"/>
  <c r="I173" i="3"/>
  <c r="I170" i="3"/>
  <c r="I179" i="3"/>
  <c r="I180" i="3"/>
  <c r="I178" i="3"/>
  <c r="I175" i="3"/>
  <c r="I176" i="3"/>
  <c r="I177" i="3"/>
  <c r="J169" i="3"/>
  <c r="J172" i="3"/>
  <c r="J173" i="3"/>
  <c r="J171" i="3"/>
  <c r="J170" i="3"/>
  <c r="J180" i="3"/>
  <c r="J179" i="3"/>
  <c r="J178" i="3"/>
  <c r="J175" i="3"/>
  <c r="J176" i="3"/>
  <c r="J177" i="3"/>
  <c r="C156" i="3"/>
  <c r="C159" i="3"/>
  <c r="C160" i="3"/>
  <c r="C158" i="3"/>
  <c r="C163" i="3"/>
  <c r="C157" i="3"/>
  <c r="C161" i="3"/>
  <c r="C166" i="3"/>
  <c r="C167" i="3"/>
  <c r="C168" i="3"/>
  <c r="S169" i="3"/>
  <c r="S172" i="3"/>
  <c r="S171" i="3"/>
  <c r="S173" i="3"/>
  <c r="S170" i="3"/>
  <c r="S179" i="3"/>
  <c r="S180" i="3"/>
  <c r="S178" i="3"/>
  <c r="S175" i="3"/>
  <c r="S176" i="3"/>
  <c r="S174" i="3"/>
  <c r="C126" i="3"/>
  <c r="C128" i="3"/>
  <c r="C132" i="3"/>
  <c r="C134" i="3"/>
  <c r="C130" i="3"/>
  <c r="C129" i="3"/>
  <c r="C133" i="3"/>
  <c r="C127" i="3"/>
  <c r="C131" i="3"/>
  <c r="C136" i="3"/>
  <c r="C137" i="3"/>
  <c r="C138" i="3"/>
  <c r="C199" i="3"/>
  <c r="C139" i="3"/>
  <c r="C141" i="3"/>
  <c r="C142" i="3"/>
  <c r="C143" i="3"/>
  <c r="C140" i="3"/>
  <c r="C150" i="3"/>
  <c r="C149" i="3"/>
  <c r="C148" i="3"/>
  <c r="C145" i="3"/>
  <c r="C146" i="3"/>
  <c r="C147" i="3"/>
  <c r="C135" i="3"/>
  <c r="C144" i="3"/>
  <c r="K126" i="3"/>
  <c r="K128" i="3"/>
  <c r="K134" i="3"/>
  <c r="K132" i="3"/>
  <c r="K133" i="3"/>
  <c r="K130" i="3"/>
  <c r="K129" i="3"/>
  <c r="K131" i="3"/>
  <c r="K127" i="3"/>
  <c r="K136" i="3"/>
  <c r="K137" i="3"/>
  <c r="K138" i="3"/>
  <c r="R126" i="3"/>
  <c r="R129" i="3"/>
  <c r="R128" i="3"/>
  <c r="R130" i="3"/>
  <c r="R133" i="3"/>
  <c r="R132" i="3"/>
  <c r="R134" i="3"/>
  <c r="R127" i="3"/>
  <c r="R131" i="3"/>
  <c r="R136" i="3"/>
  <c r="R137" i="3"/>
  <c r="R138" i="3"/>
  <c r="K139" i="3"/>
  <c r="K143" i="3"/>
  <c r="K142" i="3"/>
  <c r="K141" i="3"/>
  <c r="K140" i="3"/>
  <c r="K150" i="3"/>
  <c r="K149" i="3"/>
  <c r="K148" i="3"/>
  <c r="K145" i="3"/>
  <c r="K146" i="3"/>
  <c r="K147" i="3"/>
  <c r="S144" i="3"/>
  <c r="K135" i="3"/>
  <c r="J126" i="3"/>
  <c r="J132" i="3"/>
  <c r="J134" i="3"/>
  <c r="J128" i="3"/>
  <c r="J129" i="3"/>
  <c r="J133" i="3"/>
  <c r="J130" i="3"/>
  <c r="J127" i="3"/>
  <c r="J131" i="3"/>
  <c r="J136" i="3"/>
  <c r="J137" i="3"/>
  <c r="J138" i="3"/>
  <c r="S199" i="3"/>
  <c r="S139" i="3"/>
  <c r="S143" i="3"/>
  <c r="S141" i="3"/>
  <c r="S142" i="3"/>
  <c r="S140" i="3"/>
  <c r="S150" i="3"/>
  <c r="S149" i="3"/>
  <c r="S148" i="3"/>
  <c r="S145" i="3"/>
  <c r="S146" i="3"/>
  <c r="R135" i="3"/>
  <c r="B55" i="12"/>
  <c r="J229" i="3"/>
  <c r="Q216" i="3"/>
  <c r="B216" i="3"/>
  <c r="I103" i="11"/>
  <c r="B56" i="13"/>
  <c r="B51" i="13"/>
  <c r="B41" i="13"/>
  <c r="B53" i="13"/>
  <c r="B57" i="13"/>
  <c r="B58" i="13"/>
  <c r="B54" i="13"/>
  <c r="B55" i="13"/>
  <c r="B195" i="3"/>
  <c r="B34" i="3"/>
  <c r="C216" i="3"/>
  <c r="K51" i="13"/>
  <c r="K41" i="13"/>
  <c r="K57" i="13"/>
  <c r="K53" i="13"/>
  <c r="K54" i="13"/>
  <c r="K58" i="13"/>
  <c r="K55" i="13"/>
  <c r="K52" i="13"/>
  <c r="K59" i="13"/>
  <c r="K199" i="3"/>
  <c r="I102" i="11"/>
  <c r="J64" i="3"/>
  <c r="J225" i="3"/>
  <c r="S17" i="12"/>
  <c r="S67" i="12" s="1"/>
  <c r="S47" i="12"/>
  <c r="S37" i="12"/>
  <c r="S53" i="12"/>
  <c r="S49" i="12"/>
  <c r="S50" i="12"/>
  <c r="S54" i="12"/>
  <c r="S51" i="12"/>
  <c r="S52" i="12"/>
  <c r="S55" i="12"/>
  <c r="B204" i="3"/>
  <c r="B47" i="3"/>
  <c r="B144" i="3" s="1"/>
  <c r="H48" i="11"/>
  <c r="S51" i="13"/>
  <c r="S41" i="13"/>
  <c r="S57" i="13"/>
  <c r="S53" i="13"/>
  <c r="S54" i="13"/>
  <c r="S58" i="13"/>
  <c r="S55" i="13"/>
  <c r="S59" i="13"/>
  <c r="S56" i="13"/>
  <c r="J53" i="13"/>
  <c r="J51" i="13"/>
  <c r="J41" i="13"/>
  <c r="J57" i="13"/>
  <c r="J54" i="13"/>
  <c r="J58" i="13"/>
  <c r="J59" i="13"/>
  <c r="J56" i="13"/>
  <c r="J55" i="13"/>
  <c r="R229" i="3"/>
  <c r="K216" i="3"/>
  <c r="H58" i="11"/>
  <c r="H53" i="11" s="1"/>
  <c r="K101" i="11"/>
  <c r="I229" i="3"/>
  <c r="B36" i="13"/>
  <c r="B46" i="13"/>
  <c r="S225" i="3"/>
  <c r="S64" i="3"/>
  <c r="C186" i="3"/>
  <c r="D216" i="3"/>
  <c r="S48" i="12"/>
  <c r="S186" i="3"/>
  <c r="J186" i="3"/>
  <c r="B237" i="3"/>
  <c r="B82" i="3"/>
  <c r="K77" i="3"/>
  <c r="K234" i="3"/>
  <c r="S229" i="3"/>
  <c r="R186" i="3"/>
  <c r="S128" i="3" l="1"/>
  <c r="S137" i="3"/>
  <c r="S130" i="3"/>
  <c r="S136" i="3"/>
  <c r="S132" i="3"/>
  <c r="S134" i="3"/>
  <c r="S131" i="3"/>
  <c r="S126" i="3"/>
  <c r="S127" i="3"/>
  <c r="S133" i="3"/>
  <c r="S129" i="3"/>
  <c r="S135" i="3"/>
  <c r="K169" i="3"/>
  <c r="K172" i="3"/>
  <c r="K171" i="3"/>
  <c r="K170" i="3"/>
  <c r="K173" i="3"/>
  <c r="K180" i="3"/>
  <c r="K179" i="3"/>
  <c r="K178" i="3"/>
  <c r="K175" i="3"/>
  <c r="K176" i="3"/>
  <c r="K177" i="3"/>
  <c r="S156" i="3"/>
  <c r="S160" i="3"/>
  <c r="S163" i="3"/>
  <c r="S159" i="3"/>
  <c r="S158" i="3"/>
  <c r="S157" i="3"/>
  <c r="S161" i="3"/>
  <c r="S166" i="3"/>
  <c r="S167" i="3"/>
  <c r="S168" i="3"/>
  <c r="J156" i="3"/>
  <c r="J158" i="3"/>
  <c r="J163" i="3"/>
  <c r="J160" i="3"/>
  <c r="J159" i="3"/>
  <c r="J161" i="3"/>
  <c r="J157" i="3"/>
  <c r="J166" i="3"/>
  <c r="J167" i="3"/>
  <c r="J168" i="3"/>
  <c r="K174" i="3"/>
  <c r="J165" i="3"/>
  <c r="S165" i="3"/>
  <c r="B126" i="3"/>
  <c r="B134" i="3"/>
  <c r="B128" i="3"/>
  <c r="B132" i="3"/>
  <c r="B130" i="3"/>
  <c r="B129" i="3"/>
  <c r="B133" i="3"/>
  <c r="B131" i="3"/>
  <c r="B127" i="3"/>
  <c r="B136" i="3"/>
  <c r="B137" i="3"/>
  <c r="B138" i="3"/>
  <c r="B135" i="3"/>
  <c r="B139" i="3"/>
  <c r="B143" i="3"/>
  <c r="B141" i="3"/>
  <c r="B142" i="3"/>
  <c r="B140" i="3"/>
  <c r="B149" i="3"/>
  <c r="B150" i="3"/>
  <c r="B148" i="3"/>
  <c r="B145" i="3"/>
  <c r="B147" i="3"/>
  <c r="B146" i="3"/>
  <c r="I48" i="11"/>
  <c r="I43" i="11" s="1"/>
  <c r="I95" i="11" s="1"/>
  <c r="B199" i="3"/>
  <c r="L101" i="11"/>
  <c r="S216" i="3"/>
  <c r="K229" i="3"/>
  <c r="J103" i="11"/>
  <c r="B234" i="3"/>
  <c r="B77" i="3"/>
  <c r="I58" i="11"/>
  <c r="I53" i="11" s="1"/>
  <c r="B186" i="3"/>
  <c r="H43" i="11"/>
  <c r="H95" i="11" s="1"/>
  <c r="H100" i="11"/>
  <c r="J216" i="3"/>
  <c r="J102" i="11"/>
  <c r="B169" i="3" l="1"/>
  <c r="B173" i="3"/>
  <c r="B172" i="3"/>
  <c r="B171" i="3"/>
  <c r="B170" i="3"/>
  <c r="B180" i="3"/>
  <c r="B179" i="3"/>
  <c r="B178" i="3"/>
  <c r="B175" i="3"/>
  <c r="B176" i="3"/>
  <c r="B177" i="3"/>
  <c r="B174" i="3"/>
  <c r="I100" i="11"/>
  <c r="J48" i="11"/>
  <c r="J100" i="11" s="1"/>
  <c r="K103" i="11"/>
  <c r="J58" i="11"/>
  <c r="J53" i="11" s="1"/>
  <c r="B229" i="3"/>
  <c r="K102" i="11"/>
  <c r="K48" i="11"/>
  <c r="M101" i="11"/>
  <c r="J43" i="11" l="1"/>
  <c r="J95" i="11" s="1"/>
  <c r="L103" i="11"/>
  <c r="K43" i="11"/>
  <c r="K95" i="11" s="1"/>
  <c r="K100" i="11"/>
  <c r="K58" i="11"/>
  <c r="K53" i="11" s="1"/>
  <c r="L102" i="11"/>
  <c r="L48" i="11"/>
  <c r="N101" i="11"/>
  <c r="L58" i="11" l="1"/>
  <c r="L53" i="11" s="1"/>
  <c r="L100" i="11"/>
  <c r="L43" i="11"/>
  <c r="L95" i="11" s="1"/>
  <c r="O101" i="11"/>
  <c r="M102" i="11"/>
  <c r="M103" i="11"/>
  <c r="M48" i="11" l="1"/>
  <c r="N103" i="11"/>
  <c r="M43" i="11"/>
  <c r="M95" i="11" s="1"/>
  <c r="M100" i="11"/>
  <c r="P101" i="11"/>
  <c r="N102" i="11"/>
  <c r="M58" i="11"/>
  <c r="M53" i="11" s="1"/>
  <c r="Q101" i="11" l="1"/>
  <c r="O103" i="11"/>
  <c r="O102" i="11"/>
  <c r="O48" i="11"/>
  <c r="N48" i="11"/>
  <c r="P102" i="11" l="1"/>
  <c r="P103" i="11"/>
  <c r="O58" i="11"/>
  <c r="O53" i="11" s="1"/>
  <c r="N43" i="11"/>
  <c r="N95" i="11" s="1"/>
  <c r="N100" i="11"/>
  <c r="O43" i="11"/>
  <c r="O95" i="11" s="1"/>
  <c r="O100" i="11"/>
  <c r="R101" i="11"/>
  <c r="N58" i="11"/>
  <c r="N53" i="11" s="1"/>
  <c r="S101" i="11" l="1"/>
  <c r="Q102" i="11"/>
  <c r="P58" i="11"/>
  <c r="P53" i="11" s="1"/>
  <c r="Q103" i="11"/>
  <c r="P48" i="11"/>
  <c r="Q48" i="11" l="1"/>
  <c r="Q100" i="11" s="1"/>
  <c r="Q58" i="11"/>
  <c r="Q53" i="11" s="1"/>
  <c r="P43" i="11"/>
  <c r="P95" i="11" s="1"/>
  <c r="P100" i="11"/>
  <c r="R103" i="11"/>
  <c r="R102" i="11"/>
  <c r="T101" i="11"/>
  <c r="Q43" i="11" l="1"/>
  <c r="Q95" i="11" s="1"/>
  <c r="R48" i="11"/>
  <c r="U101" i="11"/>
  <c r="R58" i="11"/>
  <c r="R53" i="11" s="1"/>
  <c r="S103" i="11"/>
  <c r="R43" i="11"/>
  <c r="R95" i="11" s="1"/>
  <c r="R100" i="11"/>
  <c r="S102" i="11"/>
  <c r="S48" i="11"/>
  <c r="S43" i="11" l="1"/>
  <c r="S95" i="11" s="1"/>
  <c r="S100" i="11"/>
  <c r="V101" i="11"/>
  <c r="T102" i="11"/>
  <c r="S58" i="11"/>
  <c r="S53" i="11" s="1"/>
  <c r="T103" i="11"/>
  <c r="T48" i="11" l="1"/>
  <c r="T58" i="11"/>
  <c r="T53" i="11" s="1"/>
  <c r="T43" i="11"/>
  <c r="T95" i="11" s="1"/>
  <c r="T100" i="11"/>
  <c r="U102" i="11"/>
  <c r="U103" i="11"/>
  <c r="U48" i="11" l="1"/>
  <c r="V102" i="11"/>
  <c r="U58" i="11"/>
  <c r="U53" i="11" s="1"/>
  <c r="V103" i="11"/>
  <c r="U43" i="11"/>
  <c r="U95" i="11" s="1"/>
  <c r="U100" i="11"/>
  <c r="V58" i="11" l="1"/>
  <c r="V53" i="11" s="1"/>
  <c r="V48" i="11"/>
  <c r="V43" i="11" l="1"/>
  <c r="V95" i="11" s="1"/>
  <c r="V100" i="11"/>
</calcChain>
</file>

<file path=xl/sharedStrings.xml><?xml version="1.0" encoding="utf-8"?>
<sst xmlns="http://schemas.openxmlformats.org/spreadsheetml/2006/main" count="2655" uniqueCount="1167">
  <si>
    <t>Prepared by JRC C.6</t>
  </si>
  <si>
    <t>Legal Notice</t>
  </si>
  <si>
    <t>The information made available is property of the Joint Research Centre of the European Commission.</t>
  </si>
  <si>
    <t>Neither the European Commission nor any person acting on behalf of the Commission is responsible for the use which might be made of this information.</t>
  </si>
  <si>
    <t>Use conditions</t>
  </si>
  <si>
    <t>This work is licensed under</t>
  </si>
  <si>
    <t>CC BY 4.0</t>
  </si>
  <si>
    <t>Overview: Transport sectors</t>
  </si>
  <si>
    <t>Road transport - activity related data</t>
  </si>
  <si>
    <t>energy consumption</t>
  </si>
  <si>
    <t>CO2 emissions</t>
  </si>
  <si>
    <t>technology data</t>
  </si>
  <si>
    <t>Rail, metro and tram - activity related data</t>
  </si>
  <si>
    <t>Aviation - activity related data</t>
  </si>
  <si>
    <t>passenger transport specific data</t>
  </si>
  <si>
    <t>Coastal shipping and inland waterways - activity related data</t>
  </si>
  <si>
    <t>Click on the link to jump to the sheet</t>
  </si>
  <si>
    <t>Transport activity</t>
  </si>
  <si>
    <t>Passenger transport (mio pkm)</t>
  </si>
  <si>
    <t>Road transport</t>
  </si>
  <si>
    <t>Passenger cars</t>
  </si>
  <si>
    <t>Motor coaches, buses and trolley buses</t>
  </si>
  <si>
    <t>Rail, metro and tram</t>
  </si>
  <si>
    <t>Metro and tram, urban light rail</t>
  </si>
  <si>
    <t>Conventional passenger trains</t>
  </si>
  <si>
    <t>High speed passenger trains</t>
  </si>
  <si>
    <t>Aviation</t>
  </si>
  <si>
    <t>Domestic</t>
  </si>
  <si>
    <t>Freight transport (mio tkm)</t>
  </si>
  <si>
    <t>Rail transport</t>
  </si>
  <si>
    <t>Domestic coastal shipping</t>
  </si>
  <si>
    <t>Inland waterways</t>
  </si>
  <si>
    <t>Energy consumption (ktoe)</t>
  </si>
  <si>
    <t>Passenger transport</t>
  </si>
  <si>
    <t>Freight transport</t>
  </si>
  <si>
    <t>CO2 emissions (kt of CO2)</t>
  </si>
  <si>
    <t>Indicators</t>
  </si>
  <si>
    <t>Market shares of activity</t>
  </si>
  <si>
    <t>Passenger transport (% of pkm)</t>
  </si>
  <si>
    <t>Freight transport (% of tkm)</t>
  </si>
  <si>
    <t>Shares of total energy consumption (%)</t>
  </si>
  <si>
    <t>Shares of CO2 emissions (%)</t>
  </si>
  <si>
    <t>Energy consumption per activity</t>
  </si>
  <si>
    <t>Emission intensity</t>
  </si>
  <si>
    <t>CO2 emissions (kt CO2)</t>
  </si>
  <si>
    <t>by fuel</t>
  </si>
  <si>
    <t>Liquids</t>
  </si>
  <si>
    <t>Split of CO2 emissions (kt CO2)</t>
  </si>
  <si>
    <t>Emission factors (kt CO2 / ktoe)</t>
  </si>
  <si>
    <t>Emission intensity (kg of CO2 / 100 km)</t>
  </si>
  <si>
    <t>Emission intensity over activity (kg of CO2 / 000 tkm)</t>
  </si>
  <si>
    <t>by fuel (EUROSTAT DATA)</t>
  </si>
  <si>
    <t>Liquified petroleum gas (LPG)</t>
  </si>
  <si>
    <t>Gasoline (without biofuels)</t>
  </si>
  <si>
    <t>Gas/Diesel oil (without biofuels)</t>
  </si>
  <si>
    <t>Natural gas</t>
  </si>
  <si>
    <t>Renewable energies and wastes</t>
  </si>
  <si>
    <t>Biogas</t>
  </si>
  <si>
    <t>Biogasoline</t>
  </si>
  <si>
    <t>Biodiesel</t>
  </si>
  <si>
    <t>Other biofuels</t>
  </si>
  <si>
    <t>Total energy consumption (ktoe)</t>
  </si>
  <si>
    <t>Vehicle-efficiency (kgoe/100 km)</t>
  </si>
  <si>
    <t>Energy intensity over activity (kgoe / 000 tkm)</t>
  </si>
  <si>
    <t>Vehicle-km (mio km)</t>
  </si>
  <si>
    <t>Market shares of activity (% of tkm)</t>
  </si>
  <si>
    <t>Market shares of vehicle km (% of km)</t>
  </si>
  <si>
    <t>Number of seats available</t>
  </si>
  <si>
    <t>Seats available per flight</t>
  </si>
  <si>
    <t>Occupancy ratio (%)</t>
  </si>
  <si>
    <t>Energy consumption per seat-km (kgoe/seat-km)</t>
  </si>
  <si>
    <t>Emission intensity over activity</t>
  </si>
  <si>
    <t>CO2 emissions per flight (kg of CO2 / flight)</t>
  </si>
  <si>
    <t>Vehicle-efficiency - effective (kgoe/100 km)</t>
  </si>
  <si>
    <t>Energy intensity over activity</t>
  </si>
  <si>
    <t>Energy consumption per flight (kgoe/flight)</t>
  </si>
  <si>
    <t>Vehicle-efficiency - theoretical (kgoe/100 km)*</t>
  </si>
  <si>
    <t>Discrepancy between effective and theoretical efficiencies (ratio)</t>
  </si>
  <si>
    <t>* Theoretical efficiency is derived for the representative aircraft based on the distance travelled per flight</t>
  </si>
  <si>
    <t>Passenger transport (passengers)</t>
  </si>
  <si>
    <t>Freight transport (tonnes)</t>
  </si>
  <si>
    <t>Stock of aircrafts - total</t>
  </si>
  <si>
    <t>New aircrafts</t>
  </si>
  <si>
    <t>Load factor of flights</t>
  </si>
  <si>
    <t>Passenger transport (p/flight)</t>
  </si>
  <si>
    <t>Freight transport (t/flight)</t>
  </si>
  <si>
    <t>Passenger-km and tonne-km per flight</t>
  </si>
  <si>
    <t>Passenger transport (pkm/flight)</t>
  </si>
  <si>
    <t>Freight transport (tkm/flight)</t>
  </si>
  <si>
    <t>Flights per year by airplance</t>
  </si>
  <si>
    <t>Diesel</t>
  </si>
  <si>
    <t>Electricity</t>
  </si>
  <si>
    <t>Diesel oil</t>
  </si>
  <si>
    <t>Electric</t>
  </si>
  <si>
    <t>CO2 emissions per vehicle annum (t of CO2 / vehicle)</t>
  </si>
  <si>
    <t>Diesel oil (incl. biofuels)</t>
  </si>
  <si>
    <t>Energy consumption per vehicle annum (kgoe/vehicle)</t>
  </si>
  <si>
    <t>Stock of vehicles - total (representative train configuration)</t>
  </si>
  <si>
    <t>New vehicles - total (representative train configuration)</t>
  </si>
  <si>
    <t>Load factor of vehicles</t>
  </si>
  <si>
    <t>Passenger transport (p/movement)</t>
  </si>
  <si>
    <t>Freight transport (t/movement)</t>
  </si>
  <si>
    <t>Capacity of representative train configuration</t>
  </si>
  <si>
    <t>Passenger transport (passenger-seats)</t>
  </si>
  <si>
    <t>Occupancy / utilisation</t>
  </si>
  <si>
    <t>Vehicle-km per vehicle annum (km/vehicle)</t>
  </si>
  <si>
    <t>Passenger-km and tonne-km per vehicle annum</t>
  </si>
  <si>
    <t>Passenger transport (pkm/vehicle)</t>
  </si>
  <si>
    <t>Freight transport (tkm/vehicle)</t>
  </si>
  <si>
    <t>Stock of vehicles - total (vehicles)</t>
  </si>
  <si>
    <t>Gasoline engine</t>
  </si>
  <si>
    <t>Diesel oil engine</t>
  </si>
  <si>
    <t>LPG engine</t>
  </si>
  <si>
    <t>Natural gas engine</t>
  </si>
  <si>
    <t>Plug-in hybrid electric</t>
  </si>
  <si>
    <t>Battery electric vehicles</t>
  </si>
  <si>
    <t>International</t>
  </si>
  <si>
    <t>New vehicle-registrations</t>
  </si>
  <si>
    <t>Year of registration:</t>
  </si>
  <si>
    <t>&lt;=2000</t>
  </si>
  <si>
    <t>Test cycle efficiency of total stock (kgoe/100 km)</t>
  </si>
  <si>
    <t>Discrepancy between effective and test cycle efficiencies (ratio)</t>
  </si>
  <si>
    <t>Test cycle efficiency of new vehicles (kgoe/100 km)</t>
  </si>
  <si>
    <t>Test cycle emission intensity of total stock (g of CO2 / km)</t>
  </si>
  <si>
    <t>Discrepancy between effective and test cycle emission intensities (ratio)</t>
  </si>
  <si>
    <t>Test cycle emission intensity of new vehicles (g of CO2 / km)</t>
  </si>
  <si>
    <t>Gasoline (incl. biofuels)</t>
  </si>
  <si>
    <t>LPG</t>
  </si>
  <si>
    <t>Natural gas (incl. biogas)</t>
  </si>
  <si>
    <t>Emission intensity (g of CO2 / km)</t>
  </si>
  <si>
    <t>CO2 emissions per vehicle annum (kg of CO2 / vehicle)</t>
  </si>
  <si>
    <t>of which biofuels</t>
  </si>
  <si>
    <t>of which biogas</t>
  </si>
  <si>
    <t>Plug-in hybrid electric (Gasoline and electricity)</t>
  </si>
  <si>
    <t>of which electricity</t>
  </si>
  <si>
    <t>Vehicle-km driven (mio km)</t>
  </si>
  <si>
    <t>Stock of vehicles - in use (vehicles)</t>
  </si>
  <si>
    <t>Vehicle-km driven per vehicle annum (km/vehicle)</t>
  </si>
  <si>
    <t>Passenger-km and tonne-km driven per vehicle annum</t>
  </si>
  <si>
    <t>European Union (27 countries from 2020)</t>
  </si>
  <si>
    <t>Number of departing flights</t>
  </si>
  <si>
    <t>Distance travelled per flight (km/flight)</t>
  </si>
  <si>
    <t>Volume carried in departing flights</t>
  </si>
  <si>
    <t>Domestic navigation</t>
  </si>
  <si>
    <t>Transport sector</t>
  </si>
  <si>
    <t>Load factor of vessels (t/movement)</t>
  </si>
  <si>
    <t>Gas oil and diesel oil (excluding biofuel portion)</t>
  </si>
  <si>
    <t>Fuel oil and Other oil products</t>
  </si>
  <si>
    <t>Blended biofuels</t>
  </si>
  <si>
    <t>Biogases</t>
  </si>
  <si>
    <t>Emission factor (kt CO2 / ktoe)</t>
  </si>
  <si>
    <t>Transport activity (Mtkm)</t>
  </si>
  <si>
    <t>EU27</t>
  </si>
  <si>
    <t>Diesel oil (blend)</t>
  </si>
  <si>
    <t>Age structure in 2021</t>
  </si>
  <si>
    <t>JRC-IDEES-2021 - Integrated Database of the European Energy System</t>
  </si>
  <si>
    <t>v2021-1.00</t>
  </si>
  <si>
    <t>Code</t>
  </si>
  <si>
    <t>Light commercial vehicles</t>
  </si>
  <si>
    <t>Heavy goods vehicles (Diesel oil incl. biofuels)</t>
  </si>
  <si>
    <t>Heavy goods vehicles</t>
  </si>
  <si>
    <t>Passenger transport (kgoe / kpkm)</t>
  </si>
  <si>
    <t>Freight transport (kgoe / ktkm)</t>
  </si>
  <si>
    <t>Passenger transport  (g of CO2 / pkm)</t>
  </si>
  <si>
    <t>Freight transport  (g of CO2 / tkm)</t>
  </si>
  <si>
    <t>Freight transport (g of CO2 / tkm)</t>
  </si>
  <si>
    <t>Passenger transport (g of CO2 / pkm)</t>
  </si>
  <si>
    <t>Vehicle-km (Mkm)</t>
  </si>
  <si>
    <t>Energy intensity over activity (kgoe / ktkm)</t>
  </si>
  <si>
    <t>Emission intensity over activity (g of CO2 / tkm)</t>
  </si>
  <si>
    <t>Transport activity (mio tkm)</t>
  </si>
  <si>
    <t>International maritime bunkers - activity related data</t>
  </si>
  <si>
    <t>Intra-EEA</t>
  </si>
  <si>
    <t>Extra-EEA</t>
  </si>
  <si>
    <t>*EEA = European Economic Area (European Union + Iceland + Liechtenstein + Norway), United Kingdom excluded</t>
  </si>
  <si>
    <t>International - Intra-EEAwUK</t>
  </si>
  <si>
    <t>International - Extra-EEAwUK</t>
  </si>
  <si>
    <t>*EEAwUK = European Economic Area (European Union + Iceland + Liechtenstein + Norway) and the United Kingdom</t>
  </si>
  <si>
    <t>International maritime bunkers</t>
  </si>
  <si>
    <t>International maritime bunkers (mio tkm)</t>
  </si>
  <si>
    <t>International maritime bunkers (% of international tkm)</t>
  </si>
  <si>
    <t>International maritime bunkers (kgoe / ktkm)</t>
  </si>
  <si>
    <t>Powered two-wheelers</t>
  </si>
  <si>
    <t>Powered two-wheelers (Gasoline)</t>
  </si>
  <si>
    <t>excluding biofuels</t>
  </si>
  <si>
    <t>blended liquid biofuels</t>
  </si>
  <si>
    <t>Biodiesel and other biofuels</t>
  </si>
  <si>
    <t>Hydrogen</t>
  </si>
  <si>
    <t>Aviation - EU27 - European Union - 27 countries (from 2020)</t>
  </si>
  <si>
    <t>Activity.Mpkm.EU27.Tr.Avia.Passenger</t>
  </si>
  <si>
    <t>Activity.Mpkm.EU27.Tr.Avia.Passenger.Domestic</t>
  </si>
  <si>
    <t>Activity.Mpkm.EU27.Tr.Avia.Passenger.IntraEEAwUK</t>
  </si>
  <si>
    <t>Activity.Mpkm.EU27.Tr.Avia.Passenger.ExtraEEAwUK</t>
  </si>
  <si>
    <t>Activity.Mtkm.EU27.Tr.Avia.Freight</t>
  </si>
  <si>
    <t>Activity.Mtkm.EU27.Tr.Avia.Freight.Domestic</t>
  </si>
  <si>
    <t>Activity.Mtkm.EU27.Tr.Avia.Freight.IntraEEAwUK</t>
  </si>
  <si>
    <t>Activity.Mtkm.EU27.Tr.Avia.Freight.ExtraEEAwUK</t>
  </si>
  <si>
    <t>VehicleKm.Mkm.EU27.Tr.Avia</t>
  </si>
  <si>
    <t>VehicleKm.Mkm.EU27.Tr.Avia.Passenger</t>
  </si>
  <si>
    <t>VehicleKm.Mkm.EU27.Tr.Avia.Passenger.Domestic</t>
  </si>
  <si>
    <t>VehicleKm.Mkm.EU27.Tr.Avia.Passenger.IntraEEAwUK</t>
  </si>
  <si>
    <t>VehicleKm.Mkm.EU27.Tr.Avia.Passenger.ExtraEEAwUK</t>
  </si>
  <si>
    <t>VehicleKm.Mkm.EU27.Tr.Avia.Freight</t>
  </si>
  <si>
    <t>VehicleKm.Mkm.EU27.Tr.Avia.Freight.Domestic</t>
  </si>
  <si>
    <t>VehicleKm.Mkm.EU27.Tr.Avia.Freight.IntraEEAwUK</t>
  </si>
  <si>
    <t>VehicleKm.Mkm.EU27.Tr.Avia.Freight.ExtraEEAwUK</t>
  </si>
  <si>
    <t>Flights.number.EU27.Tr.Avia</t>
  </si>
  <si>
    <t>Flights.number.EU27.Tr.Avia.Passenger</t>
  </si>
  <si>
    <t>Flights.number.EU27.Tr.Avia.Passenger.Domestic</t>
  </si>
  <si>
    <t>Flights.number.EU27.Tr.Avia.Passenger.IntraEEAwUK</t>
  </si>
  <si>
    <t>Flights.number.EU27.Tr.Avia.Passenger.ExtraEEAwUK</t>
  </si>
  <si>
    <t>Flights.number.EU27.Tr.Avia.Freight</t>
  </si>
  <si>
    <t>Flights.number.EU27.Tr.Avia.Freight.Domestic</t>
  </si>
  <si>
    <t>Flights.number.EU27.Tr.Avia.Freight.IntraEEAwUK</t>
  </si>
  <si>
    <t>Flights.number.EU27.Tr.Avia.Freight.ExtraEEAwUK</t>
  </si>
  <si>
    <t>VolCarried.passenger.EU27.Tr.Avia.Passenger</t>
  </si>
  <si>
    <t>VolCarried.passenger.EU27.Tr.Avia.Passenger.Domestic</t>
  </si>
  <si>
    <t>VolCarried.passenger.EU27.Tr.Avia.Passenger.IntraEEAwUK</t>
  </si>
  <si>
    <t>VolCarried.passenger.EU27.Tr.Avia.Passenger.ExtraEEAwUK</t>
  </si>
  <si>
    <t>VolCarried.t.EU27.Tr.Avia.Freight</t>
  </si>
  <si>
    <t>VolCarried.t.EU27.Tr.Avia.Freight.Domestic</t>
  </si>
  <si>
    <t>VolCarried.t.EU27.Tr.Avia.Freight.IntraEEAwUK</t>
  </si>
  <si>
    <t>VolCarried.t.EU27.Tr.Avia.Freight.ExtraEEAwUK</t>
  </si>
  <si>
    <t>Stock.number.EU27.Tr.Avia</t>
  </si>
  <si>
    <t>Stock.number.EU27.Tr.Avia.Passenger</t>
  </si>
  <si>
    <t>Stock.number.EU27.Tr.Avia.Passenger.Domestic</t>
  </si>
  <si>
    <t>Stock.number.EU27.Tr.Avia.Passenger.IntraEEAwUK</t>
  </si>
  <si>
    <t>Stock.number.EU27.Tr.Avia.Passenger.ExtraEEAwUK</t>
  </si>
  <si>
    <t>Stock.number.EU27.Tr.Avia.Freight</t>
  </si>
  <si>
    <t>Stock.number.EU27.Tr.Avia.Freight.Domestic</t>
  </si>
  <si>
    <t>Stock.number.EU27.Tr.Avia.Freight.IntraEEAwUK</t>
  </si>
  <si>
    <t>Stock.number.EU27.Tr.Avia.Freight.ExtraEEAwUK</t>
  </si>
  <si>
    <t>StockNew.number.EU27.Tr.Avia</t>
  </si>
  <si>
    <t>StockNew.number.EU27.Tr.Avia.Passenger</t>
  </si>
  <si>
    <t>StockNew.number.EU27.Tr.Avia.Passenger.Domestic</t>
  </si>
  <si>
    <t>StockNew.number.EU27.Tr.Avia.Passenger.IntraEEAwUK</t>
  </si>
  <si>
    <t>StockNew.number.EU27.Tr.Avia.Passenger.ExtraEEAwUK</t>
  </si>
  <si>
    <t>StockNew.number.EU27.Tr.Avia.Freight</t>
  </si>
  <si>
    <t>StockNew.number.EU27.Tr.Avia.Freight.Domestic</t>
  </si>
  <si>
    <t>StockNew.number.EU27.Tr.Avia.Freight.IntraEEAwUK</t>
  </si>
  <si>
    <t>StockNew.number.EU27.Tr.Avia.Freight.ExtraEEAwUK</t>
  </si>
  <si>
    <t>Load.passenger_per_movement.EU27.Tr.Avia.Passenger</t>
  </si>
  <si>
    <t>Load.passenger_per_movement.EU27.Tr.Avia.Passenger.Domestic</t>
  </si>
  <si>
    <t>Load.passenger_per_movement.EU27.Tr.Avia.Passenger.IntraEEAwUK</t>
  </si>
  <si>
    <t>Load.passenger_per_movement.EU27.Tr.Avia.Passenger.ExtraEEAwUK</t>
  </si>
  <si>
    <t>Load.t_per_movement.EU27.Tr.Avia.Freight</t>
  </si>
  <si>
    <t>Load.t_per_movement.EU27.Tr.Avia.Freight.Domestic</t>
  </si>
  <si>
    <t>Load.t_per_movement.EU27.Tr.Avia.Freight.IntraEEAwUK</t>
  </si>
  <si>
    <t>Load.t_per_movement.EU27.Tr.Avia.Freight.ExtraEEAwUK</t>
  </si>
  <si>
    <t>VehicleKm_per_flight.km.EU27.Tr.Avia</t>
  </si>
  <si>
    <t>VehicleKm_per_flight.km.EU27.Tr.Avia.Passenger</t>
  </si>
  <si>
    <t>VehicleKm_per_flight.km.EU27.Tr.Avia.Passenger.Domestic</t>
  </si>
  <si>
    <t>VehicleKm_per_flight.km.EU27.Tr.Avia.Passenger.IntraEEAwUK</t>
  </si>
  <si>
    <t>VehicleKm_per_flight.km.EU27.Tr.Avia.Passenger.ExtraEEAwUK</t>
  </si>
  <si>
    <t>VehicleKm_per_flight.km.EU27.Tr.Avia.Freight</t>
  </si>
  <si>
    <t>VehicleKm_per_flight.km.EU27.Tr.Avia.Freight.Domestic</t>
  </si>
  <si>
    <t>VehicleKm_per_flight.km.EU27.Tr.Avia.Freight.IntraEEAwUK</t>
  </si>
  <si>
    <t>VehicleKm_per_flight.km.EU27.Tr.Avia.Freight.ExtraEEAwUK</t>
  </si>
  <si>
    <t>Activity_per_flight.pkm.EU27.Tr.Avia.Passenger</t>
  </si>
  <si>
    <t>Activity_per_flight.pkm.EU27.Tr.Avia.Passenger.Domestic</t>
  </si>
  <si>
    <t>Activity_per_flight.pkm.EU27.Tr.Avia.Passenger.IntraEEAwUK</t>
  </si>
  <si>
    <t>Activity_per_flight.pkm.EU27.Tr.Avia.Passenger.ExtraEEAwUK</t>
  </si>
  <si>
    <t>Activity_per_flight.tkm.EU27.Tr.Avia.Freight</t>
  </si>
  <si>
    <t>Activity_per_flight.tkm.EU27.Tr.Avia.Freight.Domestic</t>
  </si>
  <si>
    <t>Activity_per_flight.tkm.EU27.Tr.Avia.Freight.IntraEEAwUK</t>
  </si>
  <si>
    <t>Activity_per_flight.tkm.EU27.Tr.Avia.Freight.ExtraEEAwUK</t>
  </si>
  <si>
    <t>Flights_per_vehicle.number.EU27.Tr.Avia</t>
  </si>
  <si>
    <t>Flights_per_vehicle.number.EU27.Tr.Avia.Passenger</t>
  </si>
  <si>
    <t>Flights_per_vehicle.number.EU27.Tr.Avia.Passenger.Domestic</t>
  </si>
  <si>
    <t>Flights_per_vehicle.number.EU27.Tr.Avia.Passenger.IntraEEAwUK</t>
  </si>
  <si>
    <t>Flights_per_vehicle.number.EU27.Tr.Avia.Passenger.ExtraEEAwUK</t>
  </si>
  <si>
    <t>Flights_per_vehicle.number.EU27.Tr.Avia.Freight</t>
  </si>
  <si>
    <t>Flights_per_vehicle.number.EU27.Tr.Avia.Freight.Domestic</t>
  </si>
  <si>
    <t>Flights_per_vehicle.number.EU27.Tr.Avia.Freight.IntraEEAwUK</t>
  </si>
  <si>
    <t>Flights_per_vehicle.number.EU27.Tr.Avia.Freight.ExtraEEAwUK</t>
  </si>
  <si>
    <t>Aviation / energy consumption - EU27 - European Union - 27 countries (from 2020)</t>
  </si>
  <si>
    <t>FEC.ktoe.EU27.Tr.Avia</t>
  </si>
  <si>
    <t>FEC.ktoe.EU27.Tr.Avia.Domestic</t>
  </si>
  <si>
    <t>FEC.ktoe.EU27.Tr.Avia.International</t>
  </si>
  <si>
    <t>FEC.ktoe.EU27.Tr.Avia.Passenger</t>
  </si>
  <si>
    <t>FEC.ktoe.EU27.Tr.Avia.Passenger.Domestic</t>
  </si>
  <si>
    <t>FEC.ktoe.EU27.Tr.Avia.Passenger.IntraEEAwUK</t>
  </si>
  <si>
    <t>FEC.ktoe.EU27.Tr.Avia.Passenger.ExtraEEAwUK</t>
  </si>
  <si>
    <t>FEC.ktoe.EU27.Tr.Avia.Freight</t>
  </si>
  <si>
    <t>FEC.ktoe.EU27.Tr.Avia.Freight.Domestic</t>
  </si>
  <si>
    <t>FEC.ktoe.EU27.Tr.Avia.Freight.IntraEEAwUK</t>
  </si>
  <si>
    <t>FEC.ktoe.EU27.Tr.Avia.Freight.ExtraEEAwUK</t>
  </si>
  <si>
    <t>Eff.kgoe_per_100km.EU27.Tr.Avia</t>
  </si>
  <si>
    <t>Eff.kgoe_per_100km.EU27.Tr.Avia.Passenger</t>
  </si>
  <si>
    <t>Eff.kgoe_per_100km.EU27.Tr.Avia.Passenger.Domestic</t>
  </si>
  <si>
    <t>Eff.kgoe_per_100km.EU27.Tr.Avia.Passenger.IntraEEAwUK</t>
  </si>
  <si>
    <t>Eff.kgoe_per_100km.EU27.Tr.Avia.Passenger.ExtraEEAwUK</t>
  </si>
  <si>
    <t>Eff.kgoe_per_100km.EU27.Tr.Avia.Freight</t>
  </si>
  <si>
    <t>Eff.kgoe_per_100km.EU27.Tr.Avia.Freight.Domestic</t>
  </si>
  <si>
    <t>Eff.kgoe_per_100km.EU27.Tr.Avia.Freight.IntraEEAwUK</t>
  </si>
  <si>
    <t>Eff.kgoe_per_100km.EU27.Tr.Avia.Freight.ExtraEEAwUK</t>
  </si>
  <si>
    <t>Eff.kgoe_per_kpkm.EU27.Tr.Avia.Passenger</t>
  </si>
  <si>
    <t>Eff.kgoe_per_kpkm.EU27.Tr.Avia.Passenger.Domestic</t>
  </si>
  <si>
    <t>Eff.kgoe_per_kpkm.EU27.Tr.Avia.Passenger.IntraEEAwUK</t>
  </si>
  <si>
    <t>Eff.kgoe_per_kpkm.EU27.Tr.Avia.Passenger.ExtraEEAwUK</t>
  </si>
  <si>
    <t>Eff.kgoe_per_ktkm.EU27.Tr.Avia.Freight</t>
  </si>
  <si>
    <t>Eff.kgoe_per_ktkm.EU27.Tr.Avia.Freight.Domestic</t>
  </si>
  <si>
    <t>Eff.kgoe_per_ktkm.EU27.Tr.Avia.Freight.IntraEEAwUK</t>
  </si>
  <si>
    <t>Eff.kgoe_per_ktkm.EU27.Tr.Avia.Freight.ExtraEEAwUK</t>
  </si>
  <si>
    <t>FEC_per_flight.kgoe.EU27.Tr.Avia</t>
  </si>
  <si>
    <t>FEC_per_flight.kgoe.EU27.Tr.Avia.Passenger</t>
  </si>
  <si>
    <t>FEC_per_flight.kgoe.EU27.Tr.Avia.Passenger.Domestic</t>
  </si>
  <si>
    <t>FEC_per_flight.kgoe.EU27.Tr.Avia.Passenger.IntraEEAwUK</t>
  </si>
  <si>
    <t>FEC_per_flight.kgoe.EU27.Tr.Avia.Passenger.ExtraEEAwUK</t>
  </si>
  <si>
    <t>FEC_per_flight.kgoe.EU27.Tr.Avia.Freight</t>
  </si>
  <si>
    <t>FEC_per_flight.kgoe.EU27.Tr.Avia.Freight.Domestic</t>
  </si>
  <si>
    <t>FEC_per_flight.kgoe.EU27.Tr.Avia.Freight.IntraEEAwUK</t>
  </si>
  <si>
    <t>FEC_per_flight.kgoe.EU27.Tr.Avia.Freight.ExtraEEAwUK</t>
  </si>
  <si>
    <t>Eff_theor.kgoe_per_100km.EU27.Tr.Avia</t>
  </si>
  <si>
    <t>Eff_theor.kgoe_per_100km.EU27.Tr.Avia.Passenger</t>
  </si>
  <si>
    <t>Eff_theor.kgoe_per_100km.EU27.Tr.Avia.Passenger.Domestic</t>
  </si>
  <si>
    <t>Eff_theor.kgoe_per_100km.EU27.Tr.Avia.Passenger.IntraEEAwUK</t>
  </si>
  <si>
    <t>Eff_theor.kgoe_per_100km.EU27.Tr.Avia.Passenger.ExtraEEAwUK</t>
  </si>
  <si>
    <t>Eff_theor.kgoe_per_100km.EU27.Tr.Avia.Freight</t>
  </si>
  <si>
    <t>Eff_theor.kgoe_per_100km.EU27.Tr.Avia.Freight.Domestic</t>
  </si>
  <si>
    <t>Eff_theor.kgoe_per_100km.EU27.Tr.Avia.Freight.IntraEEAwUK</t>
  </si>
  <si>
    <t>Eff_theor.kgoe_per_100km.EU27.Tr.Avia.Freight.ExtraEEAwUK</t>
  </si>
  <si>
    <t>Aviation / CO2 emissions - EU27 - European Union - 27 countries (from 2020)</t>
  </si>
  <si>
    <t>EMI.ktCO2.EU27.Tr.Avia</t>
  </si>
  <si>
    <t>EMI.ktCO2.EU27.Tr.Avia.Domestic</t>
  </si>
  <si>
    <t>EMI.ktCO2.EU27.Tr.Avia.International</t>
  </si>
  <si>
    <t>EMI.ktCO2.EU27.Tr.Avia.Passenger</t>
  </si>
  <si>
    <t>EMI.ktCO2.EU27.Tr.Avia.Passenger.Domestic</t>
  </si>
  <si>
    <t>EMI.ktCO2.EU27.Tr.Avia.Passenger.IntraEEAwUK</t>
  </si>
  <si>
    <t>EMI.ktCO2.EU27.Tr.Avia.Passenger.ExtraEEAwUK</t>
  </si>
  <si>
    <t>EMI.ktCO2.EU27.Tr.Avia.Freight</t>
  </si>
  <si>
    <t>EMI.ktCO2.EU27.Tr.Avia.Freight.Domestic</t>
  </si>
  <si>
    <t>EMI.ktCO2.EU27.Tr.Avia.Freight.IntraEEAwUK</t>
  </si>
  <si>
    <t>EMI.ktCO2.EU27.Tr.Avia.Freight.ExtraEEAwUK</t>
  </si>
  <si>
    <t>EMIint.gCO2_per_km.EU27.Tr.Avia</t>
  </si>
  <si>
    <t>EMIint.gCO2_per_km.EU27.Tr.Avia.Passenger</t>
  </si>
  <si>
    <t>EMIint.gCO2_per_km.EU27.Tr.Avia.Passenger.Domestic</t>
  </si>
  <si>
    <t>EMIint.gCO2_per_km.EU27.Tr.Avia.Passenger.IntraEEAwUK</t>
  </si>
  <si>
    <t>EMIint.gCO2_per_km.EU27.Tr.Avia.Passenger.ExtraEEAwUK</t>
  </si>
  <si>
    <t>EMIint.gCO2_per_km.EU27.Tr.Avia.Freight</t>
  </si>
  <si>
    <t>EMIint.gCO2_per_km.EU27.Tr.Avia.Freight.Domestic</t>
  </si>
  <si>
    <t>EMIint.gCO2_per_km.EU27.Tr.Avia.Freight.IntraEEAwUK</t>
  </si>
  <si>
    <t>EMIint.gCO2_per_km.EU27.Tr.Avia.Freight.ExtraEEAwUK</t>
  </si>
  <si>
    <t>EMIint.gCO2_per_pkm.EU27.Tr.Avia.Passenger</t>
  </si>
  <si>
    <t>EMIint.gCO2_per_pkm.EU27.Tr.Avia.Passenger.Domestic</t>
  </si>
  <si>
    <t>EMIint.gCO2_per_pkm.EU27.Tr.Avia.Passenger.IntraEEAwUK</t>
  </si>
  <si>
    <t>EMIint.gCO2_per_pkm.EU27.Tr.Avia.Passenger.ExtraEEAwUK</t>
  </si>
  <si>
    <t>EMIint.gCO2_per_tkm.EU27.Tr.Avia.Freight</t>
  </si>
  <si>
    <t>EMIint.gCO2_per_tkm.EU27.Tr.Avia.Freight.Domestic</t>
  </si>
  <si>
    <t>EMIint.gCO2_per_tkm.EU27.Tr.Avia.Freight.IntraEEAwUK</t>
  </si>
  <si>
    <t>EMIint.gCO2_per_tkm.EU27.Tr.Avia.Freight.ExtraEEAwUK</t>
  </si>
  <si>
    <t>EMI_per_flight.kgCO2.EU27.Tr.Avia</t>
  </si>
  <si>
    <t>EMI_per_flight.kgCO2.EU27.Tr.Avia.Passenger</t>
  </si>
  <si>
    <t>EMI_per_flight.kgCO2.EU27.Tr.Avia.Passenger.Domestic</t>
  </si>
  <si>
    <t>EMI_per_flight.kgCO2.EU27.Tr.Avia.Passenger.IntraEEAwUK</t>
  </si>
  <si>
    <t>EMI_per_flight.kgCO2.EU27.Tr.Avia.Passenger.ExtraEEAwUK</t>
  </si>
  <si>
    <t>EMI_per_flight.kgCO2.EU27.Tr.Avia.Freight</t>
  </si>
  <si>
    <t>EMI_per_flight.kgCO2.EU27.Tr.Avia.Freight.Domestic</t>
  </si>
  <si>
    <t>EMI_per_flight.kgCO2.EU27.Tr.Avia.Freight.IntraEEAwUK</t>
  </si>
  <si>
    <t>EMI_per_flight.kgCO2.EU27.Tr.Avia.Freight.ExtraEEAwUK</t>
  </si>
  <si>
    <t>Aviation / passenger transport specific data - EU27 - European Union - 27 countries (from 2020)</t>
  </si>
  <si>
    <t>TrCap.seats.EU27.Tr.Avia.Passenger</t>
  </si>
  <si>
    <t>TrCap.seats.EU27.Tr.Avia.Passenger.Domestic</t>
  </si>
  <si>
    <t>TrCap.seats.EU27.Tr.Avia.Passenger.IntraEEAwUK</t>
  </si>
  <si>
    <t>TrCap.seats.EU27.Tr.Avia.Passenger.ExtraEEAwUK</t>
  </si>
  <si>
    <t>TrCap_per_flight.seats.EU27.Tr.Avia.Passenger</t>
  </si>
  <si>
    <t>TrCap_per_flight.seats.EU27.Tr.Avia.Passenger.Domestic</t>
  </si>
  <si>
    <t>TrCap_per_flight.seats.EU27.Tr.Avia.Passenger.IntraEEAwUK</t>
  </si>
  <si>
    <t>TrCap_per_flight.seats.EU27.Tr.Avia.Passenger.ExtraEEAwUK</t>
  </si>
  <si>
    <t>Transport overview - EU27 - European Union - 27 countries (from 2020)</t>
  </si>
  <si>
    <t>Activity.Mpkm.EU27.Tr</t>
  </si>
  <si>
    <t>Activity.Mpkm.EU27.Tr.Road.Passenger</t>
  </si>
  <si>
    <t>Activity.Mpkm.EU27.Tr.Road.Passenger.P2W</t>
  </si>
  <si>
    <t>Activity.Mpkm.EU27.Tr.Road.Passenger.Car</t>
  </si>
  <si>
    <t>Activity.Mpkm.EU27.Tr.Road.Passenger.Bus</t>
  </si>
  <si>
    <t>Activity.Mpkm.EU27.Tr.Rail.Passenger</t>
  </si>
  <si>
    <t>Activity.Mpkm.EU27.Tr.Rail.Passenger.MTU</t>
  </si>
  <si>
    <t>Activity.Mpkm.EU27.Tr.Rail.Passenger.CPT</t>
  </si>
  <si>
    <t>Activity.Mpkm.EU27.Tr.Rail.Passenger.HST</t>
  </si>
  <si>
    <t>Activity.Mtkm.EU27.Tr</t>
  </si>
  <si>
    <t>Activity.Mtkm.EU27.Tr.Road.Freight</t>
  </si>
  <si>
    <t>Activity.Mtkm.EU27.Tr.Road.Freight.LCV</t>
  </si>
  <si>
    <t>Activity.Mtkm.EU27.Tr.Road.Freight.HGV</t>
  </si>
  <si>
    <t>Activity.Mtkm.EU27.Tr.Rail.Freight</t>
  </si>
  <si>
    <t>Activity.Mtkm.EU27.Tr.DNavi.Freight</t>
  </si>
  <si>
    <t>Activity.Mtkm.EU27.Tr.DNavi.Freight.DCS</t>
  </si>
  <si>
    <t>Activity.Mtkm.EU27.Tr.DNavi.Freight.IWW</t>
  </si>
  <si>
    <t>Activity.Mtkm.EU27.MBunk.Freight</t>
  </si>
  <si>
    <t>Activity.Mtkm.EU27.MBunk.Freight.IntraEEA</t>
  </si>
  <si>
    <t>Activity.Mtkm.EU27.MBunk.Freight.ExtraEEA</t>
  </si>
  <si>
    <t>FEC.ktoe.EU27.Tr.Road.Passenger</t>
  </si>
  <si>
    <t>FEC.ktoe.EU27.Tr.Road.Passenger.P2W</t>
  </si>
  <si>
    <t>FEC.ktoe.EU27.Tr.Road.Passenger.Car</t>
  </si>
  <si>
    <t>FEC.ktoe.EU27.Tr.Road.Passenger.Bus</t>
  </si>
  <si>
    <t>FEC.ktoe.EU27.Tr.Rail.Passenger</t>
  </si>
  <si>
    <t>FEC.ktoe.EU27.Tr.Rail.Passenger.MTU</t>
  </si>
  <si>
    <t>FEC.ktoe.EU27.Tr.Rail.Passenger.CPT</t>
  </si>
  <si>
    <t>FEC.ktoe.EU27.Tr.Rail.Passenger.HST</t>
  </si>
  <si>
    <t>FEC.ktoe.EU27.Tr.Road.Freight</t>
  </si>
  <si>
    <t>FEC.ktoe.EU27.Tr.Road.Freight.LCV</t>
  </si>
  <si>
    <t>FEC.ktoe.EU27.Tr.Road.Freight.HGV</t>
  </si>
  <si>
    <t>FEC.ktoe.EU27.Tr.Rail.Freight</t>
  </si>
  <si>
    <t>EMI.ktCO2.EU27.Tr.Road.Passenger</t>
  </si>
  <si>
    <t>EMI.ktCO2.EU27.Tr.Road.Passenger.P2W</t>
  </si>
  <si>
    <t>EMI.ktCO2.EU27.Tr.Road.Passenger.Car</t>
  </si>
  <si>
    <t>EMI.ktCO2.EU27.Tr.Road.Passenger.Bus</t>
  </si>
  <si>
    <t>EMI.ktCO2.EU27.Tr.Rail.Passenger</t>
  </si>
  <si>
    <t>EMI.ktCO2.EU27.Tr.Rail.Passenger.MTU</t>
  </si>
  <si>
    <t>EMI.ktCO2.EU27.Tr.Rail.Passenger.CPT</t>
  </si>
  <si>
    <t>EMI.ktCO2.EU27.Tr.Rail.Passenger.HST</t>
  </si>
  <si>
    <t>EMI.ktCO2.EU27.Tr.Road.Freight</t>
  </si>
  <si>
    <t>EMI.ktCO2.EU27.Tr.Road.Freight.LCV</t>
  </si>
  <si>
    <t>EMI.ktCO2.EU27.Tr.Road.Freight.HGV</t>
  </si>
  <si>
    <t>EMI.ktCO2.EU27.Tr.Rail.Freight</t>
  </si>
  <si>
    <t>Eff.kgoe_per_kpkm.EU27.Tr</t>
  </si>
  <si>
    <t>Eff.kgoe_per_kpkm.EU27.Tr.Road.Passenger</t>
  </si>
  <si>
    <t>Eff.kgoe_per_kpkm.EU27.Tr.Road.Passenger.P2W</t>
  </si>
  <si>
    <t>Eff.kgoe_per_kpkm.EU27.Tr.Road.Passenger.Car</t>
  </si>
  <si>
    <t>Eff.kgoe_per_kpkm.EU27.Tr.Road.Passenger.Bus</t>
  </si>
  <si>
    <t>Eff.kgoe_per_kpkm.EU27.Tr.Rail.Passenger</t>
  </si>
  <si>
    <t>Eff.kgoe_per_kpkm.EU27.Tr.Rail.Passenger.MTU</t>
  </si>
  <si>
    <t>Eff.kgoe_per_kpkm.EU27.Tr.Rail.Passenger.CPT</t>
  </si>
  <si>
    <t>Eff.kgoe_per_kpkm.EU27.Tr.Rail.Passenger.HST</t>
  </si>
  <si>
    <t>Eff.kgoe_per_ktkm.EU27.Tr</t>
  </si>
  <si>
    <t>Eff.kgoe_per_ktkm.EU27.Tr.Road.Freight</t>
  </si>
  <si>
    <t>Eff.kgoe_per_ktkm.EU27.Tr.Road.Freight.LCV</t>
  </si>
  <si>
    <t>Eff.kgoe_per_ktkm.EU27.Tr.Road.Freight.HGV</t>
  </si>
  <si>
    <t>Eff.kgoe_per_ktkm.EU27.Tr.Rail.Freight</t>
  </si>
  <si>
    <t>Eff.kgoe_per_ktkm.EU27.Tr.DNavi.Freight</t>
  </si>
  <si>
    <t>Eff.kgoe_per_ktkm.EU27.Tr.DNavi.Freight.DCS</t>
  </si>
  <si>
    <t>Eff.kgoe_per_ktkm.EU27.Tr.DNavi.Freight.IWW</t>
  </si>
  <si>
    <t>Eff.kgoe_per_ktkm.EU27.MBunk.Freight</t>
  </si>
  <si>
    <t>Eff.kgoe_per_ktkm.EU27.MBunk.Freight.IntraEEA</t>
  </si>
  <si>
    <t>Eff.kgoe_per_ktkm.EU27.MBunk.Freight.ExtraEEA</t>
  </si>
  <si>
    <t>EMIint.gCO2_per_pkm.EU27.Tr</t>
  </si>
  <si>
    <t>EMIint.gCO2_per_pkm.EU27.Tr.Road.Passenger</t>
  </si>
  <si>
    <t>EMIint.gCO2_per_pkm.EU27.Tr.Road.Passenger.P2W</t>
  </si>
  <si>
    <t>EMIint.gCO2_per_pkm.EU27.Tr.Road.Passenger.Car</t>
  </si>
  <si>
    <t>EMIint.gCO2_per_pkm.EU27.Tr.Road.Passenger.Bus</t>
  </si>
  <si>
    <t>EMIint.gCO2_per_pkm.EU27.Tr.Rail.Passenger</t>
  </si>
  <si>
    <t>EMIint.gCO2_per_pkm.EU27.Tr.Rail.Passenger.MTU</t>
  </si>
  <si>
    <t>EMIint.gCO2_per_pkm.EU27.Tr.Rail.Passenger.CPT</t>
  </si>
  <si>
    <t>EMIint.gCO2_per_pkm.EU27.Tr.Rail.Passenger.HST</t>
  </si>
  <si>
    <t>EMIint.gCO2_per_tkm.EU27.Tr</t>
  </si>
  <si>
    <t>EMIint.gCO2_per_tkm.EU27.Tr.Road.Freight</t>
  </si>
  <si>
    <t>EMIint.gCO2_per_tkm.EU27.Tr.Road.Freight.LCV</t>
  </si>
  <si>
    <t>EMIint.gCO2_per_tkm.EU27.Tr.Road.Freight.HGV</t>
  </si>
  <si>
    <t>EMIint.gCO2_per_tkm.EU27.Tr.Rail.Freight</t>
  </si>
  <si>
    <t>EMIint.gCO2_per_tkm.EU27.Tr.DNavi.Freight</t>
  </si>
  <si>
    <t>EMIint.gCO2_per_tkm.EU27.Tr.DNavi.Freight.DCS</t>
  </si>
  <si>
    <t>EMIint.gCO2_per_tkm.EU27.Tr.DNavi.Freight.IWW</t>
  </si>
  <si>
    <t>EMIint.gCO2_per_tkm.EU27.MBunk.Freight</t>
  </si>
  <si>
    <t>EMIint.gCO2_per_tkm.EU27.MBunk.Freight.IntraEEA</t>
  </si>
  <si>
    <t>EMIint.gCO2_per_tkm.EU27.MBunk.Freight.ExtraEEA</t>
  </si>
  <si>
    <t>Road transport - EU27 - European Union - 27 countries (from 2020)</t>
  </si>
  <si>
    <t>Activity.Mpkm.EU27.Tr.Road.Passenger.Car.ICE.Gasoline</t>
  </si>
  <si>
    <t>Activity.Mpkm.EU27.Tr.Road.Passenger.Car.ICE.Diesel</t>
  </si>
  <si>
    <t>Activity.Mpkm.EU27.Tr.Road.Passenger.Car.ICE.LPG</t>
  </si>
  <si>
    <t>Activity.Mpkm.EU27.Tr.Road.Passenger.Car.ICE.NGas</t>
  </si>
  <si>
    <t>Activity.Mpkm.EU27.Tr.Road.Passenger.Car.PHEV</t>
  </si>
  <si>
    <t>Activity.Mpkm.EU27.Tr.Road.Passenger.Car.BEV</t>
  </si>
  <si>
    <t>Activity.Mpkm.EU27.Tr.Road.Passenger.Bus.ICE.Gasoline</t>
  </si>
  <si>
    <t>Activity.Mpkm.EU27.Tr.Road.Passenger.Bus.ICE.Diesel</t>
  </si>
  <si>
    <t>Activity.Mpkm.EU27.Tr.Road.Passenger.Bus.ICE.LPG</t>
  </si>
  <si>
    <t>Activity.Mpkm.EU27.Tr.Road.Passenger.Bus.ICE.NGas</t>
  </si>
  <si>
    <t>Activity.Mpkm.EU27.Tr.Road.Passenger.Bus.ICE.BEV</t>
  </si>
  <si>
    <t>Activity.Mtkm.EU27.Tr.Road.Freight.LCV.ICE.Gasoline</t>
  </si>
  <si>
    <t>Activity.Mtkm.EU27.Tr.Road.Freight.LCV.ICE.Diesel</t>
  </si>
  <si>
    <t>Activity.Mtkm.EU27.Tr.Road.Freight.LCV.ICE.LPG</t>
  </si>
  <si>
    <t>Activity.Mtkm.EU27.Tr.Road.Freight.LCV.ICE.NGas</t>
  </si>
  <si>
    <t>Activity.Mtkm.EU27.Tr.Road.Freight.LCV.ICE.BEV</t>
  </si>
  <si>
    <t>Activity.Mtkm.EU27.Tr.Road.Freight.HGV.Domestic</t>
  </si>
  <si>
    <t>Activity.Mtkm.EU27.Tr.Road.Freight.HGV.International</t>
  </si>
  <si>
    <t>VehicleKm.Mkm.EU27.Tr.Road</t>
  </si>
  <si>
    <t>VehicleKm.Mkm.EU27.Tr.Road.Passenger</t>
  </si>
  <si>
    <t>VehicleKm.Mkm.EU27.Tr.Road.Passenger.P2W</t>
  </si>
  <si>
    <t>VehicleKm.Mkm.EU27.Tr.Road.Passenger.Car</t>
  </si>
  <si>
    <t>VehicleKm.Mkm.EU27.Tr.Road.Passenger.Car.ICE.Gasoline</t>
  </si>
  <si>
    <t>VehicleKm.Mkm.EU27.Tr.Road.Passenger.Car.ICE.Diesel</t>
  </si>
  <si>
    <t>VehicleKm.Mkm.EU27.Tr.Road.Passenger.Car.ICE.LPG</t>
  </si>
  <si>
    <t>VehicleKm.Mkm.EU27.Tr.Road.Passenger.Car.ICE.NGas</t>
  </si>
  <si>
    <t>VehicleKm.Mkm.EU27.Tr.Road.Passenger.Car.PHEV</t>
  </si>
  <si>
    <t>VehicleKm.Mkm.EU27.Tr.Road.Passenger.Car.BEV</t>
  </si>
  <si>
    <t>VehicleKm.Mkm.EU27.Tr.Road.Passenger.Bus</t>
  </si>
  <si>
    <t>VehicleKm.Mkm.EU27.Tr.Road.Passenger.Bus.ICE.Gasoline</t>
  </si>
  <si>
    <t>VehicleKm.Mkm.EU27.Tr.Road.Passenger.Bus.ICE.Diesel</t>
  </si>
  <si>
    <t>VehicleKm.Mkm.EU27.Tr.Road.Passenger.Bus.ICE.LPG</t>
  </si>
  <si>
    <t>VehicleKm.Mkm.EU27.Tr.Road.Passenger.Bus.ICE.NGas</t>
  </si>
  <si>
    <t>VehicleKm.Mkm.EU27.Tr.Road.Passenger.Bus.ICE.BEV</t>
  </si>
  <si>
    <t>VehicleKm.Mkm.EU27.Tr.Road.Freight</t>
  </si>
  <si>
    <t>VehicleKm.Mkm.EU27.Tr.Road.Freight.LCV</t>
  </si>
  <si>
    <t>VehicleKm.Mkm.EU27.Tr.Road.Freight.LCV.ICE.Gasoline</t>
  </si>
  <si>
    <t>VehicleKm.Mkm.EU27.Tr.Road.Freight.LCV.ICE.Diesel</t>
  </si>
  <si>
    <t>VehicleKm.Mkm.EU27.Tr.Road.Freight.LCV.ICE.LPG</t>
  </si>
  <si>
    <t>VehicleKm.Mkm.EU27.Tr.Road.Freight.LCV.ICE.NGas</t>
  </si>
  <si>
    <t>VehicleKm.Mkm.EU27.Tr.Road.Freight.LCV.ICE.BEV</t>
  </si>
  <si>
    <t>VehicleKm.Mkm.EU27.Tr.Road.Freight.HGV</t>
  </si>
  <si>
    <t>VehicleKm.Mkm.EU27.Tr.Road.Freight.HGV.Domestic</t>
  </si>
  <si>
    <t>VehicleKm.Mkm.EU27.Tr.Road.Freight.HGV.International</t>
  </si>
  <si>
    <t>Stock.number.EU27.Tr.Road</t>
  </si>
  <si>
    <t>Stock.number.EU27.Tr.Road.Passenger</t>
  </si>
  <si>
    <t>Stock.number.EU27.Tr.Road.Passenger.P2W</t>
  </si>
  <si>
    <t>Stock.number.EU27.Tr.Road.Passenger.Car</t>
  </si>
  <si>
    <t>Stock.number.EU27.Tr.Road.Passenger.Car.ICE.Gasoline</t>
  </si>
  <si>
    <t>Stock.number.EU27.Tr.Road.Passenger.Car.ICE.Diesel</t>
  </si>
  <si>
    <t>Stock.number.EU27.Tr.Road.Passenger.Car.ICE.LPG</t>
  </si>
  <si>
    <t>Stock.number.EU27.Tr.Road.Passenger.Car.ICE.NGas</t>
  </si>
  <si>
    <t>Stock.number.EU27.Tr.Road.Passenger.Car.PHEV</t>
  </si>
  <si>
    <t>Stock.number.EU27.Tr.Road.Passenger.Car.BEV</t>
  </si>
  <si>
    <t>Stock.number.EU27.Tr.Road.Passenger.Bus</t>
  </si>
  <si>
    <t>Stock.number.EU27.Tr.Road.Passenger.Bus.ICE.Gasoline</t>
  </si>
  <si>
    <t>Stock.number.EU27.Tr.Road.Passenger.Bus.ICE.Diesel</t>
  </si>
  <si>
    <t>Stock.number.EU27.Tr.Road.Passenger.Bus.ICE.LPG</t>
  </si>
  <si>
    <t>Stock.number.EU27.Tr.Road.Passenger.Bus.ICE.NGas</t>
  </si>
  <si>
    <t>Stock.number.EU27.Tr.Road.Passenger.Bus.ICE.BEV</t>
  </si>
  <si>
    <t>Stock.number.EU27.Tr.Road.Freight</t>
  </si>
  <si>
    <t>Stock.number.EU27.Tr.Road.Freight.LCV</t>
  </si>
  <si>
    <t>Stock.number.EU27.Tr.Road.Freight.LCV.ICE.Gasoline</t>
  </si>
  <si>
    <t>Stock.number.EU27.Tr.Road.Freight.LCV.ICE.Diesel</t>
  </si>
  <si>
    <t>Stock.number.EU27.Tr.Road.Freight.LCV.ICE.LPG</t>
  </si>
  <si>
    <t>Stock.number.EU27.Tr.Road.Freight.LCV.ICE.NGas</t>
  </si>
  <si>
    <t>Stock.number.EU27.Tr.Road.Freight.LCV.ICE.BEV</t>
  </si>
  <si>
    <t>Stock.number.EU27.Tr.Road.Freight.HGV</t>
  </si>
  <si>
    <t>Stock.number.EU27.Tr.Road.Freight.HGV.Domestic</t>
  </si>
  <si>
    <t>Stock.number.EU27.Tr.Road.Freight.HGV.International</t>
  </si>
  <si>
    <t>StockNew.number.EU27.Tr.Road</t>
  </si>
  <si>
    <t>StockNew.number.EU27.Tr.Road.Passenger</t>
  </si>
  <si>
    <t>StockNew.number.EU27.Tr.Road.Passenger.P2W</t>
  </si>
  <si>
    <t>StockNew.number.EU27.Tr.Road.Passenger.Car</t>
  </si>
  <si>
    <t>StockNew.number.EU27.Tr.Road.Passenger.Car.ICE.Gasoline</t>
  </si>
  <si>
    <t>StockNew.number.EU27.Tr.Road.Passenger.Car.ICE.Diesel</t>
  </si>
  <si>
    <t>StockNew.number.EU27.Tr.Road.Passenger.Car.ICE.LPG</t>
  </si>
  <si>
    <t>StockNew.number.EU27.Tr.Road.Passenger.Car.ICE.NGas</t>
  </si>
  <si>
    <t>StockNew.number.EU27.Tr.Road.Passenger.Car.PHEV</t>
  </si>
  <si>
    <t>StockNew.number.EU27.Tr.Road.Passenger.Car.BEV</t>
  </si>
  <si>
    <t>StockNew.number.EU27.Tr.Road.Passenger.Bus</t>
  </si>
  <si>
    <t>StockNew.number.EU27.Tr.Road.Passenger.Bus.ICE.Gasoline</t>
  </si>
  <si>
    <t>StockNew.number.EU27.Tr.Road.Passenger.Bus.ICE.Diesel</t>
  </si>
  <si>
    <t>StockNew.number.EU27.Tr.Road.Passenger.Bus.ICE.LPG</t>
  </si>
  <si>
    <t>StockNew.number.EU27.Tr.Road.Passenger.Bus.ICE.NGas</t>
  </si>
  <si>
    <t>StockNew.number.EU27.Tr.Road.Passenger.Bus.ICE.BEV</t>
  </si>
  <si>
    <t>StockNew.number.EU27.Tr.Road.Freight</t>
  </si>
  <si>
    <t>StockNew.number.EU27.Tr.Road.Freight.LCV</t>
  </si>
  <si>
    <t>StockNew.number.EU27.Tr.Road.Freight.LCV.ICE.Gasoline</t>
  </si>
  <si>
    <t>StockNew.number.EU27.Tr.Road.Freight.LCV.ICE.Diesel</t>
  </si>
  <si>
    <t>StockNew.number.EU27.Tr.Road.Freight.LCV.ICE.LPG</t>
  </si>
  <si>
    <t>StockNew.number.EU27.Tr.Road.Freight.LCV.ICE.NGas</t>
  </si>
  <si>
    <t>StockNew.number.EU27.Tr.Road.Freight.LCV.ICE.BEV</t>
  </si>
  <si>
    <t>StockNew.number.EU27.Tr.Road.Freight.HGV</t>
  </si>
  <si>
    <t>StockNew.number.EU27.Tr.Road.Freight.HGV.Domestic</t>
  </si>
  <si>
    <t>StockNew.number.EU27.Tr.Road.Freight.HGV.International</t>
  </si>
  <si>
    <t>Load.passenger_per_movement.EU27.Tr.Road.Passenger</t>
  </si>
  <si>
    <t>Load.passenger_per_movement.EU27.Tr.Road.Passenger.P2W</t>
  </si>
  <si>
    <t>Load.passenger_per_movement.EU27.Tr.Road.Passenger.Car</t>
  </si>
  <si>
    <t>Load.passenger_per_movement.EU27.Tr.Road.Passenger.Car.ICE.Gasoline</t>
  </si>
  <si>
    <t>Load.passenger_per_movement.EU27.Tr.Road.Passenger.Car.ICE.Diesel</t>
  </si>
  <si>
    <t>Load.passenger_per_movement.EU27.Tr.Road.Passenger.Car.ICE.LPG</t>
  </si>
  <si>
    <t>Load.passenger_per_movement.EU27.Tr.Road.Passenger.Car.ICE.NGas</t>
  </si>
  <si>
    <t>Load.passenger_per_movement.EU27.Tr.Road.Passenger.Car.PHEV</t>
  </si>
  <si>
    <t>Load.passenger_per_movement.EU27.Tr.Road.Passenger.Car.BEV</t>
  </si>
  <si>
    <t>Load.passenger_per_movement.EU27.Tr.Road.Passenger.Bus</t>
  </si>
  <si>
    <t>Load.passenger_per_movement.EU27.Tr.Road.Passenger.Bus.ICE.Gasoline</t>
  </si>
  <si>
    <t>Load.passenger_per_movement.EU27.Tr.Road.Passenger.Bus.ICE.Diesel</t>
  </si>
  <si>
    <t>Load.passenger_per_movement.EU27.Tr.Road.Passenger.Bus.ICE.LPG</t>
  </si>
  <si>
    <t>Load.passenger_per_movement.EU27.Tr.Road.Passenger.Bus.ICE.NGas</t>
  </si>
  <si>
    <t>Load.passenger_per_movement.EU27.Tr.Road.Passenger.Bus.ICE.BEV</t>
  </si>
  <si>
    <t>Load.t_per_movement.EU27.Tr.Road.Freight</t>
  </si>
  <si>
    <t>Load.t_per_movement.EU27.Tr.Road.Freight.LCV</t>
  </si>
  <si>
    <t>Load.t_per_movement.EU27.Tr.Road.Freight.LCV.ICE.Gasoline</t>
  </si>
  <si>
    <t>Load.t_per_movement.EU27.Tr.Road.Freight.LCV.ICE.Diesel</t>
  </si>
  <si>
    <t>Load.t_per_movement.EU27.Tr.Road.Freight.LCV.ICE.LPG</t>
  </si>
  <si>
    <t>Load.t_per_movement.EU27.Tr.Road.Freight.LCV.ICE.NGas</t>
  </si>
  <si>
    <t>Load.t_per_movement.EU27.Tr.Road.Freight.LCV.ICE.BEV</t>
  </si>
  <si>
    <t>Load.t_per_movement.EU27.Tr.Road.Freight.HGV</t>
  </si>
  <si>
    <t>Load.t_per_movement.EU27.Tr.Road.Freight.HGV.Domestic</t>
  </si>
  <si>
    <t>Load.t_per_movement.EU27.Tr.Road.Freight.HGV.International</t>
  </si>
  <si>
    <t>VehicleKm_per_vehicle.km.EU27.Tr.Road</t>
  </si>
  <si>
    <t>VehicleKm_per_vehicle.km.EU27.Tr.Road.Passenger</t>
  </si>
  <si>
    <t>VehicleKm_per_vehicle.km.EU27.Tr.Road.Passenger.P2W</t>
  </si>
  <si>
    <t>VehicleKm_per_vehicle.km.EU27.Tr.Road.Passenger.Car</t>
  </si>
  <si>
    <t>VehicleKm_per_vehicle.km.EU27.Tr.Road.Passenger.Car.ICE.Gasoline</t>
  </si>
  <si>
    <t>VehicleKm_per_vehicle.km.EU27.Tr.Road.Passenger.Car.ICE.Diesel</t>
  </si>
  <si>
    <t>VehicleKm_per_vehicle.km.EU27.Tr.Road.Passenger.Car.ICE.LPG</t>
  </si>
  <si>
    <t>VehicleKm_per_vehicle.km.EU27.Tr.Road.Passenger.Car.ICE.NGas</t>
  </si>
  <si>
    <t>VehicleKm_per_vehicle.km.EU27.Tr.Road.Passenger.Car.PHEV</t>
  </si>
  <si>
    <t>VehicleKm_per_vehicle.km.EU27.Tr.Road.Passenger.Car.BEV</t>
  </si>
  <si>
    <t>VehicleKm_per_vehicle.km.EU27.Tr.Road.Passenger.Bus</t>
  </si>
  <si>
    <t>VehicleKm_per_vehicle.km.EU27.Tr.Road.Passenger.Bus.ICE.Gasoline</t>
  </si>
  <si>
    <t>VehicleKm_per_vehicle.km.EU27.Tr.Road.Passenger.Bus.ICE.Diesel</t>
  </si>
  <si>
    <t>VehicleKm_per_vehicle.km.EU27.Tr.Road.Passenger.Bus.ICE.LPG</t>
  </si>
  <si>
    <t>VehicleKm_per_vehicle.km.EU27.Tr.Road.Passenger.Bus.ICE.NGas</t>
  </si>
  <si>
    <t>VehicleKm_per_vehicle.km.EU27.Tr.Road.Passenger.Bus.ICE.BEV</t>
  </si>
  <si>
    <t>VehicleKm_per_vehicle.km.EU27.Tr.Road.Freight</t>
  </si>
  <si>
    <t>VehicleKm_per_vehicle.km.EU27.Tr.Road.Freight.LCV</t>
  </si>
  <si>
    <t>VehicleKm_per_vehicle.km.EU27.Tr.Road.Freight.LCV.ICE.Gasoline</t>
  </si>
  <si>
    <t>VehicleKm_per_vehicle.km.EU27.Tr.Road.Freight.LCV.ICE.Diesel</t>
  </si>
  <si>
    <t>VehicleKm_per_vehicle.km.EU27.Tr.Road.Freight.LCV.ICE.LPG</t>
  </si>
  <si>
    <t>VehicleKm_per_vehicle.km.EU27.Tr.Road.Freight.LCV.ICE.NGas</t>
  </si>
  <si>
    <t>VehicleKm_per_vehicle.km.EU27.Tr.Road.Freight.LCV.ICE.BEV</t>
  </si>
  <si>
    <t>VehicleKm_per_vehicle.km.EU27.Tr.Road.Freight.HGV</t>
  </si>
  <si>
    <t>VehicleKm_per_vehicle.km.EU27.Tr.Road.Freight.HGV.Domestic</t>
  </si>
  <si>
    <t>VehicleKm_per_vehicle.km.EU27.Tr.Road.Freight.HGV.International</t>
  </si>
  <si>
    <t>Activity_per_vehicle.pkm.EU27.Tr.Road.Passenger</t>
  </si>
  <si>
    <t>Activity_per_vehicle.pkm.EU27.Tr.Road.Passenger.P2W</t>
  </si>
  <si>
    <t>Activity_per_vehicle.pkm.EU27.Tr.Road.Passenger.Car</t>
  </si>
  <si>
    <t>Activity_per_vehicle.pkm.EU27.Tr.Road.Passenger.Car.ICE.Gasoline</t>
  </si>
  <si>
    <t>Activity_per_vehicle.pkm.EU27.Tr.Road.Passenger.Car.ICE.Diesel</t>
  </si>
  <si>
    <t>Activity_per_vehicle.pkm.EU27.Tr.Road.Passenger.Car.ICE.LPG</t>
  </si>
  <si>
    <t>Activity_per_vehicle.pkm.EU27.Tr.Road.Passenger.Car.ICE.NGas</t>
  </si>
  <si>
    <t>Activity_per_vehicle.pkm.EU27.Tr.Road.Passenger.Car.PHEV</t>
  </si>
  <si>
    <t>Activity_per_vehicle.pkm.EU27.Tr.Road.Passenger.Car.BEV</t>
  </si>
  <si>
    <t>Activity_per_vehicle.pkm.EU27.Tr.Road.Passenger.Bus</t>
  </si>
  <si>
    <t>Activity_per_vehicle.pkm.EU27.Tr.Road.Passenger.Bus.ICE.Gasoline</t>
  </si>
  <si>
    <t>Activity_per_vehicle.pkm.EU27.Tr.Road.Passenger.Bus.ICE.Diesel</t>
  </si>
  <si>
    <t>Activity_per_vehicle.pkm.EU27.Tr.Road.Passenger.Bus.ICE.LPG</t>
  </si>
  <si>
    <t>Activity_per_vehicle.pkm.EU27.Tr.Road.Passenger.Bus.ICE.NGas</t>
  </si>
  <si>
    <t>Activity_per_vehicle.pkm.EU27.Tr.Road.Passenger.Bus.ICE.BEV</t>
  </si>
  <si>
    <t>Activity_per_vehicle.tkm.EU27.Tr.Road.Freight</t>
  </si>
  <si>
    <t>Activity_per_vehicle.tkm.EU27.Tr.Road.Freight.LCV</t>
  </si>
  <si>
    <t>Activity_per_vehicle.tkm.EU27.Tr.Road.Freight.LCV.ICE.Gasoline</t>
  </si>
  <si>
    <t>Activity_per_vehicle.tkm.EU27.Tr.Road.Freight.LCV.ICE.Diesel</t>
  </si>
  <si>
    <t>Activity_per_vehicle.tkm.EU27.Tr.Road.Freight.LCV.ICE.LPG</t>
  </si>
  <si>
    <t>Activity_per_vehicle.tkm.EU27.Tr.Road.Freight.LCV.ICE.NGas</t>
  </si>
  <si>
    <t>Activity_per_vehicle.tkm.EU27.Tr.Road.Freight.LCV.ICE.BEV</t>
  </si>
  <si>
    <t>Activity_per_vehicle.tkm.EU27.Tr.Road.Freight.HGV</t>
  </si>
  <si>
    <t>Activity_per_vehicle.tkm.EU27.Tr.Road.Freight.HGV.Domestic</t>
  </si>
  <si>
    <t>Activity_per_vehicle.tkm.EU27.Tr.Road.Freight.HGV.International</t>
  </si>
  <si>
    <t>Road transport / energy consumption - EU27 - European Union - 27 countries (from 2020)</t>
  </si>
  <si>
    <t>FEC.ktoe.EU27.ES.Tr.Road</t>
  </si>
  <si>
    <t>FEC.ktoe.EU27.ES.Tr.Road.LPG</t>
  </si>
  <si>
    <t>FEC.ktoe.EU27.ES.Tr.Road.Gasoline</t>
  </si>
  <si>
    <t>FEC.ktoe.EU27.ES.Tr.Road.Diesel</t>
  </si>
  <si>
    <t>FEC.ktoe.EU27.ES.Tr.Road.NG</t>
  </si>
  <si>
    <t>FEC.ktoe.EU27.ES.Tr.Road.Biogas</t>
  </si>
  <si>
    <t>FEC.ktoe.EU27.ES.Tr.Road.Biogasoline</t>
  </si>
  <si>
    <t>FEC.ktoe.EU27.ES.Tr.Road.Biodiesel</t>
  </si>
  <si>
    <t>FEC.ktoe.EU27.ES.Tr.Road.OthLiqBio</t>
  </si>
  <si>
    <t>FEC.ktoe.EU27.ES.Tr.Road.Elec</t>
  </si>
  <si>
    <t>FEC.ktoe.EU27.Tr.Road</t>
  </si>
  <si>
    <t>FEC.ktoe.EU27.Tr.Road.Passenger.P2W.Biogasoline</t>
  </si>
  <si>
    <t>FEC.ktoe.EU27.Tr.Road.Passenger.Car.ICE.Gasoline</t>
  </si>
  <si>
    <t>FEC.ktoe.EU27.Tr.Road.Passenger.Car.ICE.Gasoline.Biogasoline</t>
  </si>
  <si>
    <t>FEC.ktoe.EU27.Tr.Road.Passenger.Car.ICE.Diesel</t>
  </si>
  <si>
    <t>FEC.ktoe.EU27.Tr.Road.Passenger.Car.ICE.Diesel.BioDiesel_OthLiqBio</t>
  </si>
  <si>
    <t>FEC.ktoe.EU27.Tr.Road.Passenger.Car.ICE.LPG</t>
  </si>
  <si>
    <t>FEC.ktoe.EU27.Tr.Road.Passenger.Car.ICE.NGas</t>
  </si>
  <si>
    <t>FEC.ktoe.EU27.Tr.Road.Passenger.Car.ICE.NGas.Biogas</t>
  </si>
  <si>
    <t>FEC.ktoe.EU27.Tr.Road.Passenger.Car.PHEV</t>
  </si>
  <si>
    <t>FEC.ktoe.EU27.Tr.Road.Passenger.Car.PHEV.Biogasoline</t>
  </si>
  <si>
    <t>FEC.ktoe.EU27.Tr.Road.Passenger.Car.PHEV.Elec</t>
  </si>
  <si>
    <t>FEC.ktoe.EU27.Tr.Road.Passenger.Car.BEV</t>
  </si>
  <si>
    <t>FEC.ktoe.EU27.Tr.Road.Passenger.Bus.ICE.Gasoline</t>
  </si>
  <si>
    <t>FEC.ktoe.EU27.Tr.Road.Passenger.Bus.ICE.Gasoline.Biogasoline</t>
  </si>
  <si>
    <t>FEC.ktoe.EU27.Tr.Road.Passenger.Bus.ICE.Diesel</t>
  </si>
  <si>
    <t>FEC.ktoe.EU27.Tr.Road.Passenger.Bus.ICE.Diesel.BioDiesel_OthLiqBio</t>
  </si>
  <si>
    <t>FEC.ktoe.EU27.Tr.Road.Passenger.Bus.ICE.LPG</t>
  </si>
  <si>
    <t>FEC.ktoe.EU27.Tr.Road.Passenger.Bus.ICE.NGas</t>
  </si>
  <si>
    <t>FEC.ktoe.EU27.Tr.Road.Passenger.Bus.ICE.NGas.Biogas</t>
  </si>
  <si>
    <t>FEC.ktoe.EU27.Tr.Road.Passenger.Bus.ICE.BEV</t>
  </si>
  <si>
    <t>FEC.ktoe.EU27.Tr.Road.Freight.LCV.ICE.Gasoline</t>
  </si>
  <si>
    <t>FEC.ktoe.EU27.Tr.Road.Freight.LCV.ICE.Gasoline.Biogasoline</t>
  </si>
  <si>
    <t>FEC.ktoe.EU27.Tr.Road.Freight.LCV.ICE.Diesel</t>
  </si>
  <si>
    <t>FEC.ktoe.EU27.Tr.Road.Freight.LCV.ICE.Diesel.BioDiesel_OthLiqBio</t>
  </si>
  <si>
    <t>FEC.ktoe.EU27.Tr.Road.Freight.LCV.ICE.LPG</t>
  </si>
  <si>
    <t>FEC.ktoe.EU27.Tr.Road.Freight.LCV.ICE.NGas</t>
  </si>
  <si>
    <t>FEC.ktoe.EU27.Tr.Road.Freight.LCV.ICE.NGas.Biogas</t>
  </si>
  <si>
    <t>FEC.ktoe.EU27.Tr.Road.Freight.LCV.ICE.BEV</t>
  </si>
  <si>
    <t>FEC.ktoe.EU27.Tr.Road.Freight.HGV.Domestic</t>
  </si>
  <si>
    <t>FEC.ktoe.EU27.Tr.Road.Freight.HGV.Domestic.BioDiesel_OthLiqBio</t>
  </si>
  <si>
    <t>FEC.ktoe.EU27.Tr.Road.Freight.HGV.International</t>
  </si>
  <si>
    <t>FEC.ktoe.EU27.Tr.Road.Freight.HGV.International.BioDiesel_OthLiqBio</t>
  </si>
  <si>
    <t>Eff.kgoe_per_100km.EU27.Tr.Road</t>
  </si>
  <si>
    <t>Eff.kgoe_per_100km.EU27.Tr.Road.Passenger</t>
  </si>
  <si>
    <t>Eff.kgoe_per_100km.EU27.Tr.Road.Passenger.P2W</t>
  </si>
  <si>
    <t>Eff.kgoe_per_100km.EU27.Tr.Road.Passenger.Car</t>
  </si>
  <si>
    <t>Eff.kgoe_per_100km.EU27.Tr.Road.Passenger.Car.ICE.Gasoline</t>
  </si>
  <si>
    <t>Eff.kgoe_per_100km.EU27.Tr.Road.Passenger.Car.ICE.Diesel</t>
  </si>
  <si>
    <t>Eff.kgoe_per_100km.EU27.Tr.Road.Passenger.Car.ICE.LPG</t>
  </si>
  <si>
    <t>Eff.kgoe_per_100km.EU27.Tr.Road.Passenger.Car.ICE.NGas</t>
  </si>
  <si>
    <t>Eff.kgoe_per_100km.EU27.Tr.Road.Passenger.Car.PHEV</t>
  </si>
  <si>
    <t>Eff.kgoe_per_100km.EU27.Tr.Road.Passenger.Car.BEV</t>
  </si>
  <si>
    <t>Eff.kgoe_per_100km.EU27.Tr.Road.Passenger.Bus</t>
  </si>
  <si>
    <t>Eff.kgoe_per_100km.EU27.Tr.Road.Passenger.Bus.ICE.Gasoline</t>
  </si>
  <si>
    <t>Eff.kgoe_per_100km.EU27.Tr.Road.Passenger.Bus.ICE.Diesel</t>
  </si>
  <si>
    <t>Eff.kgoe_per_100km.EU27.Tr.Road.Passenger.Bus.ICE.LPG</t>
  </si>
  <si>
    <t>Eff.kgoe_per_100km.EU27.Tr.Road.Passenger.Bus.ICE.NGas</t>
  </si>
  <si>
    <t>Eff.kgoe_per_100km.EU27.Tr.Road.Passenger.Bus.ICE.BEV</t>
  </si>
  <si>
    <t>Eff.kgoe_per_100km.EU27.Tr.Road.Freight</t>
  </si>
  <si>
    <t>Eff.kgoe_per_100km.EU27.Tr.Road.Freight.LCV</t>
  </si>
  <si>
    <t>Eff.kgoe_per_100km.EU27.Tr.Road.Freight.LCV.ICE.Gasoline</t>
  </si>
  <si>
    <t>Eff.kgoe_per_100km.EU27.Tr.Road.Freight.LCV.ICE.Diesel</t>
  </si>
  <si>
    <t>Eff.kgoe_per_100km.EU27.Tr.Road.Freight.LCV.ICE.LPG</t>
  </si>
  <si>
    <t>Eff.kgoe_per_100km.EU27.Tr.Road.Freight.LCV.ICE.NGas</t>
  </si>
  <si>
    <t>Eff.kgoe_per_100km.EU27.Tr.Road.Freight.LCV.ICE.BEV</t>
  </si>
  <si>
    <t>Eff.kgoe_per_100km.EU27.Tr.Road.Freight.HGV</t>
  </si>
  <si>
    <t>Eff.kgoe_per_100km.EU27.Tr.Road.Freight.HGV.Domestic</t>
  </si>
  <si>
    <t>Eff.kgoe_per_100km.EU27.Tr.Road.Freight.HGV.International</t>
  </si>
  <si>
    <t>Eff.kgoe_per_kpkm.EU27.Tr.Road.Passenger.Car.ICE.Gasoline</t>
  </si>
  <si>
    <t>Eff.kgoe_per_kpkm.EU27.Tr.Road.Passenger.Car.ICE.Diesel</t>
  </si>
  <si>
    <t>Eff.kgoe_per_kpkm.EU27.Tr.Road.Passenger.Car.ICE.LPG</t>
  </si>
  <si>
    <t>Eff.kgoe_per_kpkm.EU27.Tr.Road.Passenger.Car.ICE.NGas</t>
  </si>
  <si>
    <t>Eff.kgoe_per_kpkm.EU27.Tr.Road.Passenger.Car.PHEV</t>
  </si>
  <si>
    <t>Eff.kgoe_per_kpkm.EU27.Tr.Road.Passenger.Car.BEV</t>
  </si>
  <si>
    <t>Eff.kgoe_per_kpkm.EU27.Tr.Road.Passenger.Bus.ICE.Gasoline</t>
  </si>
  <si>
    <t>Eff.kgoe_per_kpkm.EU27.Tr.Road.Passenger.Bus.ICE.Diesel</t>
  </si>
  <si>
    <t>Eff.kgoe_per_kpkm.EU27.Tr.Road.Passenger.Bus.ICE.LPG</t>
  </si>
  <si>
    <t>Eff.kgoe_per_kpkm.EU27.Tr.Road.Passenger.Bus.ICE.NGas</t>
  </si>
  <si>
    <t>Eff.kgoe_per_kpkm.EU27.Tr.Road.Passenger.Bus.ICE.BEV</t>
  </si>
  <si>
    <t>Eff.kgoe_per_ktkm.EU27.Tr.Road.Freight.LCV.ICE.Gasoline</t>
  </si>
  <si>
    <t>Eff.kgoe_per_ktkm.EU27.Tr.Road.Freight.LCV.ICE.Diesel</t>
  </si>
  <si>
    <t>Eff.kgoe_per_ktkm.EU27.Tr.Road.Freight.LCV.ICE.LPG</t>
  </si>
  <si>
    <t>Eff.kgoe_per_ktkm.EU27.Tr.Road.Freight.LCV.ICE.NGas</t>
  </si>
  <si>
    <t>Eff.kgoe_per_ktkm.EU27.Tr.Road.Freight.LCV.ICE.BEV</t>
  </si>
  <si>
    <t>Eff.kgoe_per_ktkm.EU27.Tr.Road.Freight.HGV.Domestic</t>
  </si>
  <si>
    <t>Eff.kgoe_per_ktkm.EU27.Tr.Road.Freight.HGV.International</t>
  </si>
  <si>
    <t>FEC_per_vehicle.kgoe.EU27.Tr.Road.Passenger.P2W</t>
  </si>
  <si>
    <t>FEC_per_vehicle.kgoe.EU27.Tr.Road.Passenger.Car</t>
  </si>
  <si>
    <t>FEC_per_vehicle.kgoe.EU27.Tr.Road.Passenger.Car.ICE.Gasoline</t>
  </si>
  <si>
    <t>FEC_per_vehicle.kgoe.EU27.Tr.Road.Passenger.Car.ICE.Diesel</t>
  </si>
  <si>
    <t>FEC_per_vehicle.kgoe.EU27.Tr.Road.Passenger.Car.ICE.LPG</t>
  </si>
  <si>
    <t>FEC_per_vehicle.kgoe.EU27.Tr.Road.Passenger.Car.ICE.NGas</t>
  </si>
  <si>
    <t>FEC_per_vehicle.kgoe.EU27.Tr.Road.Passenger.Car.PHEV</t>
  </si>
  <si>
    <t>FEC_per_vehicle.kgoe.EU27.Tr.Road.Passenger.Car.BEV</t>
  </si>
  <si>
    <t>FEC_per_vehicle.kgoe.EU27.Tr.Road.Passenger.Bus</t>
  </si>
  <si>
    <t>FEC_per_vehicle.kgoe.EU27.Tr.Road.Passenger.Bus.ICE.Gasoline</t>
  </si>
  <si>
    <t>FEC_per_vehicle.kgoe.EU27.Tr.Road.Passenger.Bus.ICE.Diesel</t>
  </si>
  <si>
    <t>FEC_per_vehicle.kgoe.EU27.Tr.Road.Passenger.Bus.ICE.LPG</t>
  </si>
  <si>
    <t>FEC_per_vehicle.kgoe.EU27.Tr.Road.Passenger.Bus.ICE.NGas</t>
  </si>
  <si>
    <t>FEC_per_vehicle.kgoe.EU27.Tr.Road.Passenger.Bus.ICE.BEV</t>
  </si>
  <si>
    <t>FEC_per_vehicle.kgoe.EU27.Tr.Road.Freight.LCV</t>
  </si>
  <si>
    <t>FEC_per_vehicle.kgoe.EU27.Tr.Road.Freight.LCV.ICE.Gasoline</t>
  </si>
  <si>
    <t>FEC_per_vehicle.kgoe.EU27.Tr.Road.Freight.LCV.ICE.Diesel</t>
  </si>
  <si>
    <t>FEC_per_vehicle.kgoe.EU27.Tr.Road.Freight.LCV.ICE.LPG</t>
  </si>
  <si>
    <t>FEC_per_vehicle.kgoe.EU27.Tr.Road.Freight.LCV.ICE.NGas</t>
  </si>
  <si>
    <t>FEC_per_vehicle.kgoe.EU27.Tr.Road.Freight.LCV.ICE.BEV</t>
  </si>
  <si>
    <t>FEC_per_vehicle.kgoe.EU27.Tr.Road.Freight.HGV</t>
  </si>
  <si>
    <t>FEC_per_vehicle.kgoe.EU27.Tr.Road.Freight.HGV.Domestic</t>
  </si>
  <si>
    <t>FEC_per_vehicle.kgoe.EU27.Tr.Road.Freight.HGV.International</t>
  </si>
  <si>
    <t>Road transport / CO2 emissions - EU27 - European Union - 27 countries (from 2020)</t>
  </si>
  <si>
    <t>EMI.ktCO2.EU27.ES.Tr.Road</t>
  </si>
  <si>
    <t>EMI.ktCO2.EU27.ES.Tr.Road.LPG</t>
  </si>
  <si>
    <t>EMI.ktCO2.EU27.ES.Tr.Road.Gasoline</t>
  </si>
  <si>
    <t>EMI.ktCO2.EU27.ES.Tr.Road.Diesel</t>
  </si>
  <si>
    <t>EMI.ktCO2.EU27.ES.Tr.Road.NG</t>
  </si>
  <si>
    <t>EMI.ktCO2.EU27.ES.Tr.Road.Biogas</t>
  </si>
  <si>
    <t>EMI.ktCO2.EU27.ES.Tr.Road.Biogasoline</t>
  </si>
  <si>
    <t>EMI.ktCO2.EU27.ES.Tr.Road.Biodiesel</t>
  </si>
  <si>
    <t>EMI.ktCO2.EU27.ES.Tr.Road.OthLiqBio</t>
  </si>
  <si>
    <t>EMI.ktCO2.EU27.ES.Tr.Road.Elec</t>
  </si>
  <si>
    <t>EMI.ktCO2.EU27.Tr.Road</t>
  </si>
  <si>
    <t>EMI.ktCO2.EU27.Tr.Road.Passenger.Car.ICE.Gasoline</t>
  </si>
  <si>
    <t>EMI.ktCO2.EU27.Tr.Road.Passenger.Car.ICE.Diesel</t>
  </si>
  <si>
    <t>EMI.ktCO2.EU27.Tr.Road.Passenger.Car.ICE.LPG</t>
  </si>
  <si>
    <t>EMI.ktCO2.EU27.Tr.Road.Passenger.Car.ICE.NGas</t>
  </si>
  <si>
    <t>EMI.ktCO2.EU27.Tr.Road.Passenger.Car.PHEV</t>
  </si>
  <si>
    <t>EMI.ktCO2.EU27.Tr.Road.Passenger.Car.BEV</t>
  </si>
  <si>
    <t>EMI.ktCO2.EU27.Tr.Road.Passenger.Bus.ICE.Gasoline</t>
  </si>
  <si>
    <t>EMI.ktCO2.EU27.Tr.Road.Passenger.Bus.ICE.Diesel</t>
  </si>
  <si>
    <t>EMI.ktCO2.EU27.Tr.Road.Passenger.Bus.ICE.LPG</t>
  </si>
  <si>
    <t>EMI.ktCO2.EU27.Tr.Road.Passenger.Bus.ICE.NGas</t>
  </si>
  <si>
    <t>EMI.ktCO2.EU27.Tr.Road.Passenger.Bus.ICE.BEV</t>
  </si>
  <si>
    <t>EMI.ktCO2.EU27.Tr.Road.Freight.LCV.ICE.Gasoline</t>
  </si>
  <si>
    <t>EMI.ktCO2.EU27.Tr.Road.Freight.LCV.ICE.Diesel</t>
  </si>
  <si>
    <t>EMI.ktCO2.EU27.Tr.Road.Freight.LCV.ICE.LPG</t>
  </si>
  <si>
    <t>EMI.ktCO2.EU27.Tr.Road.Freight.LCV.ICE.NGas</t>
  </si>
  <si>
    <t>EMI.ktCO2.EU27.Tr.Road.Freight.LCV.ICE.BEV</t>
  </si>
  <si>
    <t>EMI.ktCO2.EU27.Tr.Road.Freight.HGV.Domestic</t>
  </si>
  <si>
    <t>EMI.ktCO2.EU27.Tr.Road.Freight.HGV.International</t>
  </si>
  <si>
    <t>EMIint.gCO2_per_km.EU27.Tr.Road</t>
  </si>
  <si>
    <t>EMIint.gCO2_per_km.EU27.Tr.Road.Passenger</t>
  </si>
  <si>
    <t>EMIint.gCO2_per_km.EU27.Tr.Road.Passenger.P2W</t>
  </si>
  <si>
    <t>EMIint.gCO2_per_km.EU27.Tr.Road.Passenger.Car</t>
  </si>
  <si>
    <t>EMIint.gCO2_per_km.EU27.Tr.Road.Passenger.Car.ICE.Gasoline</t>
  </si>
  <si>
    <t>EMIint.gCO2_per_km.EU27.Tr.Road.Passenger.Car.ICE.Diesel</t>
  </si>
  <si>
    <t>EMIint.gCO2_per_km.EU27.Tr.Road.Passenger.Car.ICE.LPG</t>
  </si>
  <si>
    <t>EMIint.gCO2_per_km.EU27.Tr.Road.Passenger.Car.ICE.NGas</t>
  </si>
  <si>
    <t>EMIint.gCO2_per_km.EU27.Tr.Road.Passenger.Car.PHEV</t>
  </si>
  <si>
    <t>EMIint.gCO2_per_km.EU27.Tr.Road.Passenger.Car.BEV</t>
  </si>
  <si>
    <t>EMIint.gCO2_per_km.EU27.Tr.Road.Passenger.Bus</t>
  </si>
  <si>
    <t>EMIint.gCO2_per_km.EU27.Tr.Road.Passenger.Bus.ICE.Gasoline</t>
  </si>
  <si>
    <t>EMIint.gCO2_per_km.EU27.Tr.Road.Passenger.Bus.ICE.Diesel</t>
  </si>
  <si>
    <t>EMIint.gCO2_per_km.EU27.Tr.Road.Passenger.Bus.ICE.LPG</t>
  </si>
  <si>
    <t>EMIint.gCO2_per_km.EU27.Tr.Road.Passenger.Bus.ICE.NGas</t>
  </si>
  <si>
    <t>EMIint.gCO2_per_km.EU27.Tr.Road.Passenger.Bus.ICE.BEV</t>
  </si>
  <si>
    <t>EMIint.gCO2_per_km.EU27.Tr.Road.Freight</t>
  </si>
  <si>
    <t>EMIint.gCO2_per_km.EU27.Tr.Road.Freight.LCV</t>
  </si>
  <si>
    <t>EMIint.gCO2_per_km.EU27.Tr.Road.Freight.LCV.ICE.Gasoline</t>
  </si>
  <si>
    <t>EMIint.gCO2_per_km.EU27.Tr.Road.Freight.LCV.ICE.Diesel</t>
  </si>
  <si>
    <t>EMIint.gCO2_per_km.EU27.Tr.Road.Freight.LCV.ICE.LPG</t>
  </si>
  <si>
    <t>EMIint.gCO2_per_km.EU27.Tr.Road.Freight.LCV.ICE.NGas</t>
  </si>
  <si>
    <t>EMIint.gCO2_per_km.EU27.Tr.Road.Freight.LCV.ICE.BEV</t>
  </si>
  <si>
    <t>EMIint.gCO2_per_km.EU27.Tr.Road.Freight.HGV</t>
  </si>
  <si>
    <t>EMIint.gCO2_per_km.EU27.Tr.Road.Freight.HGV.Domestic</t>
  </si>
  <si>
    <t>EMIint.gCO2_per_km.EU27.Tr.Road.Freight.HGV.International</t>
  </si>
  <si>
    <t>EMIint.gCO2_per_pkm.EU27.Tr.Road.Passenger.Car.ICE.Gasoline</t>
  </si>
  <si>
    <t>EMIint.gCO2_per_pkm.EU27.Tr.Road.Passenger.Car.ICE.Diesel</t>
  </si>
  <si>
    <t>EMIint.gCO2_per_pkm.EU27.Tr.Road.Passenger.Car.ICE.LPG</t>
  </si>
  <si>
    <t>EMIint.gCO2_per_pkm.EU27.Tr.Road.Passenger.Car.ICE.NGas</t>
  </si>
  <si>
    <t>EMIint.gCO2_per_pkm.EU27.Tr.Road.Passenger.Car.PHEV</t>
  </si>
  <si>
    <t>EMIint.gCO2_per_pkm.EU27.Tr.Road.Passenger.Car.BEV</t>
  </si>
  <si>
    <t>EMIint.gCO2_per_pkm.EU27.Tr.Road.Passenger.Bus.ICE.Gasoline</t>
  </si>
  <si>
    <t>EMIint.gCO2_per_pkm.EU27.Tr.Road.Passenger.Bus.ICE.Diesel</t>
  </si>
  <si>
    <t>EMIint.gCO2_per_pkm.EU27.Tr.Road.Passenger.Bus.ICE.LPG</t>
  </si>
  <si>
    <t>EMIint.gCO2_per_pkm.EU27.Tr.Road.Passenger.Bus.ICE.NGas</t>
  </si>
  <si>
    <t>EMIint.gCO2_per_pkm.EU27.Tr.Road.Passenger.Bus.ICE.BEV</t>
  </si>
  <si>
    <t>EMIint.gCO2_per_tkm.EU27.Tr.Road.Freight.LCV.ICE.Gasoline</t>
  </si>
  <si>
    <t>EMIint.gCO2_per_tkm.EU27.Tr.Road.Freight.LCV.ICE.Diesel</t>
  </si>
  <si>
    <t>EMIint.gCO2_per_tkm.EU27.Tr.Road.Freight.LCV.ICE.LPG</t>
  </si>
  <si>
    <t>EMIint.gCO2_per_tkm.EU27.Tr.Road.Freight.LCV.ICE.NGas</t>
  </si>
  <si>
    <t>EMIint.gCO2_per_tkm.EU27.Tr.Road.Freight.LCV.ICE.BEV</t>
  </si>
  <si>
    <t>EMIint.gCO2_per_tkm.EU27.Tr.Road.Freight.HGV.Domestic</t>
  </si>
  <si>
    <t>EMIint.gCO2_per_tkm.EU27.Tr.Road.Freight.HGV.International</t>
  </si>
  <si>
    <t>EMI_per_vehicle.kgCO2.EU27.Tr.Road.Passenger.P2W</t>
  </si>
  <si>
    <t>EMI_per_vehicle.kgCO2.EU27.Tr.Road.Passenger.Car</t>
  </si>
  <si>
    <t>EMI_per_vehicle.kgCO2.EU27.Tr.Road.Passenger.Car.ICE.Gasoline</t>
  </si>
  <si>
    <t>EMI_per_vehicle.kgCO2.EU27.Tr.Road.Passenger.Car.ICE.Diesel</t>
  </si>
  <si>
    <t>EMI_per_vehicle.kgCO2.EU27.Tr.Road.Passenger.Car.ICE.LPG</t>
  </si>
  <si>
    <t>EMI_per_vehicle.kgCO2.EU27.Tr.Road.Passenger.Car.ICE.NGas</t>
  </si>
  <si>
    <t>EMI_per_vehicle.kgCO2.EU27.Tr.Road.Passenger.Car.PHEV</t>
  </si>
  <si>
    <t>EMI_per_vehicle.kgCO2.EU27.Tr.Road.Passenger.Car.BEV</t>
  </si>
  <si>
    <t>EMI_per_vehicle.kgCO2.EU27.Tr.Road.Passenger.Bus</t>
  </si>
  <si>
    <t>EMI_per_vehicle.kgCO2.EU27.Tr.Road.Passenger.Bus.ICE.Gasoline</t>
  </si>
  <si>
    <t>EMI_per_vehicle.kgCO2.EU27.Tr.Road.Passenger.Bus.ICE.Diesel</t>
  </si>
  <si>
    <t>EMI_per_vehicle.kgCO2.EU27.Tr.Road.Passenger.Bus.ICE.LPG</t>
  </si>
  <si>
    <t>EMI_per_vehicle.kgCO2.EU27.Tr.Road.Passenger.Bus.ICE.NGas</t>
  </si>
  <si>
    <t>EMI_per_vehicle.kgCO2.EU27.Tr.Road.Passenger.Bus.ICE.BEV</t>
  </si>
  <si>
    <t>EMI_per_vehicle.kgCO2.EU27.Tr.Road.Freight.LCV</t>
  </si>
  <si>
    <t>EMI_per_vehicle.kgCO2.EU27.Tr.Road.Freight.LCV.ICE.Gasoline</t>
  </si>
  <si>
    <t>EMI_per_vehicle.kgCO2.EU27.Tr.Road.Freight.LCV.ICE.Diesel</t>
  </si>
  <si>
    <t>EMI_per_vehicle.kgCO2.EU27.Tr.Road.Freight.LCV.ICE.LPG</t>
  </si>
  <si>
    <t>EMI_per_vehicle.kgCO2.EU27.Tr.Road.Freight.LCV.ICE.NGas</t>
  </si>
  <si>
    <t>EMI_per_vehicle.kgCO2.EU27.Tr.Road.Freight.LCV.ICE.BEV</t>
  </si>
  <si>
    <t>EMI_per_vehicle.kgCO2.EU27.Tr.Road.Freight.HGV</t>
  </si>
  <si>
    <t>EMI_per_vehicle.kgCO2.EU27.Tr.Road.Freight.HGV.Domestic</t>
  </si>
  <si>
    <t>EMI_per_vehicle.kgCO2.EU27.Tr.Road.Freight.HGV.International</t>
  </si>
  <si>
    <t>Road transport / technologies - EU27 - European Union - 27 countries (from 2020)</t>
  </si>
  <si>
    <t>StockVin.number.EU27.Tr.Road</t>
  </si>
  <si>
    <t>StockVin.number.EU27.Tr.Road.Passenger</t>
  </si>
  <si>
    <t>StockVin.number.EU27.Tr.Road.Passenger.P2W</t>
  </si>
  <si>
    <t>StockVin.number.EU27.Tr.Road.Passenger.Car</t>
  </si>
  <si>
    <t>StockVin.number.EU27.Tr.Road.Passenger.Car.ICE.Gasoline</t>
  </si>
  <si>
    <t>StockVin.number.EU27.Tr.Road.Passenger.Car.ICE.Diesel</t>
  </si>
  <si>
    <t>StockVin.number.EU27.Tr.Road.Passenger.Car.ICE.LPG</t>
  </si>
  <si>
    <t>StockVin.number.EU27.Tr.Road.Passenger.Car.ICE.NGas</t>
  </si>
  <si>
    <t>StockVin.number.EU27.Tr.Road.Passenger.Car.PHEV</t>
  </si>
  <si>
    <t>StockVin.number.EU27.Tr.Road.Passenger.Car.BEV</t>
  </si>
  <si>
    <t>StockVin.number.EU27.Tr.Road.Passenger.Bus</t>
  </si>
  <si>
    <t>StockVin.number.EU27.Tr.Road.Passenger.Bus.ICE.Gasoline</t>
  </si>
  <si>
    <t>StockVin.number.EU27.Tr.Road.Passenger.Bus.ICE.Diesel</t>
  </si>
  <si>
    <t>StockVin.number.EU27.Tr.Road.Passenger.Bus.ICE.LPG</t>
  </si>
  <si>
    <t>StockVin.number.EU27.Tr.Road.Passenger.Bus.ICE.NGas</t>
  </si>
  <si>
    <t>StockVin.number.EU27.Tr.Road.Passenger.Bus.ICE.BEV</t>
  </si>
  <si>
    <t>StockVin.number.EU27.Tr.Road.Freight</t>
  </si>
  <si>
    <t>StockVin.number.EU27.Tr.Road.Freight.LCV</t>
  </si>
  <si>
    <t>StockVin.number.EU27.Tr.Road.Freight.LCV.ICE.Gasoline</t>
  </si>
  <si>
    <t>StockVin.number.EU27.Tr.Road.Freight.LCV.ICE.Diesel</t>
  </si>
  <si>
    <t>StockVin.number.EU27.Tr.Road.Freight.LCV.ICE.LPG</t>
  </si>
  <si>
    <t>StockVin.number.EU27.Tr.Road.Freight.LCV.ICE.NGas</t>
  </si>
  <si>
    <t>StockVin.number.EU27.Tr.Road.Freight.LCV.ICE.BEV</t>
  </si>
  <si>
    <t>StockVin.number.EU27.Tr.Road.Freight.HGV</t>
  </si>
  <si>
    <t>StockVin.number.EU27.Tr.Road.Freight.HGV.Domestic</t>
  </si>
  <si>
    <t>StockVin.number.EU27.Tr.Road.Freight.HGV.International</t>
  </si>
  <si>
    <t>Eff_test_stock.kgoe_per_100km.EU27.Tr.Road.Passenger.P2W</t>
  </si>
  <si>
    <t>Eff_test_stock.kgoe_per_100km.EU27.Tr.Road.Passenger.Car</t>
  </si>
  <si>
    <t>Eff_test_stock.kgoe_per_100km.EU27.Tr.Road.Passenger.Car.ICE.Gasoline</t>
  </si>
  <si>
    <t>Eff_test_stock.kgoe_per_100km.EU27.Tr.Road.Passenger.Car.ICE.Diesel</t>
  </si>
  <si>
    <t>Eff_test_stock.kgoe_per_100km.EU27.Tr.Road.Passenger.Car.ICE.LPG</t>
  </si>
  <si>
    <t>Eff_test_stock.kgoe_per_100km.EU27.Tr.Road.Passenger.Car.ICE.NGas</t>
  </si>
  <si>
    <t>Eff_test_stock.kgoe_per_100km.EU27.Tr.Road.Passenger.Car.PHEV</t>
  </si>
  <si>
    <t>Eff_test_stock.kgoe_per_100km.EU27.Tr.Road.Passenger.Car.BEV</t>
  </si>
  <si>
    <t>Eff_test_stock.kgoe_per_100km.EU27.Tr.Road.Passenger.Bus</t>
  </si>
  <si>
    <t>Eff_test_stock.kgoe_per_100km.EU27.Tr.Road.Passenger.Bus.ICE.Gasoline</t>
  </si>
  <si>
    <t>Eff_test_stock.kgoe_per_100km.EU27.Tr.Road.Passenger.Bus.ICE.Diesel</t>
  </si>
  <si>
    <t>Eff_test_stock.kgoe_per_100km.EU27.Tr.Road.Passenger.Bus.ICE.LPG</t>
  </si>
  <si>
    <t>Eff_test_stock.kgoe_per_100km.EU27.Tr.Road.Passenger.Bus.ICE.NGas</t>
  </si>
  <si>
    <t>Eff_test_stock.kgoe_per_100km.EU27.Tr.Road.Passenger.Bus.ICE.BEV</t>
  </si>
  <si>
    <t>Eff_test_stock.kgoe_per_100km.EU27.Tr.Road.Freight.LCV</t>
  </si>
  <si>
    <t>Eff_test_stock.kgoe_per_100km.EU27.Tr.Road.Freight.LCV.ICE.Gasoline</t>
  </si>
  <si>
    <t>Eff_test_stock.kgoe_per_100km.EU27.Tr.Road.Freight.LCV.ICE.Diesel</t>
  </si>
  <si>
    <t>Eff_test_stock.kgoe_per_100km.EU27.Tr.Road.Freight.LCV.ICE.LPG</t>
  </si>
  <si>
    <t>Eff_test_stock.kgoe_per_100km.EU27.Tr.Road.Freight.LCV.ICE.NGas</t>
  </si>
  <si>
    <t>Eff_test_stock.kgoe_per_100km.EU27.Tr.Road.Freight.LCV.ICE.BEV</t>
  </si>
  <si>
    <t>Eff_test_stock.kgoe_per_100km.EU27.Tr.Road.Freight.HGV</t>
  </si>
  <si>
    <t>Eff_test_stock.kgoe_per_100km.EU27.Tr.Road.Freight.HGV.Domestic</t>
  </si>
  <si>
    <t>Eff_test_stock.kgoe_per_100km.EU27.Tr.Road.Freight.HGV.International</t>
  </si>
  <si>
    <t>Eff_test_new.kgoe_per_100km.EU27.Tr.Road.Passenger.P2W</t>
  </si>
  <si>
    <t>Eff_test_new.kgoe_per_100km.EU27.Tr.Road.Passenger.Car</t>
  </si>
  <si>
    <t>Eff_test_new.kgoe_per_100km.EU27.Tr.Road.Passenger.Car.ICE.Gasoline</t>
  </si>
  <si>
    <t>Eff_test_new.kgoe_per_100km.EU27.Tr.Road.Passenger.Car.ICE.Diesel</t>
  </si>
  <si>
    <t>Eff_test_new.kgoe_per_100km.EU27.Tr.Road.Passenger.Car.ICE.LPG</t>
  </si>
  <si>
    <t>Eff_test_new.kgoe_per_100km.EU27.Tr.Road.Passenger.Car.ICE.NGas</t>
  </si>
  <si>
    <t>Eff_test_new.kgoe_per_100km.EU27.Tr.Road.Passenger.Car.PHEV</t>
  </si>
  <si>
    <t>Eff_test_new.kgoe_per_100km.EU27.Tr.Road.Passenger.Car.BEV</t>
  </si>
  <si>
    <t>Eff_test_new.kgoe_per_100km.EU27.Tr.Road.Passenger.Bus</t>
  </si>
  <si>
    <t>Eff_test_new.kgoe_per_100km.EU27.Tr.Road.Passenger.Bus.ICE.Gasoline</t>
  </si>
  <si>
    <t>Eff_test_new.kgoe_per_100km.EU27.Tr.Road.Passenger.Bus.ICE.Diesel</t>
  </si>
  <si>
    <t>Eff_test_new.kgoe_per_100km.EU27.Tr.Road.Passenger.Bus.ICE.LPG</t>
  </si>
  <si>
    <t>Eff_test_new.kgoe_per_100km.EU27.Tr.Road.Passenger.Bus.ICE.NGas</t>
  </si>
  <si>
    <t>Eff_test_new.kgoe_per_100km.EU27.Tr.Road.Passenger.Bus.ICE.BEV</t>
  </si>
  <si>
    <t>Eff_test_new.kgoe_per_100km.EU27.Tr.Road.Freight.LCV</t>
  </si>
  <si>
    <t>Eff_test_new.kgoe_per_100km.EU27.Tr.Road.Freight.LCV.ICE.Gasoline</t>
  </si>
  <si>
    <t>Eff_test_new.kgoe_per_100km.EU27.Tr.Road.Freight.LCV.ICE.Diesel</t>
  </si>
  <si>
    <t>Eff_test_new.kgoe_per_100km.EU27.Tr.Road.Freight.LCV.ICE.LPG</t>
  </si>
  <si>
    <t>Eff_test_new.kgoe_per_100km.EU27.Tr.Road.Freight.LCV.ICE.NGas</t>
  </si>
  <si>
    <t>Eff_test_new.kgoe_per_100km.EU27.Tr.Road.Freight.LCV.ICE.BEV</t>
  </si>
  <si>
    <t>Eff_test_new.kgoe_per_100km.EU27.Tr.Road.Freight.HGV</t>
  </si>
  <si>
    <t>Eff_test_new.kgoe_per_100km.EU27.Tr.Road.Freight.HGV.Domestic</t>
  </si>
  <si>
    <t>Eff_test_new.kgoe_per_100km.EU27.Tr.Road.Freight.HGV.International</t>
  </si>
  <si>
    <t>EMIint_test_stock.gCO2_per_km.EU27.Tr.Road.Passenger.P2W</t>
  </si>
  <si>
    <t>EMIint_test_stock.gCO2_per_km.EU27.Tr.Road.Passenger.Car</t>
  </si>
  <si>
    <t>EMIint_test_stock.gCO2_per_km.EU27.Tr.Road.Passenger.Car.ICE.Gasoline</t>
  </si>
  <si>
    <t>EMIint_test_stock.gCO2_per_km.EU27.Tr.Road.Passenger.Car.ICE.Diesel</t>
  </si>
  <si>
    <t>EMIint_test_stock.gCO2_per_km.EU27.Tr.Road.Passenger.Car.ICE.LPG</t>
  </si>
  <si>
    <t>EMIint_test_stock.gCO2_per_km.EU27.Tr.Road.Passenger.Car.ICE.NGas</t>
  </si>
  <si>
    <t>EMIint_test_stock.gCO2_per_km.EU27.Tr.Road.Passenger.Car.PHEV</t>
  </si>
  <si>
    <t>EMIint_test_stock.gCO2_per_km.EU27.Tr.Road.Passenger.Car.BEV</t>
  </si>
  <si>
    <t>EMIint_test_stock.gCO2_per_km.EU27.Tr.Road.Passenger.Bus</t>
  </si>
  <si>
    <t>EMIint_test_stock.gCO2_per_km.EU27.Tr.Road.Passenger.Bus.ICE.Gasoline</t>
  </si>
  <si>
    <t>EMIint_test_stock.gCO2_per_km.EU27.Tr.Road.Passenger.Bus.ICE.Diesel</t>
  </si>
  <si>
    <t>EMIint_test_stock.gCO2_per_km.EU27.Tr.Road.Passenger.Bus.ICE.LPG</t>
  </si>
  <si>
    <t>EMIint_test_stock.gCO2_per_km.EU27.Tr.Road.Passenger.Bus.ICE.NGas</t>
  </si>
  <si>
    <t>EMIint_test_stock.gCO2_per_km.EU27.Tr.Road.Passenger.Bus.ICE.BEV</t>
  </si>
  <si>
    <t>EMIint_test_stock.gCO2_per_km.EU27.Tr.Road.Freight.LCV</t>
  </si>
  <si>
    <t>EMIint_test_stock.gCO2_per_km.EU27.Tr.Road.Freight.LCV.ICE.Gasoline</t>
  </si>
  <si>
    <t>EMIint_test_stock.gCO2_per_km.EU27.Tr.Road.Freight.LCV.ICE.Diesel</t>
  </si>
  <si>
    <t>EMIint_test_stock.gCO2_per_km.EU27.Tr.Road.Freight.LCV.ICE.LPG</t>
  </si>
  <si>
    <t>EMIint_test_stock.gCO2_per_km.EU27.Tr.Road.Freight.LCV.ICE.NGas</t>
  </si>
  <si>
    <t>EMIint_test_stock.gCO2_per_km.EU27.Tr.Road.Freight.LCV.ICE.BEV</t>
  </si>
  <si>
    <t>EMIint_test_stock.gCO2_per_km.EU27.Tr.Road.Freight.HGV</t>
  </si>
  <si>
    <t>EMIint_test_stock.gCO2_per_km.EU27.Tr.Road.Freight.HGV.Domestic</t>
  </si>
  <si>
    <t>EMIint_test_stock.gCO2_per_km.EU27.Tr.Road.Freight.HGV.International</t>
  </si>
  <si>
    <t>EMIint_test_new.gCO2_per_km.EU27.Tr.Road.Passenger.P2W</t>
  </si>
  <si>
    <t>EMIint_test_new.gCO2_per_km.EU27.Tr.Road.Passenger.Car</t>
  </si>
  <si>
    <t>EMIint_test_new.gCO2_per_km.EU27.Tr.Road.Passenger.Car.ICE.Gasoline</t>
  </si>
  <si>
    <t>EMIint_test_new.gCO2_per_km.EU27.Tr.Road.Passenger.Car.ICE.Diesel</t>
  </si>
  <si>
    <t>EMIint_test_new.gCO2_per_km.EU27.Tr.Road.Passenger.Car.ICE.LPG</t>
  </si>
  <si>
    <t>EMIint_test_new.gCO2_per_km.EU27.Tr.Road.Passenger.Car.ICE.NGas</t>
  </si>
  <si>
    <t>EMIint_test_new.gCO2_per_km.EU27.Tr.Road.Passenger.Car.PHEV</t>
  </si>
  <si>
    <t>EMIint_test_new.gCO2_per_km.EU27.Tr.Road.Passenger.Car.BEV</t>
  </si>
  <si>
    <t>EMIint_test_new.gCO2_per_km.EU27.Tr.Road.Passenger.Bus</t>
  </si>
  <si>
    <t>EMIint_test_new.gCO2_per_km.EU27.Tr.Road.Passenger.Bus.ICE.Gasoline</t>
  </si>
  <si>
    <t>EMIint_test_new.gCO2_per_km.EU27.Tr.Road.Passenger.Bus.ICE.Diesel</t>
  </si>
  <si>
    <t>EMIint_test_new.gCO2_per_km.EU27.Tr.Road.Passenger.Bus.ICE.LPG</t>
  </si>
  <si>
    <t>EMIint_test_new.gCO2_per_km.EU27.Tr.Road.Passenger.Bus.ICE.NGas</t>
  </si>
  <si>
    <t>EMIint_test_new.gCO2_per_km.EU27.Tr.Road.Passenger.Bus.ICE.BEV</t>
  </si>
  <si>
    <t>EMIint_test_new.gCO2_per_km.EU27.Tr.Road.Freight.LCV</t>
  </si>
  <si>
    <t>EMIint_test_new.gCO2_per_km.EU27.Tr.Road.Freight.LCV.ICE.Gasoline</t>
  </si>
  <si>
    <t>EMIint_test_new.gCO2_per_km.EU27.Tr.Road.Freight.LCV.ICE.Diesel</t>
  </si>
  <si>
    <t>EMIint_test_new.gCO2_per_km.EU27.Tr.Road.Freight.LCV.ICE.LPG</t>
  </si>
  <si>
    <t>EMIint_test_new.gCO2_per_km.EU27.Tr.Road.Freight.LCV.ICE.NGas</t>
  </si>
  <si>
    <t>EMIint_test_new.gCO2_per_km.EU27.Tr.Road.Freight.LCV.ICE.BEV</t>
  </si>
  <si>
    <t>EMIint_test_new.gCO2_per_km.EU27.Tr.Road.Freight.HGV</t>
  </si>
  <si>
    <t>EMIint_test_new.gCO2_per_km.EU27.Tr.Road.Freight.HGV.Domestic</t>
  </si>
  <si>
    <t>EMIint_test_new.gCO2_per_km.EU27.Tr.Road.Freight.HGV.International</t>
  </si>
  <si>
    <t>FEC.ktoe.EU27.MBunk</t>
  </si>
  <si>
    <t>FEC.ktoe.EU27.MBunk.IntraEEA</t>
  </si>
  <si>
    <t>FEC.ktoe.EU27.MBunk.ExtraEEA</t>
  </si>
  <si>
    <t>EMI.ktCO2.EU27.MBunk</t>
  </si>
  <si>
    <t>EMI.ktCO2.EU27.MBunk.IntraEEA</t>
  </si>
  <si>
    <t>EMI.ktCO2.EU27.MBunk.ExtraEEA</t>
  </si>
  <si>
    <t>International maritime bunkers - EU27 - European Union - 27 countries (from 2020)</t>
  </si>
  <si>
    <t>VehicleKm.Mkm.EU27.MBunk.Freight</t>
  </si>
  <si>
    <t>VehicleKm.Mkm.EU27.MBunk.Freight.IntraEEA</t>
  </si>
  <si>
    <t>VehicleKm.Mkm.EU27.MBunk.Freight.ExtraEEA</t>
  </si>
  <si>
    <t>Load.t_per_movement.EU27.MBunk.Freight</t>
  </si>
  <si>
    <t>Load.t_per_movement.EU27.MBunk.Freight.IntraEEA</t>
  </si>
  <si>
    <t>Load.t_per_movement.EU27.MBunk.Freight.ExtraEEA</t>
  </si>
  <si>
    <t>International maritime bunkers / energy consumption - EU27 - European Union - 27 countries (from 2020)</t>
  </si>
  <si>
    <t>FEC.ktoe.EU27.ES.MBunk</t>
  </si>
  <si>
    <t>FEC.ktoe.EU27.ES.MBunk.IntraEEA</t>
  </si>
  <si>
    <t>FEC.ktoe.EU27.ES.MBunk.IntraEEA.Diesel</t>
  </si>
  <si>
    <t>FEC.ktoe.EU27.ES.MBunk.IntraEEA.RFO_Other</t>
  </si>
  <si>
    <t>FEC.ktoe.EU27.ES.MBunk.IntraEEA.LiqBio</t>
  </si>
  <si>
    <t>FEC.ktoe.EU27.ES.MBunk.IntraEEA.NG</t>
  </si>
  <si>
    <t>FEC.ktoe.EU27.ES.MBunk.IntraEEA.Biogas</t>
  </si>
  <si>
    <t>FEC.ktoe.EU27.ES.MBunk.ExtraEEA</t>
  </si>
  <si>
    <t>FEC.ktoe.EU27.ES.MBunk.ExtraEEA.Diesel</t>
  </si>
  <si>
    <t>FEC.ktoe.EU27.ES.MBunk.ExtraEEA.RFO_Other</t>
  </si>
  <si>
    <t>FEC.ktoe.EU27.ES.MBunk.ExtraEEA.LiqBio</t>
  </si>
  <si>
    <t>FEC.ktoe.EU27.ES.MBunk.ExtraEEA.NG</t>
  </si>
  <si>
    <t>FEC.ktoe.EU27.ES.MBunk.ExtraEEA.Biogas</t>
  </si>
  <si>
    <t>Eff.kgoe_per_100km.EU27.MBunk.Freight</t>
  </si>
  <si>
    <t>Eff.kgoe_per_100km.EU27.MBunk.Freight.IntraEEA</t>
  </si>
  <si>
    <t>Eff.kgoe_per_100km.EU27.MBunk.Freight.ExtraEEA</t>
  </si>
  <si>
    <t>International maritime bunkers / CO2 emissions - EU27 - European Union - 27 countries (from 2020)</t>
  </si>
  <si>
    <t>EMI.ktCO2.EU27.ES.MBunk</t>
  </si>
  <si>
    <t>EMI.ktCO2.EU27.ES.MBunk.IntraEEA</t>
  </si>
  <si>
    <t>EMI.ktCO2.EU27.ES.MBunk.ExtraEEA</t>
  </si>
  <si>
    <t>EMIint.gCO2_per_km.EU27.MBunk.Freight</t>
  </si>
  <si>
    <t>EMIint.gCO2_per_km.EU27.MBunk.Freight.IntraEEA</t>
  </si>
  <si>
    <t>EMIint.gCO2_per_km.EU27.MBunk.Freight.ExtraEEA</t>
  </si>
  <si>
    <t>FEC.ktoe.EU27.Tr.DNavi</t>
  </si>
  <si>
    <t>FEC.ktoe.EU27.Tr.Dnavi.DCS</t>
  </si>
  <si>
    <t>FEC.ktoe.EU27.Tr.Dnavi.IWW</t>
  </si>
  <si>
    <t>EMI.ktCO2.EU27.Tr.DNavi</t>
  </si>
  <si>
    <t>EMI.ktCO2.EU27.Tr.Dnavi.DCS</t>
  </si>
  <si>
    <t>EMI.ktCO2.EU27.Tr.Dnavi.IWW</t>
  </si>
  <si>
    <t>Domestic navigation - EU27 - European Union - 27 countries (from 2020)</t>
  </si>
  <si>
    <t>VehicleKm.Mkm.EU27.Tr.DNavi.Freight</t>
  </si>
  <si>
    <t>VehicleKm.Mkm.EU27.Tr.DNavi.Freight.DCS</t>
  </si>
  <si>
    <t>VehicleKm.Mkm.EU27.Tr.DNavi.Freight.IWW</t>
  </si>
  <si>
    <t>Load.t_per_movement.EU27.Tr.DNavi.Freight</t>
  </si>
  <si>
    <t>Load.t_per_movement.EU27.Tr.DNavi.Freight.DCS</t>
  </si>
  <si>
    <t>Load.t_per_movement.EU27.Tr.DNavi.Freight.IWW</t>
  </si>
  <si>
    <t>Domestic navigation / energy consumption - EU27 - European Union - 27 countries (from 2020)</t>
  </si>
  <si>
    <t>FEC.ktoe.EU27.ES.Tr.DNavi</t>
  </si>
  <si>
    <t>FEC.ktoe.EU27.ES.Tr.DNavi.DCS</t>
  </si>
  <si>
    <t>FEC.ktoe.EU27.ES.Tr.DNavi.DCS.Diesel</t>
  </si>
  <si>
    <t>FEC.ktoe.EU27.ES.Tr.DNavi.DCS.RFO_Other</t>
  </si>
  <si>
    <t>FEC.ktoe.EU27.ES.Tr.DNavi.DCS.LiqBio</t>
  </si>
  <si>
    <t>FEC.ktoe.EU27.ES.Tr.DNavi.DCS.NG</t>
  </si>
  <si>
    <t>FEC.ktoe.EU27.ES.Tr.DNavi.DCS.Biogas</t>
  </si>
  <si>
    <t>FEC.ktoe.EU27.ES.Tr.DNavi.IWW</t>
  </si>
  <si>
    <t>FEC.ktoe.EU27.ES.Tr.DNavi.IWW.Diesel</t>
  </si>
  <si>
    <t>FEC.ktoe.EU27.ES.Tr.DNavi.IWW.RFO_Other</t>
  </si>
  <si>
    <t>FEC.ktoe.EU27.ES.Tr.DNavi.IWW.LiqBio</t>
  </si>
  <si>
    <t>FEC.ktoe.EU27.ES.Tr.DNavi.IWW.NG</t>
  </si>
  <si>
    <t>FEC.ktoe.EU27.ES.Tr.DNavi.IWW.Biogas</t>
  </si>
  <si>
    <t>Eff.kgoe_per_100km.EU27.Tr.DNavi.Freight</t>
  </si>
  <si>
    <t>Eff.kgoe_per_100km.EU27.Tr.DNavi.Freight.DCS</t>
  </si>
  <si>
    <t>Eff.kgoe_per_100km.EU27.Tr.DNavi.Freight.IWW</t>
  </si>
  <si>
    <t>Domestic navigation / CO2 emissions - EU27 - European Union - 27 countries (from 2020)</t>
  </si>
  <si>
    <t>EMI.ktCO2.EU27.ES.Tr.DNavi</t>
  </si>
  <si>
    <t>EMI.ktCO2.EU27.ES.Tr.DNavi.DCS</t>
  </si>
  <si>
    <t>EMI.ktCO2.EU27.ES.Tr.DNavi.IWW</t>
  </si>
  <si>
    <t>EMIint.gCO2_per_km.EU27.Tr.DNavi.Freight</t>
  </si>
  <si>
    <t>EMIint.gCO2_per_km.EU27.Tr.DNavi.Freight.DCS</t>
  </si>
  <si>
    <t>EMIint.gCO2_per_km.EU27.Tr.DNavi.Freight.IWW</t>
  </si>
  <si>
    <t>Rail, metro and tram - EU27 - European Union - 27 countries (from 2020)</t>
  </si>
  <si>
    <t>Activity.Mpkm.EU27.Tr.Rail.Passenger.CPT.Diesel</t>
  </si>
  <si>
    <t>Activity.Mpkm.EU27.Tr.Rail.Passenger.CPT.Elc</t>
  </si>
  <si>
    <t>Activity.Mtkm.EU27.Tr.Rail.Freight.Diesel</t>
  </si>
  <si>
    <t>Activity.Mtkm.EU27.Tr.Rail.Freight.Elc</t>
  </si>
  <si>
    <t>VehicleKm.Mkm.EU27.Tr.Rail</t>
  </si>
  <si>
    <t>VehicleKm.Mkm.EU27.Tr.Rail.Passenger</t>
  </si>
  <si>
    <t>VehicleKm.Mkm.EU27.Tr.Rail.Passenger.MTU</t>
  </si>
  <si>
    <t>VehicleKm.Mkm.EU27.Tr.Rail.Passenger.CPT</t>
  </si>
  <si>
    <t>VehicleKm.Mkm.EU27.Tr.Rail.Passenger.CPT.Diesel</t>
  </si>
  <si>
    <t>VehicleKm.Mkm.EU27.Tr.Rail.Passenger.CPT.Elc</t>
  </si>
  <si>
    <t>VehicleKm.Mkm.EU27.Tr.Rail.Passenger.HST</t>
  </si>
  <si>
    <t>VehicleKm.Mkm.EU27.Tr.Rail.Freight</t>
  </si>
  <si>
    <t>VehicleKm.Mkm.EU27.Tr.Rail.Freight.Diesel</t>
  </si>
  <si>
    <t>VehicleKm.Mkm.EU27.Tr.Rail.Freight.Elc</t>
  </si>
  <si>
    <t>Stock.number.EU27.Tr.Rail</t>
  </si>
  <si>
    <t>Stock.number.EU27.Tr.Rail.Passenger</t>
  </si>
  <si>
    <t>Stock.number.EU27.Tr.Rail.Passenger.MTU</t>
  </si>
  <si>
    <t>Stock.number.EU27.Tr.Rail.Passenger.CPT</t>
  </si>
  <si>
    <t>Stock.number.EU27.Tr.Rail.Passenger.CPT.Diesel</t>
  </si>
  <si>
    <t>Stock.number.EU27.Tr.Rail.Passenger.CPT.Elc</t>
  </si>
  <si>
    <t>Stock.number.EU27.Tr.Rail.Passenger.HST</t>
  </si>
  <si>
    <t>Stock.number.EU27.Tr.Rail.Freight</t>
  </si>
  <si>
    <t>Stock.number.EU27.Tr.Rail.Freight.Diesel</t>
  </si>
  <si>
    <t>Stock.number.EU27.Tr.Rail.Freight.Elc</t>
  </si>
  <si>
    <t>StockNew.number.EU27.Tr.Rail</t>
  </si>
  <si>
    <t>StockNew.number.EU27.Tr.Rail.Passenger</t>
  </si>
  <si>
    <t>StockNew.number.EU27.Tr.Rail.Passenger.MTU</t>
  </si>
  <si>
    <t>StockNew.number.EU27.Tr.Rail.Passenger.CPT</t>
  </si>
  <si>
    <t>StockNew.number.EU27.Tr.Rail.Passenger.CPT.Diesel</t>
  </si>
  <si>
    <t>StockNew.number.EU27.Tr.Rail.Passenger.CPT.Elc</t>
  </si>
  <si>
    <t>StockNew.number.EU27.Tr.Rail.Passenger.HST</t>
  </si>
  <si>
    <t>StockNew.number.EU27.Tr.Rail.Freight</t>
  </si>
  <si>
    <t>StockNew.number.EU27.Tr.Rail.Freight.Diesel</t>
  </si>
  <si>
    <t>StockNew.number.EU27.Tr.Rail.Freight.Elc</t>
  </si>
  <si>
    <t>Load.passenger_per_movement.EU27.Tr.Rail.Passenger</t>
  </si>
  <si>
    <t>Load.passenger_per_movement.EU27.Tr.Rail.Passenger.MTU</t>
  </si>
  <si>
    <t>Load.passenger_per_movement.EU27.Tr.Rail.Passenger.CPT</t>
  </si>
  <si>
    <t>Load.passenger_per_movement.EU27.Tr.Rail.Passenger.CPT.Diesel</t>
  </si>
  <si>
    <t>Load.passenger_per_movement.EU27.Tr.Rail.Passenger.CPT.Elc</t>
  </si>
  <si>
    <t>Load.passenger_per_movement.EU27.Tr.Rail.Passenger.HST</t>
  </si>
  <si>
    <t>Load.t_per_movement.EU27.Tr.Rail.Freight</t>
  </si>
  <si>
    <t>Load.t_per_movement.EU27.Tr.Rail.Freight.Diesel</t>
  </si>
  <si>
    <t>Load.t_per_movement.EU27.Tr.Rail.Freight.Elc</t>
  </si>
  <si>
    <t>TrCap.seats.EU27.Tr.Rail.Passenger</t>
  </si>
  <si>
    <t>TrCap.seats.EU27.Tr.Rail.Passenger.MTU</t>
  </si>
  <si>
    <t>TrCap.seats.EU27.Tr.Rail.Passenger.CPT</t>
  </si>
  <si>
    <t>TrCap.seats.EU27.Tr.Rail.Passenger.CPT.Diesel</t>
  </si>
  <si>
    <t>TrCap.seats.EU27.Tr.Rail.Passenger.CPT.Elc</t>
  </si>
  <si>
    <t>TrCap.seats.EU27.Tr.Rail.Passenger.HST</t>
  </si>
  <si>
    <t>TrCap.t.EU27.Tr.Rail.Freight</t>
  </si>
  <si>
    <t>TrCap.t.EU27.Tr.Rail.Freight.Diesel</t>
  </si>
  <si>
    <t>TrCap.t.EU27.Tr.Rail.Freight.Elc</t>
  </si>
  <si>
    <t>VehicleKm_per_vehicle.km.EU27.Tr.Rail</t>
  </si>
  <si>
    <t>VehicleKm_per_vehicle.km.EU27.Tr.Rail.Passenger</t>
  </si>
  <si>
    <t>VehicleKm_per_vehicle.km.EU27.Tr.Rail.Passenger.MTU</t>
  </si>
  <si>
    <t>VehicleKm_per_vehicle.km.EU27.Tr.Rail.Passenger.CPT</t>
  </si>
  <si>
    <t>VehicleKm_per_vehicle.km.EU27.Tr.Rail.Passenger.CPT.Diesel</t>
  </si>
  <si>
    <t>VehicleKm_per_vehicle.km.EU27.Tr.Rail.Passenger.CPT.Elc</t>
  </si>
  <si>
    <t>VehicleKm_per_vehicle.km.EU27.Tr.Rail.Passenger.HST</t>
  </si>
  <si>
    <t>VehicleKm_per_vehicle.km.EU27.Tr.Rail.Freight</t>
  </si>
  <si>
    <t>VehicleKm_per_vehicle.km.EU27.Tr.Rail.Freight.Diesel</t>
  </si>
  <si>
    <t>VehicleKm_per_vehicle.km.EU27.Tr.Rail.Freight.Elc</t>
  </si>
  <si>
    <t>Activity_per_vehicle.pkm.EU27.Tr.Rail.Passenger</t>
  </si>
  <si>
    <t>Activity_per_vehicle.pkm.EU27.Tr.Rail.Passenger.MTU</t>
  </si>
  <si>
    <t>Activity_per_vehicle.pkm.EU27.Tr.Rail.Passenger.CPT</t>
  </si>
  <si>
    <t>Activity_per_vehicle.pkm.EU27.Tr.Rail.Passenger.CPT.Diesel</t>
  </si>
  <si>
    <t>Activity_per_vehicle.pkm.EU27.Tr.Rail.Passenger.CPT.Elc</t>
  </si>
  <si>
    <t>Activity_per_vehicle.pkm.EU27.Tr.Rail.Passenger.HST</t>
  </si>
  <si>
    <t>Activity_per_vehicle.tkm.EU27.Tr.Rail.Freight</t>
  </si>
  <si>
    <t>Activity_per_vehicle.tkm.EU27.Tr.Rail.Freight.Diesel</t>
  </si>
  <si>
    <t>Activity_per_vehicle.tkm.EU27.Tr.Rail.Freight.Elc</t>
  </si>
  <si>
    <t>Rail, metro and tram / energy consumption - EU27 - European Union - 27 countries (from 2020)</t>
  </si>
  <si>
    <t>FEC.ktoe.EU27.ES.Tr.Rail</t>
  </si>
  <si>
    <t>FEC.ktoe.EU27.ES.Tr.Rail.Diesel</t>
  </si>
  <si>
    <t>FEC.ktoe.EU27.ES.Tr.Rail.LiqBio</t>
  </si>
  <si>
    <t>FEC.ktoe.EU27.ES.Tr.Rail.Elec</t>
  </si>
  <si>
    <t>FEC.ktoe.EU27.Tr.Rail</t>
  </si>
  <si>
    <t>FEC.ktoe.EU27.Tr.Rail.Passenger.CPT.Diesel</t>
  </si>
  <si>
    <t>FEC.ktoe.EU27.Tr.Rail.Passenger.CPT.Elc</t>
  </si>
  <si>
    <t>FEC.ktoe.EU27.Tr.Rail.Freight.Diesel</t>
  </si>
  <si>
    <t>FEC.ktoe.EU27.Tr.Rail.Freight.Elc</t>
  </si>
  <si>
    <t>Eff.kgoe_per_100km.EU27.Tr.Rail</t>
  </si>
  <si>
    <t>Eff.kgoe_per_100km.EU27.Tr.Rail.Passenger</t>
  </si>
  <si>
    <t>Eff.kgoe_per_100km.EU27.Tr.Rail.Passenger.MTU</t>
  </si>
  <si>
    <t>Eff.kgoe_per_100km.EU27.Tr.Rail.Passenger.CPT</t>
  </si>
  <si>
    <t>Eff.kgoe_per_100km.EU27.Tr.Rail.Passenger.CPT.Diesel</t>
  </si>
  <si>
    <t>Eff.kgoe_per_100km.EU27.Tr.Rail.Passenger.CPT.Elc</t>
  </si>
  <si>
    <t>Eff.kgoe_per_100km.EU27.Tr.Rail.Passenger.HST</t>
  </si>
  <si>
    <t>Eff.kgoe_per_100km.EU27.Tr.Rail.Freight</t>
  </si>
  <si>
    <t>Eff.kgoe_per_100km.EU27.Tr.Rail.Freight.Diesel</t>
  </si>
  <si>
    <t>Eff.kgoe_per_100km.EU27.Tr.Rail.Freight.Elc</t>
  </si>
  <si>
    <t>Eff.kgoe_per_kpkm.EU27.Tr.Rail.Passenger.CPT.Diesel</t>
  </si>
  <si>
    <t>Eff.kgoe_per_kpkm.EU27.Tr.Rail.Passenger.CPT.Elc</t>
  </si>
  <si>
    <t>Eff.kgoe_per_ktkm.EU27.Tr.Rail.Freight.Diesel</t>
  </si>
  <si>
    <t>Eff.kgoe_per_ktkm.EU27.Tr.Rail.Freight.Elc</t>
  </si>
  <si>
    <t>FEC_per_vehicle.kgoe.EU27.Tr.Rail</t>
  </si>
  <si>
    <t>FEC_per_vehicle.kgoe.EU27.Tr.Rail.Passenger</t>
  </si>
  <si>
    <t>FEC_per_vehicle.kgoe.EU27.Tr.Rail.Passenger.MTU</t>
  </si>
  <si>
    <t>FEC_per_vehicle.kgoe.EU27.Tr.Rail.Passenger.CPT</t>
  </si>
  <si>
    <t>FEC_per_vehicle.kgoe.EU27.Tr.Rail.Passenger.CPT.Diesel</t>
  </si>
  <si>
    <t>FEC_per_vehicle.kgoe.EU27.Tr.Rail.Passenger.CPT.Elc</t>
  </si>
  <si>
    <t>FEC_per_vehicle.kgoe.EU27.Tr.Rail.Passenger.HST</t>
  </si>
  <si>
    <t>FEC_per_vehicle.kgoe.EU27.Tr.Rail.Freight</t>
  </si>
  <si>
    <t>FEC_per_vehicle.kgoe.EU27.Tr.Rail.Freight.Diesel</t>
  </si>
  <si>
    <t>FEC_per_vehicle.kgoe.EU27.Tr.Rail.Freight.Elc</t>
  </si>
  <si>
    <t>Rail, metro and tram / CO2 emissions - EU27 - European Union - 27 countries (from 2020)</t>
  </si>
  <si>
    <t>EMI.ktCO2.EU27.ES.Tr.Rail</t>
  </si>
  <si>
    <t>EMI.ktCO2.EU27.ES.Tr.Rail.Diesel</t>
  </si>
  <si>
    <t>EMI.ktCO2.EU27.ES.Tr.Rail.Elec</t>
  </si>
  <si>
    <t>EMI.ktCO2.EU27.Tr.Rail</t>
  </si>
  <si>
    <t>EMI.ktCO2.EU27.Tr.Rail.Passenger.CPT.Diesel</t>
  </si>
  <si>
    <t>EMI.ktCO2.EU27.Tr.Rail.Passenger.CPT.Elc</t>
  </si>
  <si>
    <t>EMI.ktCO2.EU27.Tr.Rail.Freight.Diesel</t>
  </si>
  <si>
    <t>EMI.ktCO2.EU27.Tr.Rail.Freight.Elc</t>
  </si>
  <si>
    <t>EMIint.gCO2_per_km.EU27.Tr.Rail</t>
  </si>
  <si>
    <t>EMIint.gCO2_per_km.EU27.Tr.Rail.Passenger</t>
  </si>
  <si>
    <t>EMIint.gCO2_per_km.EU27.Tr.Rail.Passenger.MTU</t>
  </si>
  <si>
    <t>EMIint.gCO2_per_km.EU27.Tr.Rail.Passenger.CPT</t>
  </si>
  <si>
    <t>EMIint.gCO2_per_km.EU27.Tr.Rail.Passenger.CPT.Diesel</t>
  </si>
  <si>
    <t>EMIint.gCO2_per_km.EU27.Tr.Rail.Passenger.CPT.Elc</t>
  </si>
  <si>
    <t>EMIint.gCO2_per_km.EU27.Tr.Rail.Passenger.HST</t>
  </si>
  <si>
    <t>EMIint.gCO2_per_km.EU27.Tr.Rail.Freight</t>
  </si>
  <si>
    <t>EMIint.gCO2_per_km.EU27.Tr.Rail.Freight.Diesel</t>
  </si>
  <si>
    <t>EMIint.gCO2_per_km.EU27.Tr.Rail.Freight.Elc</t>
  </si>
  <si>
    <t>EMIint.gCO2_per_pkm.EU27.Tr.Rail.Passenger.CPT.Diesel</t>
  </si>
  <si>
    <t>EMIint.gCO2_per_pkm.EU27.Tr.Rail.Passenger.CPT.Elc</t>
  </si>
  <si>
    <t>EMIint.gCO2_per_tkm.EU27.Tr.Rail.Freight.Diesel</t>
  </si>
  <si>
    <t>EMIint.gCO2_per_tkm.EU27.Tr.Rail.Freight.Elc</t>
  </si>
  <si>
    <t>EMI_per_vehicle.tCO2.EU27.Tr.Rail</t>
  </si>
  <si>
    <t>EMI_per_vehicle.tCO2.EU27.Tr.Rail.Passenger</t>
  </si>
  <si>
    <t>EMI_per_vehicle.tCO2.EU27.Tr.Rail.Passenger.MTU</t>
  </si>
  <si>
    <t>EMI_per_vehicle.tCO2.EU27.Tr.Rail.Passenger.CPT</t>
  </si>
  <si>
    <t>EMI_per_vehicle.tCO2.EU27.Tr.Rail.Passenger.CPT.Diesel</t>
  </si>
  <si>
    <t>EMI_per_vehicle.tCO2.EU27.Tr.Rail.Passenger.CPT.Elc</t>
  </si>
  <si>
    <t>EMI_per_vehicle.tCO2.EU27.Tr.Rail.Passenger.HST</t>
  </si>
  <si>
    <t>EMI_per_vehicle.tCO2.EU27.Tr.Rail.Freight</t>
  </si>
  <si>
    <t>EMI_per_vehicle.tCO2.EU27.Tr.Rail.Freight.Diesel</t>
  </si>
  <si>
    <t>EMI_per_vehicle.tCO2.EU27.Tr.Rail.Freight.Elc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</si>
</sst>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mmmm\ yyyy"/>
    <numFmt numFmtId="165" formatCode="#,##0.0"/>
    <numFmt numFmtId="166" formatCode="#,##0;\-#,##0;&quot;-&quot;"/>
    <numFmt numFmtId="167" formatCode="#,##0.000;\-#,##0.000;&quot;-&quot;"/>
    <numFmt numFmtId="168" formatCode="0.00%;\-0.00%;&quot;-&quot;"/>
    <numFmt numFmtId="169" formatCode="#,##0.00;\-#,##0.00;&quot;-&quot;"/>
    <numFmt numFmtId="170" formatCode="#,##0.0;\-#,##0.0;&quot;-&quot;"/>
    <numFmt numFmtId="171" formatCode="0.0%;\-0.0%;&quot;-&quot;"/>
    <numFmt numFmtId="172" formatCode="0.0%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006EBE"/>
      <name val="Calibri"/>
      <family val="2"/>
      <scheme val="minor"/>
    </font>
    <font>
      <u/>
      <sz val="9"/>
      <color rgb="FF0564C3"/>
      <name val="Calibri"/>
      <family val="2"/>
      <scheme val="minor"/>
    </font>
    <font>
      <sz val="8"/>
      <color rgb="FF001E5F"/>
      <name val="Calibri"/>
      <family val="2"/>
      <scheme val="minor"/>
    </font>
    <font>
      <sz val="8"/>
      <color rgb="FFBE0000"/>
      <name val="Calibri"/>
      <family val="2"/>
      <scheme val="minor"/>
    </font>
    <font>
      <sz val="8"/>
      <color rgb="FF232D37"/>
      <name val="Calibri"/>
      <family val="2"/>
      <scheme val="minor"/>
    </font>
    <font>
      <i/>
      <sz val="8"/>
      <color rgb="FF001E5F"/>
      <name val="Calibri"/>
      <family val="2"/>
      <scheme val="minor"/>
    </font>
    <font>
      <b/>
      <sz val="10"/>
      <color rgb="FF050505"/>
      <name val="Calibri"/>
      <family val="2"/>
      <scheme val="minor"/>
    </font>
    <font>
      <b/>
      <sz val="8"/>
      <color rgb="FF050505"/>
      <name val="Calibri"/>
      <family val="2"/>
      <scheme val="minor"/>
    </font>
    <font>
      <sz val="8"/>
      <color rgb="FF050505"/>
      <name val="Calibri"/>
      <family val="2"/>
      <scheme val="minor"/>
    </font>
    <font>
      <i/>
      <sz val="8"/>
      <color rgb="FF050505"/>
      <name val="Calibri"/>
      <family val="2"/>
      <scheme val="minor"/>
    </font>
    <font>
      <b/>
      <sz val="8"/>
      <color rgb="FF00143C"/>
      <name val="Calibri"/>
      <family val="2"/>
      <scheme val="minor"/>
    </font>
    <font>
      <sz val="8"/>
      <color rgb="FF00143C"/>
      <name val="Calibri"/>
      <family val="2"/>
      <scheme val="minor"/>
    </font>
    <font>
      <b/>
      <sz val="10"/>
      <color rgb="FF00143C"/>
      <name val="Calibri"/>
      <family val="2"/>
      <scheme val="minor"/>
    </font>
    <font>
      <sz val="10"/>
      <color rgb="FF00143C"/>
      <name val="Calibri"/>
      <family val="2"/>
      <scheme val="minor"/>
    </font>
    <font>
      <sz val="8"/>
      <color rgb="FF282428"/>
      <name val="Calibri"/>
      <family val="2"/>
      <scheme val="minor"/>
    </font>
    <font>
      <i/>
      <sz val="8"/>
      <color rgb="FF00143C"/>
      <name val="Calibri"/>
      <family val="2"/>
      <scheme val="minor"/>
    </font>
    <font>
      <sz val="16"/>
      <color rgb="FF050505"/>
      <name val="Calibri"/>
      <family val="2"/>
      <scheme val="minor"/>
    </font>
    <font>
      <b/>
      <sz val="20"/>
      <color rgb="FF050505"/>
      <name val="Calibri"/>
      <family val="2"/>
      <scheme val="minor"/>
    </font>
    <font>
      <b/>
      <sz val="24"/>
      <color rgb="FF050505"/>
      <name val="Calibri"/>
      <family val="2"/>
      <scheme val="minor"/>
    </font>
    <font>
      <b/>
      <sz val="22"/>
      <color rgb="FF050505"/>
      <name val="Calibri"/>
      <family val="2"/>
      <scheme val="minor"/>
    </font>
    <font>
      <b/>
      <u/>
      <sz val="16"/>
      <color rgb="FF050505"/>
      <name val="Calibri"/>
      <family val="2"/>
      <scheme val="minor"/>
    </font>
    <font>
      <b/>
      <sz val="14"/>
      <color rgb="FF050505"/>
      <name val="Calibri"/>
      <family val="2"/>
      <scheme val="minor"/>
    </font>
    <font>
      <sz val="10"/>
      <color rgb="FF050505"/>
      <name val="Calibri"/>
      <family val="2"/>
      <scheme val="minor"/>
    </font>
    <font>
      <b/>
      <sz val="11"/>
      <color rgb="FF050505"/>
      <name val="Calibri"/>
      <family val="2"/>
      <scheme val="minor"/>
    </font>
    <font>
      <u/>
      <sz val="11"/>
      <color rgb="FF0564C3"/>
      <name val="Calibri"/>
      <family val="2"/>
      <scheme val="minor"/>
    </font>
    <font>
      <i/>
      <sz val="9"/>
      <color rgb="FF050505"/>
      <name val="Calibri"/>
      <family val="2"/>
      <scheme val="minor"/>
    </font>
    <font>
      <sz val="9"/>
      <color rgb="FF05050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DCEBF5"/>
        <bgColor indexed="64"/>
      </patternFill>
    </fill>
    <fill>
      <patternFill patternType="solid">
        <fgColor rgb="FFD7E1F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auto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4" fillId="0" borderId="0" applyNumberFormat="0" applyFill="0" applyBorder="0" applyAlignment="0" applyProtection="0"/>
  </cellStyleXfs>
  <cellXfs count="231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2" xfId="0" applyFont="1" applyBorder="1"/>
    <xf numFmtId="0" fontId="4" fillId="0" borderId="0" xfId="4"/>
    <xf numFmtId="0" fontId="8" fillId="0" borderId="0" xfId="4" applyFont="1"/>
    <xf numFmtId="0" fontId="9" fillId="0" borderId="0" xfId="0" applyFont="1"/>
    <xf numFmtId="0" fontId="10" fillId="0" borderId="0" xfId="4" applyFont="1"/>
    <xf numFmtId="0" fontId="10" fillId="0" borderId="0" xfId="4" applyFont="1" applyAlignment="1">
      <alignment horizontal="left" indent="1"/>
    </xf>
    <xf numFmtId="0" fontId="0" fillId="0" borderId="2" xfId="0" applyBorder="1"/>
    <xf numFmtId="0" fontId="12" fillId="4" borderId="3" xfId="3" applyFont="1" applyFill="1" applyBorder="1" applyAlignment="1">
      <alignment horizontal="left" vertical="center" indent="1"/>
    </xf>
    <xf numFmtId="166" fontId="12" fillId="4" borderId="3" xfId="3" applyNumberFormat="1" applyFont="1" applyFill="1" applyBorder="1" applyAlignment="1">
      <alignment vertical="center"/>
    </xf>
    <xf numFmtId="0" fontId="12" fillId="4" borderId="4" xfId="3" applyFont="1" applyFill="1" applyBorder="1" applyAlignment="1">
      <alignment horizontal="left" vertical="center" indent="1"/>
    </xf>
    <xf numFmtId="166" fontId="12" fillId="4" borderId="4" xfId="3" applyNumberFormat="1" applyFont="1" applyFill="1" applyBorder="1" applyAlignment="1">
      <alignment vertical="center"/>
    </xf>
    <xf numFmtId="170" fontId="12" fillId="4" borderId="3" xfId="3" applyNumberFormat="1" applyFont="1" applyFill="1" applyBorder="1" applyAlignment="1">
      <alignment vertical="center"/>
    </xf>
    <xf numFmtId="170" fontId="12" fillId="4" borderId="4" xfId="3" applyNumberFormat="1" applyFont="1" applyFill="1" applyBorder="1" applyAlignment="1">
      <alignment vertical="center"/>
    </xf>
    <xf numFmtId="168" fontId="12" fillId="4" borderId="3" xfId="1" applyNumberFormat="1" applyFont="1" applyFill="1" applyBorder="1" applyAlignment="1">
      <alignment vertical="center"/>
    </xf>
    <xf numFmtId="168" fontId="12" fillId="4" borderId="4" xfId="1" applyNumberFormat="1" applyFont="1" applyFill="1" applyBorder="1" applyAlignment="1">
      <alignment vertical="center"/>
    </xf>
    <xf numFmtId="0" fontId="3" fillId="0" borderId="0" xfId="3" applyFont="1" applyFill="1" applyAlignment="1">
      <alignment vertical="center"/>
    </xf>
    <xf numFmtId="0" fontId="3" fillId="0" borderId="0" xfId="3" applyNumberFormat="1" applyFont="1" applyFill="1" applyAlignment="1">
      <alignment vertical="center"/>
    </xf>
    <xf numFmtId="0" fontId="14" fillId="4" borderId="1" xfId="3" applyFont="1" applyFill="1" applyBorder="1" applyAlignment="1">
      <alignment horizontal="left" vertical="center" indent="1"/>
    </xf>
    <xf numFmtId="169" fontId="12" fillId="4" borderId="3" xfId="3" applyNumberFormat="1" applyFont="1" applyFill="1" applyBorder="1" applyAlignment="1">
      <alignment vertical="center"/>
    </xf>
    <xf numFmtId="169" fontId="12" fillId="4" borderId="4" xfId="3" applyNumberFormat="1" applyFont="1" applyFill="1" applyBorder="1" applyAlignment="1">
      <alignment vertical="center"/>
    </xf>
    <xf numFmtId="167" fontId="12" fillId="4" borderId="3" xfId="3" applyNumberFormat="1" applyFont="1" applyFill="1" applyBorder="1" applyAlignment="1">
      <alignment vertical="center"/>
    </xf>
    <xf numFmtId="167" fontId="12" fillId="4" borderId="4" xfId="3" applyNumberFormat="1" applyFont="1" applyFill="1" applyBorder="1" applyAlignment="1">
      <alignment vertical="center"/>
    </xf>
    <xf numFmtId="171" fontId="12" fillId="4" borderId="3" xfId="1" applyNumberFormat="1" applyFont="1" applyFill="1" applyBorder="1" applyAlignment="1">
      <alignment vertical="center"/>
    </xf>
    <xf numFmtId="169" fontId="11" fillId="4" borderId="0" xfId="3" applyNumberFormat="1" applyFont="1" applyFill="1" applyBorder="1" applyAlignment="1">
      <alignment vertical="center"/>
    </xf>
    <xf numFmtId="0" fontId="12" fillId="4" borderId="1" xfId="3" applyFont="1" applyFill="1" applyBorder="1" applyAlignment="1">
      <alignment horizontal="left" vertical="center" indent="1"/>
    </xf>
    <xf numFmtId="166" fontId="12" fillId="4" borderId="1" xfId="3" applyNumberFormat="1" applyFont="1" applyFill="1" applyBorder="1" applyAlignment="1">
      <alignment vertical="center"/>
    </xf>
    <xf numFmtId="170" fontId="12" fillId="4" borderId="1" xfId="3" applyNumberFormat="1" applyFont="1" applyFill="1" applyBorder="1" applyAlignment="1">
      <alignment vertical="center"/>
    </xf>
    <xf numFmtId="171" fontId="12" fillId="4" borderId="1" xfId="3" applyNumberFormat="1" applyFont="1" applyFill="1" applyBorder="1" applyAlignment="1">
      <alignment vertical="center"/>
    </xf>
    <xf numFmtId="168" fontId="12" fillId="4" borderId="1" xfId="3" applyNumberFormat="1" applyFont="1" applyFill="1" applyBorder="1" applyAlignment="1">
      <alignment vertical="center"/>
    </xf>
    <xf numFmtId="169" fontId="12" fillId="4" borderId="1" xfId="3" applyNumberFormat="1" applyFont="1" applyFill="1" applyBorder="1" applyAlignment="1">
      <alignment vertical="center"/>
    </xf>
    <xf numFmtId="0" fontId="3" fillId="2" borderId="0" xfId="3" applyNumberFormat="1" applyFont="1" applyFill="1" applyAlignment="1">
      <alignment vertical="center"/>
    </xf>
    <xf numFmtId="166" fontId="13" fillId="2" borderId="0" xfId="3" applyNumberFormat="1" applyFont="1" applyFill="1" applyBorder="1" applyAlignment="1">
      <alignment vertical="center"/>
    </xf>
    <xf numFmtId="166" fontId="13" fillId="2" borderId="2" xfId="3" applyNumberFormat="1" applyFont="1" applyFill="1" applyBorder="1" applyAlignment="1">
      <alignment vertical="center"/>
    </xf>
    <xf numFmtId="166" fontId="13" fillId="2" borderId="0" xfId="3" applyNumberFormat="1" applyFont="1" applyFill="1" applyAlignment="1">
      <alignment vertical="center"/>
    </xf>
    <xf numFmtId="0" fontId="13" fillId="2" borderId="0" xfId="3" applyFont="1" applyFill="1" applyAlignment="1">
      <alignment horizontal="left" vertical="center" indent="2"/>
    </xf>
    <xf numFmtId="0" fontId="13" fillId="2" borderId="2" xfId="3" applyFont="1" applyFill="1" applyBorder="1" applyAlignment="1">
      <alignment horizontal="left" vertical="center" indent="2"/>
    </xf>
    <xf numFmtId="170" fontId="13" fillId="2" borderId="0" xfId="3" applyNumberFormat="1" applyFont="1" applyFill="1" applyAlignment="1">
      <alignment vertical="center"/>
    </xf>
    <xf numFmtId="170" fontId="13" fillId="2" borderId="2" xfId="3" applyNumberFormat="1" applyFont="1" applyFill="1" applyBorder="1" applyAlignment="1">
      <alignment vertical="center"/>
    </xf>
    <xf numFmtId="170" fontId="13" fillId="2" borderId="0" xfId="3" applyNumberFormat="1" applyFont="1" applyFill="1" applyBorder="1" applyAlignment="1">
      <alignment vertical="center"/>
    </xf>
    <xf numFmtId="0" fontId="13" fillId="2" borderId="0" xfId="3" applyFont="1" applyFill="1" applyBorder="1" applyAlignment="1">
      <alignment horizontal="left" vertical="center" indent="2"/>
    </xf>
    <xf numFmtId="168" fontId="13" fillId="2" borderId="0" xfId="1" applyNumberFormat="1" applyFont="1" applyFill="1" applyAlignment="1">
      <alignment vertical="center"/>
    </xf>
    <xf numFmtId="168" fontId="13" fillId="2" borderId="0" xfId="1" applyNumberFormat="1" applyFont="1" applyFill="1" applyBorder="1" applyAlignment="1">
      <alignment vertical="center"/>
    </xf>
    <xf numFmtId="168" fontId="13" fillId="2" borderId="2" xfId="1" applyNumberFormat="1" applyFont="1" applyFill="1" applyBorder="1" applyAlignment="1">
      <alignment vertical="center"/>
    </xf>
    <xf numFmtId="168" fontId="12" fillId="4" borderId="1" xfId="1" applyNumberFormat="1" applyFont="1" applyFill="1" applyBorder="1" applyAlignment="1">
      <alignment vertical="center"/>
    </xf>
    <xf numFmtId="167" fontId="12" fillId="4" borderId="1" xfId="3" applyNumberFormat="1" applyFont="1" applyFill="1" applyBorder="1" applyAlignment="1">
      <alignment vertical="center"/>
    </xf>
    <xf numFmtId="0" fontId="15" fillId="6" borderId="1" xfId="3" applyFont="1" applyFill="1" applyBorder="1" applyAlignment="1">
      <alignment horizontal="left" vertical="center"/>
    </xf>
    <xf numFmtId="1" fontId="16" fillId="6" borderId="1" xfId="3" applyNumberFormat="1" applyFont="1" applyFill="1" applyBorder="1" applyAlignment="1">
      <alignment horizontal="center" vertical="center"/>
    </xf>
    <xf numFmtId="0" fontId="17" fillId="8" borderId="0" xfId="3" applyNumberFormat="1" applyFont="1" applyFill="1" applyAlignment="1">
      <alignment vertical="center"/>
    </xf>
    <xf numFmtId="0" fontId="17" fillId="8" borderId="0" xfId="3" applyFont="1" applyFill="1" applyAlignment="1">
      <alignment vertical="center"/>
    </xf>
    <xf numFmtId="0" fontId="18" fillId="8" borderId="0" xfId="3" applyNumberFormat="1" applyFont="1" applyFill="1" applyAlignment="1">
      <alignment vertical="center"/>
    </xf>
    <xf numFmtId="0" fontId="19" fillId="3" borderId="1" xfId="3" applyFont="1" applyFill="1" applyBorder="1" applyAlignment="1">
      <alignment horizontal="left" vertical="center"/>
    </xf>
    <xf numFmtId="166" fontId="20" fillId="3" borderId="1" xfId="3" applyNumberFormat="1" applyFont="1" applyFill="1" applyBorder="1" applyAlignment="1">
      <alignment vertical="center"/>
    </xf>
    <xf numFmtId="0" fontId="17" fillId="8" borderId="0" xfId="3" applyFont="1" applyFill="1" applyAlignment="1">
      <alignment horizontal="left" vertical="center" indent="1"/>
    </xf>
    <xf numFmtId="166" fontId="17" fillId="8" borderId="0" xfId="3" applyNumberFormat="1" applyFont="1" applyFill="1" applyAlignment="1">
      <alignment vertical="center"/>
    </xf>
    <xf numFmtId="0" fontId="17" fillId="8" borderId="2" xfId="3" applyFont="1" applyFill="1" applyBorder="1" applyAlignment="1">
      <alignment horizontal="left" vertical="center" indent="1"/>
    </xf>
    <xf numFmtId="166" fontId="17" fillId="8" borderId="2" xfId="3" applyNumberFormat="1" applyFont="1" applyFill="1" applyBorder="1" applyAlignment="1">
      <alignment vertical="center"/>
    </xf>
    <xf numFmtId="167" fontId="20" fillId="3" borderId="1" xfId="3" applyNumberFormat="1" applyFont="1" applyFill="1" applyBorder="1" applyAlignment="1">
      <alignment vertical="center"/>
    </xf>
    <xf numFmtId="167" fontId="17" fillId="8" borderId="0" xfId="3" applyNumberFormat="1" applyFont="1" applyFill="1" applyAlignment="1">
      <alignment vertical="center"/>
    </xf>
    <xf numFmtId="167" fontId="17" fillId="8" borderId="2" xfId="3" applyNumberFormat="1" applyFont="1" applyFill="1" applyBorder="1" applyAlignment="1">
      <alignment vertical="center"/>
    </xf>
    <xf numFmtId="170" fontId="20" fillId="3" borderId="1" xfId="3" applyNumberFormat="1" applyFont="1" applyFill="1" applyBorder="1" applyAlignment="1">
      <alignment vertical="center"/>
    </xf>
    <xf numFmtId="170" fontId="17" fillId="8" borderId="0" xfId="3" applyNumberFormat="1" applyFont="1" applyFill="1" applyAlignment="1">
      <alignment vertical="center"/>
    </xf>
    <xf numFmtId="170" fontId="17" fillId="8" borderId="2" xfId="3" applyNumberFormat="1" applyFont="1" applyFill="1" applyBorder="1" applyAlignment="1">
      <alignment vertical="center"/>
    </xf>
    <xf numFmtId="168" fontId="20" fillId="3" borderId="1" xfId="3" applyNumberFormat="1" applyFont="1" applyFill="1" applyBorder="1" applyAlignment="1">
      <alignment vertical="center"/>
    </xf>
    <xf numFmtId="168" fontId="17" fillId="8" borderId="0" xfId="3" applyNumberFormat="1" applyFont="1" applyFill="1" applyAlignment="1">
      <alignment vertical="center"/>
    </xf>
    <xf numFmtId="168" fontId="17" fillId="8" borderId="2" xfId="3" applyNumberFormat="1" applyFont="1" applyFill="1" applyBorder="1" applyAlignment="1">
      <alignment vertical="center"/>
    </xf>
    <xf numFmtId="0" fontId="21" fillId="5" borderId="1" xfId="3" applyFont="1" applyFill="1" applyBorder="1" applyAlignment="1">
      <alignment horizontal="left" vertical="center"/>
    </xf>
    <xf numFmtId="167" fontId="22" fillId="5" borderId="1" xfId="3" applyNumberFormat="1" applyFont="1" applyFill="1" applyBorder="1" applyAlignment="1">
      <alignment vertical="center"/>
    </xf>
    <xf numFmtId="0" fontId="17" fillId="8" borderId="1" xfId="3" applyFont="1" applyFill="1" applyBorder="1" applyAlignment="1">
      <alignment horizontal="left" vertical="center" indent="1"/>
    </xf>
    <xf numFmtId="170" fontId="17" fillId="8" borderId="1" xfId="3" applyNumberFormat="1" applyFont="1" applyFill="1" applyBorder="1" applyAlignment="1">
      <alignment vertical="center"/>
    </xf>
    <xf numFmtId="0" fontId="23" fillId="8" borderId="0" xfId="3" applyFont="1" applyFill="1" applyAlignment="1">
      <alignment horizontal="left" vertical="center" indent="2"/>
    </xf>
    <xf numFmtId="170" fontId="23" fillId="8" borderId="0" xfId="3" applyNumberFormat="1" applyFont="1" applyFill="1" applyAlignment="1">
      <alignment vertical="center"/>
    </xf>
    <xf numFmtId="0" fontId="23" fillId="8" borderId="2" xfId="3" applyFont="1" applyFill="1" applyBorder="1" applyAlignment="1">
      <alignment horizontal="left" vertical="center" indent="2"/>
    </xf>
    <xf numFmtId="170" fontId="23" fillId="8" borderId="2" xfId="3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17" fillId="8" borderId="0" xfId="1" applyNumberFormat="1" applyFont="1" applyFill="1" applyAlignment="1">
      <alignment vertical="center"/>
    </xf>
    <xf numFmtId="168" fontId="17" fillId="8" borderId="2" xfId="1" applyNumberFormat="1" applyFont="1" applyFill="1" applyBorder="1" applyAlignment="1">
      <alignment vertical="center"/>
    </xf>
    <xf numFmtId="169" fontId="20" fillId="3" borderId="1" xfId="3" applyNumberFormat="1" applyFont="1" applyFill="1" applyBorder="1" applyAlignment="1">
      <alignment vertical="center"/>
    </xf>
    <xf numFmtId="169" fontId="17" fillId="8" borderId="0" xfId="3" applyNumberFormat="1" applyFont="1" applyFill="1" applyAlignment="1">
      <alignment vertical="center"/>
    </xf>
    <xf numFmtId="169" fontId="17" fillId="8" borderId="2" xfId="3" applyNumberFormat="1" applyFont="1" applyFill="1" applyBorder="1" applyAlignment="1">
      <alignment vertical="center"/>
    </xf>
    <xf numFmtId="171" fontId="20" fillId="3" borderId="1" xfId="1" applyNumberFormat="1" applyFont="1" applyFill="1" applyBorder="1" applyAlignment="1">
      <alignment vertical="center"/>
    </xf>
    <xf numFmtId="0" fontId="17" fillId="2" borderId="0" xfId="3" applyFont="1" applyFill="1" applyAlignment="1">
      <alignment horizontal="left" vertical="center" indent="2"/>
    </xf>
    <xf numFmtId="166" fontId="17" fillId="2" borderId="0" xfId="3" applyNumberFormat="1" applyFont="1" applyFill="1" applyAlignment="1">
      <alignment vertical="center"/>
    </xf>
    <xf numFmtId="0" fontId="17" fillId="2" borderId="2" xfId="3" applyFont="1" applyFill="1" applyBorder="1" applyAlignment="1">
      <alignment horizontal="left" vertical="center" indent="2"/>
    </xf>
    <xf numFmtId="166" fontId="17" fillId="2" borderId="2" xfId="3" applyNumberFormat="1" applyFont="1" applyFill="1" applyBorder="1" applyAlignment="1">
      <alignment vertical="center"/>
    </xf>
    <xf numFmtId="170" fontId="17" fillId="2" borderId="0" xfId="3" applyNumberFormat="1" applyFont="1" applyFill="1" applyAlignment="1">
      <alignment vertical="center"/>
    </xf>
    <xf numFmtId="170" fontId="17" fillId="2" borderId="2" xfId="3" applyNumberFormat="1" applyFont="1" applyFill="1" applyBorder="1" applyAlignment="1">
      <alignment vertical="center"/>
    </xf>
    <xf numFmtId="171" fontId="17" fillId="2" borderId="0" xfId="1" applyNumberFormat="1" applyFont="1" applyFill="1" applyAlignment="1">
      <alignment vertical="center"/>
    </xf>
    <xf numFmtId="171" fontId="17" fillId="2" borderId="2" xfId="1" applyNumberFormat="1" applyFont="1" applyFill="1" applyBorder="1" applyAlignment="1">
      <alignment vertical="center"/>
    </xf>
    <xf numFmtId="167" fontId="17" fillId="2" borderId="0" xfId="3" applyNumberFormat="1" applyFont="1" applyFill="1" applyAlignment="1">
      <alignment vertical="center"/>
    </xf>
    <xf numFmtId="0" fontId="17" fillId="2" borderId="0" xfId="3" applyFont="1" applyFill="1" applyBorder="1" applyAlignment="1">
      <alignment horizontal="left" vertical="center" indent="2"/>
    </xf>
    <xf numFmtId="167" fontId="17" fillId="2" borderId="0" xfId="3" applyNumberFormat="1" applyFont="1" applyFill="1" applyBorder="1" applyAlignment="1">
      <alignment vertical="center"/>
    </xf>
    <xf numFmtId="167" fontId="17" fillId="2" borderId="2" xfId="3" applyNumberFormat="1" applyFont="1" applyFill="1" applyBorder="1" applyAlignment="1">
      <alignment vertical="center"/>
    </xf>
    <xf numFmtId="0" fontId="17" fillId="2" borderId="0" xfId="3" applyFont="1" applyFill="1" applyAlignment="1">
      <alignment horizontal="left" vertical="center" indent="1"/>
    </xf>
    <xf numFmtId="169" fontId="17" fillId="2" borderId="0" xfId="3" applyNumberFormat="1" applyFont="1" applyFill="1" applyAlignment="1">
      <alignment vertical="center"/>
    </xf>
    <xf numFmtId="169" fontId="17" fillId="2" borderId="0" xfId="3" applyNumberFormat="1" applyFont="1" applyFill="1" applyBorder="1" applyAlignment="1">
      <alignment vertical="center"/>
    </xf>
    <xf numFmtId="169" fontId="17" fillId="2" borderId="2" xfId="3" applyNumberFormat="1" applyFont="1" applyFill="1" applyBorder="1" applyAlignment="1">
      <alignment vertical="center"/>
    </xf>
    <xf numFmtId="0" fontId="17" fillId="2" borderId="0" xfId="3" applyFont="1" applyFill="1" applyBorder="1" applyAlignment="1">
      <alignment horizontal="left" vertical="center" indent="1"/>
    </xf>
    <xf numFmtId="0" fontId="17" fillId="2" borderId="2" xfId="3" applyFont="1" applyFill="1" applyBorder="1" applyAlignment="1">
      <alignment horizontal="left" vertical="center" indent="1"/>
    </xf>
    <xf numFmtId="170" fontId="17" fillId="2" borderId="0" xfId="3" applyNumberFormat="1" applyFont="1" applyFill="1" applyBorder="1" applyAlignment="1">
      <alignment vertical="center"/>
    </xf>
    <xf numFmtId="166" fontId="17" fillId="2" borderId="0" xfId="3" applyNumberFormat="1" applyFont="1" applyFill="1" applyBorder="1" applyAlignment="1">
      <alignment vertical="center"/>
    </xf>
    <xf numFmtId="168" fontId="17" fillId="2" borderId="0" xfId="1" applyNumberFormat="1" applyFont="1" applyFill="1" applyAlignment="1">
      <alignment vertical="center"/>
    </xf>
    <xf numFmtId="168" fontId="17" fillId="2" borderId="0" xfId="1" applyNumberFormat="1" applyFont="1" applyFill="1" applyBorder="1" applyAlignment="1">
      <alignment vertical="center"/>
    </xf>
    <xf numFmtId="168" fontId="17" fillId="2" borderId="2" xfId="1" applyNumberFormat="1" applyFont="1" applyFill="1" applyBorder="1" applyAlignment="1">
      <alignment vertical="center"/>
    </xf>
    <xf numFmtId="0" fontId="17" fillId="2" borderId="0" xfId="3" applyNumberFormat="1" applyFont="1" applyFill="1" applyAlignment="1">
      <alignment vertical="center"/>
    </xf>
    <xf numFmtId="0" fontId="17" fillId="2" borderId="5" xfId="3" applyFont="1" applyFill="1" applyBorder="1" applyAlignment="1">
      <alignment horizontal="left" vertical="center" indent="2"/>
    </xf>
    <xf numFmtId="166" fontId="17" fillId="2" borderId="5" xfId="3" applyNumberFormat="1" applyFont="1" applyFill="1" applyBorder="1" applyAlignment="1">
      <alignment vertical="center"/>
    </xf>
    <xf numFmtId="0" fontId="17" fillId="2" borderId="4" xfId="3" applyFont="1" applyFill="1" applyBorder="1" applyAlignment="1">
      <alignment horizontal="left" vertical="center" indent="2"/>
    </xf>
    <xf numFmtId="166" fontId="17" fillId="2" borderId="4" xfId="3" applyNumberFormat="1" applyFont="1" applyFill="1" applyBorder="1" applyAlignment="1">
      <alignment vertical="center"/>
    </xf>
    <xf numFmtId="0" fontId="17" fillId="2" borderId="0" xfId="3" applyFont="1" applyFill="1" applyAlignment="1">
      <alignment horizontal="left" vertical="center" indent="3"/>
    </xf>
    <xf numFmtId="0" fontId="17" fillId="2" borderId="6" xfId="3" applyFont="1" applyFill="1" applyBorder="1" applyAlignment="1">
      <alignment horizontal="left" vertical="center" indent="2"/>
    </xf>
    <xf numFmtId="166" fontId="17" fillId="2" borderId="6" xfId="3" applyNumberFormat="1" applyFont="1" applyFill="1" applyBorder="1" applyAlignment="1">
      <alignment vertical="center"/>
    </xf>
    <xf numFmtId="0" fontId="17" fillId="0" borderId="0" xfId="3" applyNumberFormat="1" applyFont="1" applyFill="1" applyAlignment="1">
      <alignment vertical="center"/>
    </xf>
    <xf numFmtId="170" fontId="17" fillId="2" borderId="5" xfId="3" applyNumberFormat="1" applyFont="1" applyFill="1" applyBorder="1" applyAlignment="1">
      <alignment vertical="center"/>
    </xf>
    <xf numFmtId="170" fontId="17" fillId="2" borderId="4" xfId="3" applyNumberFormat="1" applyFont="1" applyFill="1" applyBorder="1" applyAlignment="1">
      <alignment vertical="center"/>
    </xf>
    <xf numFmtId="170" fontId="17" fillId="2" borderId="6" xfId="3" applyNumberFormat="1" applyFont="1" applyFill="1" applyBorder="1" applyAlignment="1">
      <alignment vertical="center"/>
    </xf>
    <xf numFmtId="171" fontId="17" fillId="2" borderId="5" xfId="3" applyNumberFormat="1" applyFont="1" applyFill="1" applyBorder="1" applyAlignment="1">
      <alignment vertical="center"/>
    </xf>
    <xf numFmtId="171" fontId="17" fillId="2" borderId="4" xfId="3" applyNumberFormat="1" applyFont="1" applyFill="1" applyBorder="1" applyAlignment="1">
      <alignment vertical="center"/>
    </xf>
    <xf numFmtId="171" fontId="17" fillId="2" borderId="0" xfId="3" applyNumberFormat="1" applyFont="1" applyFill="1" applyAlignment="1">
      <alignment vertical="center"/>
    </xf>
    <xf numFmtId="171" fontId="17" fillId="2" borderId="6" xfId="3" applyNumberFormat="1" applyFont="1" applyFill="1" applyBorder="1" applyAlignment="1">
      <alignment vertical="center"/>
    </xf>
    <xf numFmtId="171" fontId="17" fillId="2" borderId="2" xfId="3" applyNumberFormat="1" applyFont="1" applyFill="1" applyBorder="1" applyAlignment="1">
      <alignment vertical="center"/>
    </xf>
    <xf numFmtId="168" fontId="17" fillId="2" borderId="5" xfId="3" applyNumberFormat="1" applyFont="1" applyFill="1" applyBorder="1" applyAlignment="1">
      <alignment vertical="center"/>
    </xf>
    <xf numFmtId="168" fontId="17" fillId="2" borderId="4" xfId="3" applyNumberFormat="1" applyFont="1" applyFill="1" applyBorder="1" applyAlignment="1">
      <alignment vertical="center"/>
    </xf>
    <xf numFmtId="168" fontId="17" fillId="2" borderId="0" xfId="3" applyNumberFormat="1" applyFont="1" applyFill="1" applyAlignment="1">
      <alignment vertical="center"/>
    </xf>
    <xf numFmtId="168" fontId="17" fillId="2" borderId="6" xfId="3" applyNumberFormat="1" applyFont="1" applyFill="1" applyBorder="1" applyAlignment="1">
      <alignment vertical="center"/>
    </xf>
    <xf numFmtId="168" fontId="17" fillId="2" borderId="2" xfId="3" applyNumberFormat="1" applyFont="1" applyFill="1" applyBorder="1" applyAlignment="1">
      <alignment vertical="center"/>
    </xf>
    <xf numFmtId="0" fontId="17" fillId="2" borderId="0" xfId="3" applyFont="1" applyFill="1" applyBorder="1" applyAlignment="1">
      <alignment horizontal="left" vertical="center" indent="3"/>
    </xf>
    <xf numFmtId="169" fontId="17" fillId="2" borderId="5" xfId="3" applyNumberFormat="1" applyFont="1" applyFill="1" applyBorder="1" applyAlignment="1">
      <alignment vertical="center"/>
    </xf>
    <xf numFmtId="169" fontId="17" fillId="2" borderId="4" xfId="3" applyNumberFormat="1" applyFont="1" applyFill="1" applyBorder="1" applyAlignment="1">
      <alignment vertical="center"/>
    </xf>
    <xf numFmtId="169" fontId="17" fillId="2" borderId="6" xfId="3" applyNumberFormat="1" applyFont="1" applyFill="1" applyBorder="1" applyAlignment="1">
      <alignment vertical="center"/>
    </xf>
    <xf numFmtId="3" fontId="20" fillId="3" borderId="1" xfId="3" applyNumberFormat="1" applyFont="1" applyFill="1" applyBorder="1" applyAlignment="1">
      <alignment vertical="center"/>
    </xf>
    <xf numFmtId="0" fontId="24" fillId="4" borderId="1" xfId="3" applyFont="1" applyFill="1" applyBorder="1" applyAlignment="1">
      <alignment horizontal="left" vertical="center" indent="1"/>
    </xf>
    <xf numFmtId="169" fontId="20" fillId="4" borderId="0" xfId="3" applyNumberFormat="1" applyFont="1" applyFill="1" applyBorder="1" applyAlignment="1">
      <alignment vertical="center"/>
    </xf>
    <xf numFmtId="171" fontId="20" fillId="3" borderId="1" xfId="3" applyNumberFormat="1" applyFont="1" applyFill="1" applyBorder="1" applyAlignment="1">
      <alignment vertical="center"/>
    </xf>
    <xf numFmtId="0" fontId="17" fillId="2" borderId="3" xfId="3" applyFont="1" applyFill="1" applyBorder="1" applyAlignment="1">
      <alignment horizontal="left" vertical="center" indent="2"/>
    </xf>
    <xf numFmtId="166" fontId="17" fillId="2" borderId="3" xfId="3" applyNumberFormat="1" applyFont="1" applyFill="1" applyBorder="1" applyAlignment="1">
      <alignment vertical="center"/>
    </xf>
    <xf numFmtId="0" fontId="17" fillId="2" borderId="2" xfId="3" applyFont="1" applyFill="1" applyBorder="1" applyAlignment="1">
      <alignment horizontal="left" vertical="center" indent="3"/>
    </xf>
    <xf numFmtId="168" fontId="17" fillId="2" borderId="3" xfId="3" applyNumberFormat="1" applyFont="1" applyFill="1" applyBorder="1" applyAlignment="1">
      <alignment vertical="center"/>
    </xf>
    <xf numFmtId="168" fontId="17" fillId="2" borderId="0" xfId="3" applyNumberFormat="1" applyFont="1" applyFill="1" applyBorder="1" applyAlignment="1">
      <alignment vertical="center"/>
    </xf>
    <xf numFmtId="169" fontId="17" fillId="2" borderId="3" xfId="3" applyNumberFormat="1" applyFont="1" applyFill="1" applyBorder="1" applyAlignment="1">
      <alignment vertical="center"/>
    </xf>
    <xf numFmtId="165" fontId="20" fillId="3" borderId="1" xfId="3" applyNumberFormat="1" applyFont="1" applyFill="1" applyBorder="1" applyAlignment="1">
      <alignment vertical="center"/>
    </xf>
    <xf numFmtId="0" fontId="21" fillId="5" borderId="1" xfId="3" applyNumberFormat="1" applyFont="1" applyFill="1" applyBorder="1" applyAlignment="1">
      <alignment horizontal="left" vertical="center"/>
    </xf>
    <xf numFmtId="0" fontId="22" fillId="5" borderId="1" xfId="3" applyNumberFormat="1" applyFont="1" applyFill="1" applyBorder="1" applyAlignment="1">
      <alignment vertical="center"/>
    </xf>
    <xf numFmtId="169" fontId="20" fillId="4" borderId="1" xfId="3" applyNumberFormat="1" applyFont="1" applyFill="1" applyBorder="1" applyAlignment="1">
      <alignment vertical="center"/>
    </xf>
    <xf numFmtId="170" fontId="20" fillId="4" borderId="1" xfId="3" applyNumberFormat="1" applyFont="1" applyFill="1" applyBorder="1" applyAlignment="1">
      <alignment vertical="center"/>
    </xf>
    <xf numFmtId="1" fontId="19" fillId="7" borderId="1" xfId="3" applyNumberFormat="1" applyFont="1" applyFill="1" applyBorder="1" applyAlignment="1">
      <alignment horizontal="center" vertical="center"/>
    </xf>
    <xf numFmtId="0" fontId="21" fillId="6" borderId="1" xfId="3" applyFont="1" applyFill="1" applyBorder="1" applyAlignment="1">
      <alignment horizontal="left" vertical="center"/>
    </xf>
    <xf numFmtId="1" fontId="19" fillId="7" borderId="1" xfId="3" applyNumberFormat="1" applyFont="1" applyFill="1" applyBorder="1" applyAlignment="1">
      <alignment horizontal="right" vertical="center"/>
    </xf>
    <xf numFmtId="167" fontId="17" fillId="2" borderId="3" xfId="3" applyNumberFormat="1" applyFont="1" applyFill="1" applyBorder="1" applyAlignment="1">
      <alignment vertical="center"/>
    </xf>
    <xf numFmtId="167" fontId="17" fillId="2" borderId="4" xfId="3" applyNumberFormat="1" applyFont="1" applyFill="1" applyBorder="1" applyAlignment="1">
      <alignment vertical="center"/>
    </xf>
    <xf numFmtId="170" fontId="17" fillId="2" borderId="3" xfId="3" applyNumberFormat="1" applyFont="1" applyFill="1" applyBorder="1" applyAlignment="1">
      <alignment vertical="center"/>
    </xf>
    <xf numFmtId="172" fontId="17" fillId="2" borderId="3" xfId="1" applyNumberFormat="1" applyFont="1" applyFill="1" applyBorder="1" applyAlignment="1">
      <alignment horizontal="left" vertical="center" indent="2"/>
    </xf>
    <xf numFmtId="168" fontId="17" fillId="2" borderId="3" xfId="1" applyNumberFormat="1" applyFont="1" applyFill="1" applyBorder="1" applyAlignment="1">
      <alignment vertical="center"/>
    </xf>
    <xf numFmtId="172" fontId="17" fillId="2" borderId="4" xfId="1" applyNumberFormat="1" applyFont="1" applyFill="1" applyBorder="1" applyAlignment="1">
      <alignment horizontal="left" vertical="center" indent="2"/>
    </xf>
    <xf numFmtId="168" fontId="17" fillId="2" borderId="4" xfId="1" applyNumberFormat="1" applyFont="1" applyFill="1" applyBorder="1" applyAlignment="1">
      <alignment vertical="center"/>
    </xf>
    <xf numFmtId="172" fontId="17" fillId="2" borderId="0" xfId="1" applyNumberFormat="1" applyFont="1" applyFill="1" applyAlignment="1">
      <alignment horizontal="left" vertical="center" indent="3"/>
    </xf>
    <xf numFmtId="172" fontId="17" fillId="2" borderId="2" xfId="1" applyNumberFormat="1" applyFont="1" applyFill="1" applyBorder="1" applyAlignment="1">
      <alignment horizontal="left" vertical="center" indent="3"/>
    </xf>
    <xf numFmtId="0" fontId="18" fillId="2" borderId="7" xfId="3" applyFont="1" applyFill="1" applyBorder="1" applyAlignment="1">
      <alignment horizontal="left" vertical="center" indent="3"/>
    </xf>
    <xf numFmtId="0" fontId="18" fillId="2" borderId="0" xfId="3" applyFont="1" applyFill="1" applyAlignment="1">
      <alignment horizontal="left" vertical="center" indent="4"/>
    </xf>
    <xf numFmtId="0" fontId="18" fillId="2" borderId="2" xfId="3" applyFont="1" applyFill="1" applyBorder="1" applyAlignment="1">
      <alignment horizontal="left" vertical="center" indent="4"/>
    </xf>
    <xf numFmtId="172" fontId="17" fillId="2" borderId="0" xfId="1" applyNumberFormat="1" applyFont="1" applyFill="1" applyBorder="1" applyAlignment="1">
      <alignment horizontal="left" vertical="center" indent="3"/>
    </xf>
    <xf numFmtId="166" fontId="17" fillId="2" borderId="8" xfId="3" applyNumberFormat="1" applyFont="1" applyFill="1" applyBorder="1" applyAlignment="1">
      <alignment vertical="center"/>
    </xf>
    <xf numFmtId="0" fontId="17" fillId="2" borderId="8" xfId="3" applyFont="1" applyFill="1" applyBorder="1" applyAlignment="1">
      <alignment horizontal="left" vertical="center" indent="3"/>
    </xf>
    <xf numFmtId="170" fontId="17" fillId="2" borderId="8" xfId="3" applyNumberFormat="1" applyFont="1" applyFill="1" applyBorder="1" applyAlignment="1">
      <alignment vertical="center"/>
    </xf>
    <xf numFmtId="0" fontId="17" fillId="2" borderId="7" xfId="3" applyFont="1" applyFill="1" applyBorder="1" applyAlignment="1">
      <alignment horizontal="left" vertical="center" indent="3"/>
    </xf>
    <xf numFmtId="170" fontId="17" fillId="2" borderId="7" xfId="3" applyNumberFormat="1" applyFont="1" applyFill="1" applyBorder="1" applyAlignment="1">
      <alignment vertical="center"/>
    </xf>
    <xf numFmtId="1" fontId="19" fillId="6" borderId="1" xfId="3" applyNumberFormat="1" applyFont="1" applyFill="1" applyBorder="1" applyAlignment="1">
      <alignment vertical="center"/>
    </xf>
    <xf numFmtId="166" fontId="17" fillId="2" borderId="7" xfId="3" applyNumberFormat="1" applyFont="1" applyFill="1" applyBorder="1" applyAlignment="1">
      <alignment vertical="center"/>
    </xf>
    <xf numFmtId="1" fontId="16" fillId="6" borderId="1" xfId="3" applyNumberFormat="1" applyFont="1" applyFill="1" applyBorder="1" applyAlignment="1">
      <alignment horizontal="center" vertical="center" shrinkToFit="1"/>
    </xf>
    <xf numFmtId="0" fontId="17" fillId="2" borderId="0" xfId="3" applyNumberFormat="1" applyFont="1" applyFill="1" applyAlignment="1">
      <alignment vertical="center" shrinkToFit="1"/>
    </xf>
    <xf numFmtId="0" fontId="20" fillId="3" borderId="1" xfId="3" applyNumberFormat="1" applyFont="1" applyFill="1" applyBorder="1" applyAlignment="1">
      <alignment vertical="center" shrinkToFit="1"/>
    </xf>
    <xf numFmtId="0" fontId="12" fillId="4" borderId="1" xfId="3" applyNumberFormat="1" applyFont="1" applyFill="1" applyBorder="1" applyAlignment="1">
      <alignment vertical="center" shrinkToFit="1"/>
    </xf>
    <xf numFmtId="0" fontId="17" fillId="2" borderId="3" xfId="3" applyNumberFormat="1" applyFont="1" applyFill="1" applyBorder="1" applyAlignment="1">
      <alignment vertical="center" shrinkToFit="1"/>
    </xf>
    <xf numFmtId="0" fontId="17" fillId="2" borderId="0" xfId="3" applyNumberFormat="1" applyFont="1" applyFill="1" applyBorder="1" applyAlignment="1">
      <alignment vertical="center" shrinkToFit="1"/>
    </xf>
    <xf numFmtId="0" fontId="17" fillId="2" borderId="4" xfId="3" applyNumberFormat="1" applyFont="1" applyFill="1" applyBorder="1" applyAlignment="1">
      <alignment vertical="center" shrinkToFit="1"/>
    </xf>
    <xf numFmtId="0" fontId="17" fillId="2" borderId="7" xfId="3" applyNumberFormat="1" applyFont="1" applyFill="1" applyBorder="1" applyAlignment="1">
      <alignment vertical="center" shrinkToFit="1"/>
    </xf>
    <xf numFmtId="0" fontId="17" fillId="2" borderId="2" xfId="3" applyNumberFormat="1" applyFont="1" applyFill="1" applyBorder="1" applyAlignment="1">
      <alignment vertical="center" shrinkToFit="1"/>
    </xf>
    <xf numFmtId="0" fontId="22" fillId="5" borderId="1" xfId="3" applyNumberFormat="1" applyFont="1" applyFill="1" applyBorder="1" applyAlignment="1">
      <alignment vertical="center" shrinkToFit="1"/>
    </xf>
    <xf numFmtId="0" fontId="3" fillId="0" borderId="0" xfId="3" applyNumberFormat="1" applyFont="1" applyFill="1" applyAlignment="1">
      <alignment vertical="center" shrinkToFit="1"/>
    </xf>
    <xf numFmtId="0" fontId="17" fillId="8" borderId="0" xfId="3" applyNumberFormat="1" applyFont="1" applyFill="1" applyAlignment="1">
      <alignment vertical="center" shrinkToFit="1"/>
    </xf>
    <xf numFmtId="0" fontId="17" fillId="8" borderId="2" xfId="3" applyNumberFormat="1" applyFont="1" applyFill="1" applyBorder="1" applyAlignment="1">
      <alignment vertical="center" shrinkToFit="1"/>
    </xf>
    <xf numFmtId="0" fontId="20" fillId="3" borderId="1" xfId="1" applyNumberFormat="1" applyFont="1" applyFill="1" applyBorder="1" applyAlignment="1">
      <alignment vertical="center" shrinkToFit="1"/>
    </xf>
    <xf numFmtId="0" fontId="17" fillId="8" borderId="0" xfId="1" applyNumberFormat="1" applyFont="1" applyFill="1" applyAlignment="1">
      <alignment vertical="center" shrinkToFit="1"/>
    </xf>
    <xf numFmtId="0" fontId="17" fillId="8" borderId="2" xfId="1" applyNumberFormat="1" applyFont="1" applyFill="1" applyBorder="1" applyAlignment="1">
      <alignment vertical="center" shrinkToFit="1"/>
    </xf>
    <xf numFmtId="0" fontId="17" fillId="8" borderId="1" xfId="3" applyNumberFormat="1" applyFont="1" applyFill="1" applyBorder="1" applyAlignment="1">
      <alignment vertical="center" shrinkToFit="1"/>
    </xf>
    <xf numFmtId="0" fontId="23" fillId="8" borderId="0" xfId="3" applyNumberFormat="1" applyFont="1" applyFill="1" applyAlignment="1">
      <alignment vertical="center" shrinkToFit="1"/>
    </xf>
    <xf numFmtId="0" fontId="23" fillId="8" borderId="2" xfId="3" applyNumberFormat="1" applyFont="1" applyFill="1" applyBorder="1" applyAlignment="1">
      <alignment vertical="center" shrinkToFit="1"/>
    </xf>
    <xf numFmtId="0" fontId="12" fillId="4" borderId="3" xfId="3" applyNumberFormat="1" applyFont="1" applyFill="1" applyBorder="1" applyAlignment="1">
      <alignment vertical="center" shrinkToFit="1"/>
    </xf>
    <xf numFmtId="0" fontId="12" fillId="4" borderId="3" xfId="1" applyNumberFormat="1" applyFont="1" applyFill="1" applyBorder="1" applyAlignment="1">
      <alignment vertical="center" shrinkToFit="1"/>
    </xf>
    <xf numFmtId="0" fontId="17" fillId="2" borderId="0" xfId="1" applyNumberFormat="1" applyFont="1" applyFill="1" applyAlignment="1">
      <alignment vertical="center" shrinkToFit="1"/>
    </xf>
    <xf numFmtId="0" fontId="17" fillId="2" borderId="2" xfId="1" applyNumberFormat="1" applyFont="1" applyFill="1" applyBorder="1" applyAlignment="1">
      <alignment vertical="center" shrinkToFit="1"/>
    </xf>
    <xf numFmtId="0" fontId="12" fillId="4" borderId="4" xfId="3" applyNumberFormat="1" applyFont="1" applyFill="1" applyBorder="1" applyAlignment="1">
      <alignment vertical="center" shrinkToFit="1"/>
    </xf>
    <xf numFmtId="0" fontId="12" fillId="4" borderId="4" xfId="1" applyNumberFormat="1" applyFont="1" applyFill="1" applyBorder="1" applyAlignment="1">
      <alignment vertical="center" shrinkToFit="1"/>
    </xf>
    <xf numFmtId="0" fontId="17" fillId="2" borderId="0" xfId="1" applyNumberFormat="1" applyFont="1" applyFill="1" applyBorder="1" applyAlignment="1">
      <alignment vertical="center" shrinkToFit="1"/>
    </xf>
    <xf numFmtId="0" fontId="13" fillId="2" borderId="0" xfId="3" applyNumberFormat="1" applyFont="1" applyFill="1" applyBorder="1" applyAlignment="1">
      <alignment vertical="center" shrinkToFit="1"/>
    </xf>
    <xf numFmtId="0" fontId="13" fillId="2" borderId="2" xfId="3" applyNumberFormat="1" applyFont="1" applyFill="1" applyBorder="1" applyAlignment="1">
      <alignment vertical="center" shrinkToFit="1"/>
    </xf>
    <xf numFmtId="0" fontId="13" fillId="2" borderId="0" xfId="3" applyNumberFormat="1" applyFont="1" applyFill="1" applyAlignment="1">
      <alignment vertical="center" shrinkToFit="1"/>
    </xf>
    <xf numFmtId="0" fontId="13" fillId="2" borderId="0" xfId="1" applyNumberFormat="1" applyFont="1" applyFill="1" applyAlignment="1">
      <alignment vertical="center" shrinkToFit="1"/>
    </xf>
    <xf numFmtId="0" fontId="13" fillId="2" borderId="0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1" fillId="4" borderId="0" xfId="3" applyNumberFormat="1" applyFont="1" applyFill="1" applyBorder="1" applyAlignment="1">
      <alignment vertical="center" shrinkToFit="1"/>
    </xf>
    <xf numFmtId="0" fontId="17" fillId="2" borderId="5" xfId="3" applyNumberFormat="1" applyFont="1" applyFill="1" applyBorder="1" applyAlignment="1">
      <alignment vertical="center" shrinkToFit="1"/>
    </xf>
    <xf numFmtId="0" fontId="17" fillId="2" borderId="6" xfId="3" applyNumberFormat="1" applyFont="1" applyFill="1" applyBorder="1" applyAlignment="1">
      <alignment vertical="center" shrinkToFit="1"/>
    </xf>
    <xf numFmtId="0" fontId="20" fillId="4" borderId="0" xfId="3" applyNumberFormat="1" applyFont="1" applyFill="1" applyBorder="1" applyAlignment="1">
      <alignment vertical="center" shrinkToFit="1"/>
    </xf>
    <xf numFmtId="0" fontId="20" fillId="4" borderId="1" xfId="3" applyNumberFormat="1" applyFont="1" applyFill="1" applyBorder="1" applyAlignment="1">
      <alignment vertical="center" shrinkToFit="1"/>
    </xf>
    <xf numFmtId="0" fontId="17" fillId="2" borderId="8" xfId="3" applyNumberFormat="1" applyFont="1" applyFill="1" applyBorder="1" applyAlignment="1">
      <alignment vertical="center" shrinkToFit="1"/>
    </xf>
    <xf numFmtId="0" fontId="3" fillId="2" borderId="0" xfId="3" applyNumberFormat="1" applyFont="1" applyFill="1" applyAlignment="1">
      <alignment vertical="center" shrinkToFit="1"/>
    </xf>
    <xf numFmtId="0" fontId="19" fillId="6" borderId="1" xfId="3" applyNumberFormat="1" applyFont="1" applyFill="1" applyBorder="1" applyAlignment="1">
      <alignment vertical="center" shrinkToFit="1"/>
    </xf>
    <xf numFmtId="0" fontId="19" fillId="7" borderId="1" xfId="3" applyNumberFormat="1" applyFont="1" applyFill="1" applyBorder="1" applyAlignment="1">
      <alignment horizontal="center" vertical="center" shrinkToFit="1"/>
    </xf>
    <xf numFmtId="0" fontId="12" fillId="4" borderId="1" xfId="1" applyNumberFormat="1" applyFont="1" applyFill="1" applyBorder="1" applyAlignment="1">
      <alignment vertical="center" shrinkToFit="1"/>
    </xf>
    <xf numFmtId="0" fontId="17" fillId="2" borderId="3" xfId="1" applyNumberFormat="1" applyFont="1" applyFill="1" applyBorder="1" applyAlignment="1">
      <alignment vertical="center" shrinkToFit="1"/>
    </xf>
    <xf numFmtId="0" fontId="17" fillId="2" borderId="4" xfId="1" applyNumberFormat="1" applyFont="1" applyFill="1" applyBorder="1" applyAlignment="1">
      <alignment vertical="center" shrinkToFit="1"/>
    </xf>
    <xf numFmtId="0" fontId="25" fillId="2" borderId="0" xfId="2" applyFont="1" applyFill="1"/>
    <xf numFmtId="0" fontId="17" fillId="2" borderId="0" xfId="2" applyFont="1" applyFill="1" applyAlignment="1">
      <alignment vertical="center"/>
    </xf>
    <xf numFmtId="0" fontId="17" fillId="2" borderId="0" xfId="2" applyFont="1" applyFill="1" applyAlignment="1">
      <alignment horizontal="center" vertical="center"/>
    </xf>
    <xf numFmtId="0" fontId="26" fillId="2" borderId="1" xfId="2" applyFont="1" applyFill="1" applyBorder="1" applyAlignment="1">
      <alignment vertical="center"/>
    </xf>
    <xf numFmtId="0" fontId="27" fillId="2" borderId="1" xfId="2" applyFont="1" applyFill="1" applyBorder="1" applyAlignment="1">
      <alignment vertical="center"/>
    </xf>
    <xf numFmtId="0" fontId="28" fillId="2" borderId="0" xfId="2" applyFont="1" applyFill="1" applyAlignment="1">
      <alignment vertical="center"/>
    </xf>
    <xf numFmtId="0" fontId="27" fillId="2" borderId="0" xfId="2" applyFont="1" applyFill="1" applyAlignment="1">
      <alignment vertical="center"/>
    </xf>
    <xf numFmtId="0" fontId="15" fillId="2" borderId="0" xfId="2" applyFont="1" applyFill="1" applyAlignment="1">
      <alignment vertical="center"/>
    </xf>
    <xf numFmtId="0" fontId="31" fillId="2" borderId="0" xfId="2" applyFont="1" applyFill="1" applyAlignment="1">
      <alignment vertical="center"/>
    </xf>
    <xf numFmtId="0" fontId="32" fillId="2" borderId="0" xfId="3" applyFont="1" applyFill="1" applyAlignment="1">
      <alignment vertical="center"/>
    </xf>
    <xf numFmtId="0" fontId="33" fillId="2" borderId="0" xfId="4" applyFont="1" applyFill="1" applyAlignment="1">
      <alignment horizontal="left" vertical="center" indent="1"/>
    </xf>
    <xf numFmtId="0" fontId="34" fillId="0" borderId="2" xfId="0" applyFont="1" applyBorder="1"/>
    <xf numFmtId="0" fontId="35" fillId="0" borderId="0" xfId="0" applyFont="1"/>
    <xf numFmtId="0" fontId="35" fillId="0" borderId="0" xfId="0" applyFont="1" applyAlignment="1">
      <alignment horizontal="left" indent="1"/>
    </xf>
    <xf numFmtId="0" fontId="29" fillId="2" borderId="0" xfId="2" applyFont="1" applyFill="1" applyAlignment="1">
      <alignment horizontal="left" vertical="center"/>
    </xf>
    <xf numFmtId="164" fontId="30" fillId="2" borderId="0" xfId="2" quotePrefix="1" applyNumberFormat="1" applyFont="1" applyFill="1" applyAlignment="1">
      <alignment horizontal="left" vertical="center"/>
    </xf>
    <xf numFmtId="1" fontId="19" fillId="6" borderId="1" xfId="3" applyNumberFormat="1" applyFont="1" applyFill="1" applyBorder="1" applyAlignment="1">
      <alignment horizontal="center" vertical="center"/>
    </xf>
  </cellXfs>
  <cellStyles count="5">
    <cellStyle name="Hyperlink" xfId="4" builtinId="8"/>
    <cellStyle name="Normal" xfId="0" builtinId="0"/>
    <cellStyle name="Normal 2" xfId="3"/>
    <cellStyle name="Normal 3" xfId="2"/>
    <cellStyle name="Percent" xfId="1" builtinId="5"/>
  </cellStyles>
  <dxfs count="0"/>
  <tableStyles count="0" defaultTableStyle="TableStyleMedium2" defaultPivotStyle="PivotStyleLight16"/>
  <colors>
    <mruColors>
      <color rgb="FF0564C3"/>
      <color rgb="FF050505"/>
      <color rgb="FFD7D7D7"/>
      <color rgb="FF00143C"/>
      <color rgb="FF001E5F"/>
      <color rgb="FF232D37"/>
      <color rgb="FFDCEBF5"/>
      <color rgb="FFD7E1F0"/>
      <color rgb="FFF0F0F0"/>
      <color rgb="FFBEBE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15</xdr:row>
      <xdr:rowOff>0</xdr:rowOff>
    </xdr:from>
    <xdr:to>
      <xdr:col>15</xdr:col>
      <xdr:colOff>305811</xdr:colOff>
      <xdr:row>25</xdr:row>
      <xdr:rowOff>106854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3505200"/>
          <a:ext cx="2896611" cy="2011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/4.0/?ref=chooser-v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AF40"/>
  <sheetViews>
    <sheetView showGridLines="0" tabSelected="1" zoomScale="80" zoomScaleNormal="80" workbookViewId="0"/>
  </sheetViews>
  <sheetFormatPr defaultColWidth="9.140625" defaultRowHeight="15" customHeight="1" x14ac:dyDescent="0.25"/>
  <cols>
    <col min="1" max="4" width="9.140625" style="215"/>
    <col min="5" max="21" width="9.7109375" style="215" customWidth="1"/>
    <col min="22" max="22" width="9.7109375" style="216" customWidth="1"/>
    <col min="23" max="23" width="107.42578125" style="215" customWidth="1"/>
    <col min="24" max="24" width="44.7109375" style="215" customWidth="1"/>
    <col min="25" max="26" width="9.7109375" style="215" customWidth="1"/>
    <col min="27" max="16384" width="9.140625" style="215"/>
  </cols>
  <sheetData>
    <row r="2" spans="1:23" ht="21" x14ac:dyDescent="0.35">
      <c r="A2" s="214"/>
    </row>
    <row r="6" spans="1:23" ht="31.5" x14ac:dyDescent="0.25">
      <c r="A6" s="217"/>
      <c r="B6" s="218" t="s">
        <v>155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V6" s="215"/>
    </row>
    <row r="7" spans="1:23" ht="15" customHeight="1" x14ac:dyDescent="0.25">
      <c r="V7" s="215"/>
    </row>
    <row r="8" spans="1:23" ht="15" customHeight="1" x14ac:dyDescent="0.25">
      <c r="V8" s="215"/>
    </row>
    <row r="9" spans="1:23" ht="15" customHeight="1" x14ac:dyDescent="0.25">
      <c r="V9" s="215"/>
    </row>
    <row r="10" spans="1:23" ht="28.5" x14ac:dyDescent="0.25">
      <c r="C10" s="219" t="s">
        <v>139</v>
      </c>
      <c r="V10" s="215"/>
    </row>
    <row r="11" spans="1:23" ht="15" customHeight="1" x14ac:dyDescent="0.25">
      <c r="V11" s="215"/>
    </row>
    <row r="15" spans="1:23" ht="30" customHeight="1" x14ac:dyDescent="0.25">
      <c r="C15" s="219" t="s">
        <v>144</v>
      </c>
    </row>
    <row r="16" spans="1:23" ht="15" customHeight="1" x14ac:dyDescent="0.25">
      <c r="W16" s="220"/>
    </row>
    <row r="17" spans="12:32" ht="15" customHeight="1" x14ac:dyDescent="0.25">
      <c r="W17" s="220"/>
    </row>
    <row r="28" spans="12:32" ht="21" x14ac:dyDescent="0.25">
      <c r="L28" s="228" t="s">
        <v>0</v>
      </c>
      <c r="M28" s="228"/>
      <c r="N28" s="228"/>
      <c r="O28" s="228"/>
    </row>
    <row r="29" spans="12:32" ht="15" customHeight="1" x14ac:dyDescent="0.25">
      <c r="V29" s="215"/>
    </row>
    <row r="30" spans="12:32" ht="18.75" x14ac:dyDescent="0.25">
      <c r="L30" s="229">
        <v>45432.789675925924</v>
      </c>
      <c r="M30" s="229"/>
      <c r="N30" s="229"/>
      <c r="O30" s="229"/>
      <c r="V30" s="215"/>
    </row>
    <row r="31" spans="12:32" ht="15" customHeight="1" x14ac:dyDescent="0.25">
      <c r="L31" s="221" t="s">
        <v>156</v>
      </c>
      <c r="V31" s="215"/>
      <c r="AA31" s="222"/>
      <c r="AB31" s="222"/>
      <c r="AC31" s="222"/>
      <c r="AD31" s="222"/>
      <c r="AE31" s="222"/>
      <c r="AF31" s="222"/>
    </row>
    <row r="32" spans="12:32" ht="15" customHeight="1" x14ac:dyDescent="0.25">
      <c r="V32" s="215"/>
    </row>
    <row r="33" spans="2:32" ht="15" customHeight="1" x14ac:dyDescent="0.25">
      <c r="B33" s="223" t="s">
        <v>1</v>
      </c>
      <c r="V33" s="215"/>
    </row>
    <row r="34" spans="2:32" ht="15" customHeight="1" x14ac:dyDescent="0.25">
      <c r="B34" s="223"/>
      <c r="V34" s="223"/>
    </row>
    <row r="35" spans="2:32" ht="15" customHeight="1" x14ac:dyDescent="0.25">
      <c r="B35" s="223" t="s">
        <v>2</v>
      </c>
      <c r="V35" s="223"/>
    </row>
    <row r="36" spans="2:32" ht="15" customHeight="1" x14ac:dyDescent="0.25">
      <c r="B36" s="223" t="s">
        <v>3</v>
      </c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W36" s="222"/>
      <c r="X36" s="222"/>
      <c r="Y36" s="222"/>
      <c r="Z36" s="222"/>
    </row>
    <row r="38" spans="2:32" ht="15" customHeight="1" x14ac:dyDescent="0.25">
      <c r="B38" s="223" t="s">
        <v>4</v>
      </c>
    </row>
    <row r="39" spans="2:32" ht="15" customHeight="1" x14ac:dyDescent="0.25">
      <c r="B39" s="223" t="s">
        <v>5</v>
      </c>
    </row>
    <row r="40" spans="2:32" ht="15" customHeight="1" x14ac:dyDescent="0.25">
      <c r="B40" s="224" t="s">
        <v>6</v>
      </c>
      <c r="AA40" s="222"/>
      <c r="AB40" s="222"/>
      <c r="AC40" s="222"/>
      <c r="AD40" s="222"/>
      <c r="AE40" s="222"/>
      <c r="AF40" s="222"/>
    </row>
  </sheetData>
  <mergeCells count="2">
    <mergeCell ref="L28:O28"/>
    <mergeCell ref="L30:O30"/>
  </mergeCells>
  <hyperlinks>
    <hyperlink ref="B40" r:id="rId1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4" orientation="landscape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DA68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25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1134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DA1" s="170" t="s">
        <v>157</v>
      </c>
    </row>
    <row r="2" spans="1:105" ht="11.45" customHeight="1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DA2" s="171"/>
    </row>
    <row r="3" spans="1:105" ht="11.45" customHeight="1" x14ac:dyDescent="0.25">
      <c r="A3" s="53" t="s">
        <v>44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DA3" s="172"/>
    </row>
    <row r="4" spans="1:105" ht="11.45" customHeight="1" x14ac:dyDescent="0.25">
      <c r="A4" s="20" t="s">
        <v>45</v>
      </c>
      <c r="B4" s="26">
        <f>SUM(B5:B6)</f>
        <v>9145.6879444222413</v>
      </c>
      <c r="C4" s="26">
        <f t="shared" ref="C4:W4" si="0">SUM(C5:C6)</f>
        <v>8164.7232810672713</v>
      </c>
      <c r="D4" s="26">
        <f t="shared" si="0"/>
        <v>8164.5386493306441</v>
      </c>
      <c r="E4" s="26">
        <f t="shared" si="0"/>
        <v>8157.3908448824677</v>
      </c>
      <c r="F4" s="26">
        <f t="shared" si="0"/>
        <v>8304.6075110772672</v>
      </c>
      <c r="G4" s="26">
        <f t="shared" si="0"/>
        <v>7801.9732054740389</v>
      </c>
      <c r="H4" s="26">
        <f t="shared" si="0"/>
        <v>7447.4456323279073</v>
      </c>
      <c r="I4" s="26">
        <f t="shared" si="0"/>
        <v>8017.277924007195</v>
      </c>
      <c r="J4" s="26">
        <f t="shared" si="0"/>
        <v>7739.2442788404305</v>
      </c>
      <c r="K4" s="26">
        <f t="shared" si="0"/>
        <v>6767.0135331889469</v>
      </c>
      <c r="L4" s="26">
        <f t="shared" si="0"/>
        <v>6822.0437324286368</v>
      </c>
      <c r="M4" s="26">
        <f t="shared" si="0"/>
        <v>6469.8114017372645</v>
      </c>
      <c r="N4" s="26">
        <f t="shared" si="0"/>
        <v>6514.3153956559663</v>
      </c>
      <c r="O4" s="26">
        <f t="shared" si="0"/>
        <v>4645.3242306933253</v>
      </c>
      <c r="P4" s="26">
        <f t="shared" si="0"/>
        <v>4385.2258240479368</v>
      </c>
      <c r="Q4" s="26">
        <f t="shared" si="0"/>
        <v>4279.2769458221728</v>
      </c>
      <c r="R4" s="26">
        <f t="shared" si="0"/>
        <v>4108.7461996380971</v>
      </c>
      <c r="S4" s="26">
        <f t="shared" si="0"/>
        <v>4031.6926851867374</v>
      </c>
      <c r="T4" s="26">
        <f t="shared" si="0"/>
        <v>3862.5631337592949</v>
      </c>
      <c r="U4" s="26">
        <f t="shared" si="0"/>
        <v>3823.9564441063903</v>
      </c>
      <c r="V4" s="26">
        <f t="shared" si="0"/>
        <v>3336.8767514401643</v>
      </c>
      <c r="W4" s="26">
        <f t="shared" si="0"/>
        <v>3881.2519217293507</v>
      </c>
      <c r="DA4" s="202" t="s">
        <v>1135</v>
      </c>
    </row>
    <row r="5" spans="1:105" ht="11.45" customHeight="1" x14ac:dyDescent="0.25">
      <c r="A5" s="107" t="s">
        <v>92</v>
      </c>
      <c r="B5" s="129">
        <v>9145.6879444222413</v>
      </c>
      <c r="C5" s="129">
        <v>8164.7232810672713</v>
      </c>
      <c r="D5" s="129">
        <v>8164.5386493306441</v>
      </c>
      <c r="E5" s="129">
        <v>8157.3908448824677</v>
      </c>
      <c r="F5" s="129">
        <v>8304.6075110772672</v>
      </c>
      <c r="G5" s="129">
        <v>7801.9732054740389</v>
      </c>
      <c r="H5" s="129">
        <v>7447.4456323279073</v>
      </c>
      <c r="I5" s="129">
        <v>8017.277924007195</v>
      </c>
      <c r="J5" s="129">
        <v>7739.2442788404305</v>
      </c>
      <c r="K5" s="129">
        <v>6767.0135331889469</v>
      </c>
      <c r="L5" s="129">
        <v>6822.0437324286368</v>
      </c>
      <c r="M5" s="129">
        <v>6469.8114017372645</v>
      </c>
      <c r="N5" s="129">
        <v>6514.3153956559663</v>
      </c>
      <c r="O5" s="129">
        <v>4645.3242306933253</v>
      </c>
      <c r="P5" s="129">
        <v>4385.2258240479368</v>
      </c>
      <c r="Q5" s="129">
        <v>4279.2769458221728</v>
      </c>
      <c r="R5" s="129">
        <v>4108.7461996380971</v>
      </c>
      <c r="S5" s="129">
        <v>4031.6926851867374</v>
      </c>
      <c r="T5" s="129">
        <v>3862.5631337592949</v>
      </c>
      <c r="U5" s="129">
        <v>3823.9564441063903</v>
      </c>
      <c r="V5" s="129">
        <v>3336.8767514401643</v>
      </c>
      <c r="W5" s="129">
        <v>3881.2519217293507</v>
      </c>
      <c r="DA5" s="203" t="s">
        <v>1136</v>
      </c>
    </row>
    <row r="6" spans="1:105" ht="11.45" customHeight="1" x14ac:dyDescent="0.25">
      <c r="A6" s="85" t="s">
        <v>91</v>
      </c>
      <c r="B6" s="98">
        <v>0</v>
      </c>
      <c r="C6" s="98">
        <v>0</v>
      </c>
      <c r="D6" s="98">
        <v>0</v>
      </c>
      <c r="E6" s="98">
        <v>0</v>
      </c>
      <c r="F6" s="98">
        <v>0</v>
      </c>
      <c r="G6" s="98">
        <v>0</v>
      </c>
      <c r="H6" s="98">
        <v>0</v>
      </c>
      <c r="I6" s="98">
        <v>0</v>
      </c>
      <c r="J6" s="98">
        <v>0</v>
      </c>
      <c r="K6" s="98">
        <v>0</v>
      </c>
      <c r="L6" s="98">
        <v>0</v>
      </c>
      <c r="M6" s="98">
        <v>0</v>
      </c>
      <c r="N6" s="98">
        <v>0</v>
      </c>
      <c r="O6" s="98">
        <v>0</v>
      </c>
      <c r="P6" s="98">
        <v>0</v>
      </c>
      <c r="Q6" s="98">
        <v>0</v>
      </c>
      <c r="R6" s="98">
        <v>0</v>
      </c>
      <c r="S6" s="98">
        <v>0</v>
      </c>
      <c r="T6" s="98">
        <v>0</v>
      </c>
      <c r="U6" s="98">
        <v>0</v>
      </c>
      <c r="V6" s="98">
        <v>0</v>
      </c>
      <c r="W6" s="98">
        <v>0</v>
      </c>
      <c r="DA6" s="178" t="s">
        <v>1137</v>
      </c>
    </row>
    <row r="7" spans="1:105" x14ac:dyDescent="0.25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DA7" s="171"/>
    </row>
    <row r="8" spans="1:105" ht="11.45" customHeight="1" x14ac:dyDescent="0.25">
      <c r="A8" s="53" t="s">
        <v>47</v>
      </c>
      <c r="B8" s="79">
        <f t="shared" ref="B8:W8" si="1">SUM(B9,B15)</f>
        <v>9145.6879444222413</v>
      </c>
      <c r="C8" s="79">
        <f t="shared" si="1"/>
        <v>8164.7232810672704</v>
      </c>
      <c r="D8" s="79">
        <f t="shared" si="1"/>
        <v>8164.5386493306451</v>
      </c>
      <c r="E8" s="79">
        <f t="shared" si="1"/>
        <v>8157.3908448824677</v>
      </c>
      <c r="F8" s="79">
        <f t="shared" si="1"/>
        <v>8304.6075110772708</v>
      </c>
      <c r="G8" s="79">
        <f t="shared" si="1"/>
        <v>7801.9732054740361</v>
      </c>
      <c r="H8" s="79">
        <f t="shared" si="1"/>
        <v>7447.4456323279055</v>
      </c>
      <c r="I8" s="79">
        <f t="shared" si="1"/>
        <v>8017.2779240071941</v>
      </c>
      <c r="J8" s="79">
        <f t="shared" si="1"/>
        <v>7739.2442788404342</v>
      </c>
      <c r="K8" s="79">
        <f t="shared" si="1"/>
        <v>6767.0135331889496</v>
      </c>
      <c r="L8" s="79">
        <f t="shared" si="1"/>
        <v>6822.0437324286358</v>
      </c>
      <c r="M8" s="79">
        <f t="shared" si="1"/>
        <v>6469.8114017372654</v>
      </c>
      <c r="N8" s="79">
        <f t="shared" si="1"/>
        <v>6514.3153956559636</v>
      </c>
      <c r="O8" s="79">
        <f t="shared" si="1"/>
        <v>4645.3242306933253</v>
      </c>
      <c r="P8" s="79">
        <f t="shared" si="1"/>
        <v>4385.2258240479368</v>
      </c>
      <c r="Q8" s="79">
        <f t="shared" si="1"/>
        <v>4279.2769458221746</v>
      </c>
      <c r="R8" s="79">
        <f t="shared" si="1"/>
        <v>4108.7461996380971</v>
      </c>
      <c r="S8" s="79">
        <f t="shared" si="1"/>
        <v>4031.6926851867388</v>
      </c>
      <c r="T8" s="79">
        <f t="shared" si="1"/>
        <v>3862.5631337592959</v>
      </c>
      <c r="U8" s="79">
        <f t="shared" si="1"/>
        <v>3823.956444106389</v>
      </c>
      <c r="V8" s="79">
        <f t="shared" si="1"/>
        <v>3336.8767514401634</v>
      </c>
      <c r="W8" s="79">
        <f t="shared" si="1"/>
        <v>3881.2519217293502</v>
      </c>
      <c r="DA8" s="172" t="s">
        <v>1138</v>
      </c>
    </row>
    <row r="9" spans="1:105" ht="11.45" customHeight="1" x14ac:dyDescent="0.25">
      <c r="A9" s="27" t="s">
        <v>33</v>
      </c>
      <c r="B9" s="32">
        <f t="shared" ref="B9:W9" si="2">SUM(B10,B11,B14)</f>
        <v>6221.0235337648892</v>
      </c>
      <c r="C9" s="32">
        <f t="shared" si="2"/>
        <v>5497.6678774523734</v>
      </c>
      <c r="D9" s="32">
        <f t="shared" si="2"/>
        <v>5533.8873374056748</v>
      </c>
      <c r="E9" s="32">
        <f t="shared" si="2"/>
        <v>5714.0665336169386</v>
      </c>
      <c r="F9" s="32">
        <f t="shared" si="2"/>
        <v>5844.7857837430201</v>
      </c>
      <c r="G9" s="32">
        <f t="shared" si="2"/>
        <v>5512.0268353098736</v>
      </c>
      <c r="H9" s="32">
        <f t="shared" si="2"/>
        <v>4973.1594888186746</v>
      </c>
      <c r="I9" s="32">
        <f t="shared" si="2"/>
        <v>5350.5850938420635</v>
      </c>
      <c r="J9" s="32">
        <f t="shared" si="2"/>
        <v>5176.3460738733202</v>
      </c>
      <c r="K9" s="32">
        <f t="shared" si="2"/>
        <v>4593.6206010130009</v>
      </c>
      <c r="L9" s="32">
        <f t="shared" si="2"/>
        <v>4427.7845226921099</v>
      </c>
      <c r="M9" s="32">
        <f t="shared" si="2"/>
        <v>4414.5702244988333</v>
      </c>
      <c r="N9" s="32">
        <f t="shared" si="2"/>
        <v>4554.9308845309615</v>
      </c>
      <c r="O9" s="32">
        <f t="shared" si="2"/>
        <v>3108.069290064117</v>
      </c>
      <c r="P9" s="32">
        <f t="shared" si="2"/>
        <v>2948.0821387947331</v>
      </c>
      <c r="Q9" s="32">
        <f t="shared" si="2"/>
        <v>2864.21866668759</v>
      </c>
      <c r="R9" s="32">
        <f t="shared" si="2"/>
        <v>2797.1675813866491</v>
      </c>
      <c r="S9" s="32">
        <f t="shared" si="2"/>
        <v>2693.4178258046836</v>
      </c>
      <c r="T9" s="32">
        <f t="shared" si="2"/>
        <v>2516.7133946975596</v>
      </c>
      <c r="U9" s="32">
        <f t="shared" si="2"/>
        <v>2492.910722943825</v>
      </c>
      <c r="V9" s="32">
        <f t="shared" si="2"/>
        <v>2136.5860448091644</v>
      </c>
      <c r="W9" s="32">
        <f t="shared" si="2"/>
        <v>2527.1494072522241</v>
      </c>
      <c r="DA9" s="173" t="s">
        <v>406</v>
      </c>
    </row>
    <row r="10" spans="1:105" ht="11.45" customHeight="1" x14ac:dyDescent="0.25">
      <c r="A10" s="107" t="s">
        <v>23</v>
      </c>
      <c r="B10" s="129">
        <v>0</v>
      </c>
      <c r="C10" s="129">
        <v>0</v>
      </c>
      <c r="D10" s="129">
        <v>0</v>
      </c>
      <c r="E10" s="129">
        <v>0</v>
      </c>
      <c r="F10" s="129">
        <v>0</v>
      </c>
      <c r="G10" s="129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>
        <v>0</v>
      </c>
      <c r="P10" s="129">
        <v>0</v>
      </c>
      <c r="Q10" s="129">
        <v>0</v>
      </c>
      <c r="R10" s="129">
        <v>0</v>
      </c>
      <c r="S10" s="129">
        <v>0</v>
      </c>
      <c r="T10" s="129">
        <v>0</v>
      </c>
      <c r="U10" s="129">
        <v>0</v>
      </c>
      <c r="V10" s="129">
        <v>0</v>
      </c>
      <c r="W10" s="129">
        <v>0</v>
      </c>
      <c r="DA10" s="203" t="s">
        <v>407</v>
      </c>
    </row>
    <row r="11" spans="1:105" ht="11.45" customHeight="1" x14ac:dyDescent="0.25">
      <c r="A11" s="109" t="s">
        <v>24</v>
      </c>
      <c r="B11" s="130">
        <f t="shared" ref="B11:W11" si="3">SUM(B12:B13)</f>
        <v>6221.0235337648892</v>
      </c>
      <c r="C11" s="130">
        <f t="shared" si="3"/>
        <v>5497.6678774523734</v>
      </c>
      <c r="D11" s="130">
        <f t="shared" si="3"/>
        <v>5533.8873374056748</v>
      </c>
      <c r="E11" s="130">
        <f t="shared" si="3"/>
        <v>5714.0665336169386</v>
      </c>
      <c r="F11" s="130">
        <f t="shared" si="3"/>
        <v>5844.7857837430201</v>
      </c>
      <c r="G11" s="130">
        <f t="shared" si="3"/>
        <v>5512.0268353098736</v>
      </c>
      <c r="H11" s="130">
        <f t="shared" si="3"/>
        <v>4973.1594888186746</v>
      </c>
      <c r="I11" s="130">
        <f t="shared" si="3"/>
        <v>5350.5850938420635</v>
      </c>
      <c r="J11" s="130">
        <f t="shared" si="3"/>
        <v>5176.3460738733202</v>
      </c>
      <c r="K11" s="130">
        <f t="shared" si="3"/>
        <v>4593.6206010130009</v>
      </c>
      <c r="L11" s="130">
        <f t="shared" si="3"/>
        <v>4427.7845226921099</v>
      </c>
      <c r="M11" s="130">
        <f t="shared" si="3"/>
        <v>4414.5702244988333</v>
      </c>
      <c r="N11" s="130">
        <f t="shared" si="3"/>
        <v>4554.9308845309615</v>
      </c>
      <c r="O11" s="130">
        <f t="shared" si="3"/>
        <v>3108.069290064117</v>
      </c>
      <c r="P11" s="130">
        <f t="shared" si="3"/>
        <v>2948.0821387947331</v>
      </c>
      <c r="Q11" s="130">
        <f t="shared" si="3"/>
        <v>2864.21866668759</v>
      </c>
      <c r="R11" s="130">
        <f t="shared" si="3"/>
        <v>2797.1675813866491</v>
      </c>
      <c r="S11" s="130">
        <f t="shared" si="3"/>
        <v>2693.4178258046836</v>
      </c>
      <c r="T11" s="130">
        <f t="shared" si="3"/>
        <v>2516.7133946975596</v>
      </c>
      <c r="U11" s="130">
        <f t="shared" si="3"/>
        <v>2492.910722943825</v>
      </c>
      <c r="V11" s="130">
        <f t="shared" si="3"/>
        <v>2136.5860448091644</v>
      </c>
      <c r="W11" s="130">
        <f t="shared" si="3"/>
        <v>2527.1494072522241</v>
      </c>
      <c r="DA11" s="176" t="s">
        <v>408</v>
      </c>
    </row>
    <row r="12" spans="1:105" ht="11.45" customHeight="1" x14ac:dyDescent="0.25">
      <c r="A12" s="111" t="s">
        <v>92</v>
      </c>
      <c r="B12" s="96">
        <v>6221.0235337648892</v>
      </c>
      <c r="C12" s="96">
        <v>5497.6678774523734</v>
      </c>
      <c r="D12" s="96">
        <v>5533.8873374056748</v>
      </c>
      <c r="E12" s="96">
        <v>5714.0665336169386</v>
      </c>
      <c r="F12" s="96">
        <v>5844.7857837430201</v>
      </c>
      <c r="G12" s="96">
        <v>5512.0268353098736</v>
      </c>
      <c r="H12" s="96">
        <v>4973.1594888186746</v>
      </c>
      <c r="I12" s="96">
        <v>5350.5850938420635</v>
      </c>
      <c r="J12" s="96">
        <v>5176.3460738733202</v>
      </c>
      <c r="K12" s="96">
        <v>4593.6206010130009</v>
      </c>
      <c r="L12" s="96">
        <v>4427.7845226921099</v>
      </c>
      <c r="M12" s="96">
        <v>4414.5702244988333</v>
      </c>
      <c r="N12" s="96">
        <v>4554.9308845309615</v>
      </c>
      <c r="O12" s="96">
        <v>3108.069290064117</v>
      </c>
      <c r="P12" s="96">
        <v>2948.0821387947331</v>
      </c>
      <c r="Q12" s="96">
        <v>2864.21866668759</v>
      </c>
      <c r="R12" s="96">
        <v>2797.1675813866491</v>
      </c>
      <c r="S12" s="96">
        <v>2693.4178258046836</v>
      </c>
      <c r="T12" s="96">
        <v>2516.7133946975596</v>
      </c>
      <c r="U12" s="96">
        <v>2492.910722943825</v>
      </c>
      <c r="V12" s="96">
        <v>2136.5860448091644</v>
      </c>
      <c r="W12" s="96">
        <v>2527.1494072522241</v>
      </c>
      <c r="DA12" s="171" t="s">
        <v>1139</v>
      </c>
    </row>
    <row r="13" spans="1:105" ht="11.45" customHeight="1" x14ac:dyDescent="0.25">
      <c r="A13" s="111" t="s">
        <v>93</v>
      </c>
      <c r="B13" s="96">
        <v>0</v>
      </c>
      <c r="C13" s="96">
        <v>0</v>
      </c>
      <c r="D13" s="96">
        <v>0</v>
      </c>
      <c r="E13" s="96">
        <v>0</v>
      </c>
      <c r="F13" s="96">
        <v>0</v>
      </c>
      <c r="G13" s="96">
        <v>0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  <c r="P13" s="96">
        <v>0</v>
      </c>
      <c r="Q13" s="96">
        <v>0</v>
      </c>
      <c r="R13" s="96">
        <v>0</v>
      </c>
      <c r="S13" s="96">
        <v>0</v>
      </c>
      <c r="T13" s="96">
        <v>0</v>
      </c>
      <c r="U13" s="96">
        <v>0</v>
      </c>
      <c r="V13" s="96">
        <v>0</v>
      </c>
      <c r="W13" s="96">
        <v>0</v>
      </c>
      <c r="DA13" s="171" t="s">
        <v>1140</v>
      </c>
    </row>
    <row r="14" spans="1:105" ht="11.45" customHeight="1" x14ac:dyDescent="0.25">
      <c r="A14" s="112" t="s">
        <v>25</v>
      </c>
      <c r="B14" s="131">
        <v>0</v>
      </c>
      <c r="C14" s="131">
        <v>0</v>
      </c>
      <c r="D14" s="131">
        <v>0</v>
      </c>
      <c r="E14" s="131">
        <v>0</v>
      </c>
      <c r="F14" s="131">
        <v>0</v>
      </c>
      <c r="G14" s="131">
        <v>0</v>
      </c>
      <c r="H14" s="131">
        <v>0</v>
      </c>
      <c r="I14" s="131">
        <v>0</v>
      </c>
      <c r="J14" s="131">
        <v>0</v>
      </c>
      <c r="K14" s="131">
        <v>0</v>
      </c>
      <c r="L14" s="131">
        <v>0</v>
      </c>
      <c r="M14" s="131">
        <v>0</v>
      </c>
      <c r="N14" s="131">
        <v>0</v>
      </c>
      <c r="O14" s="131">
        <v>0</v>
      </c>
      <c r="P14" s="131">
        <v>0</v>
      </c>
      <c r="Q14" s="131">
        <v>0</v>
      </c>
      <c r="R14" s="131">
        <v>0</v>
      </c>
      <c r="S14" s="131">
        <v>0</v>
      </c>
      <c r="T14" s="131">
        <v>0</v>
      </c>
      <c r="U14" s="131">
        <v>0</v>
      </c>
      <c r="V14" s="131">
        <v>0</v>
      </c>
      <c r="W14" s="131">
        <v>0</v>
      </c>
      <c r="DA14" s="204" t="s">
        <v>409</v>
      </c>
    </row>
    <row r="15" spans="1:105" ht="11.45" customHeight="1" x14ac:dyDescent="0.25">
      <c r="A15" s="27" t="s">
        <v>34</v>
      </c>
      <c r="B15" s="32">
        <f t="shared" ref="B15:W15" si="4">SUM(B16:B17)</f>
        <v>2924.6644106573522</v>
      </c>
      <c r="C15" s="32">
        <f t="shared" si="4"/>
        <v>2667.0554036148969</v>
      </c>
      <c r="D15" s="32">
        <f t="shared" si="4"/>
        <v>2630.6513119249703</v>
      </c>
      <c r="E15" s="32">
        <f t="shared" si="4"/>
        <v>2443.3243112655286</v>
      </c>
      <c r="F15" s="32">
        <f t="shared" si="4"/>
        <v>2459.8217273342502</v>
      </c>
      <c r="G15" s="32">
        <f t="shared" si="4"/>
        <v>2289.946370164163</v>
      </c>
      <c r="H15" s="32">
        <f t="shared" si="4"/>
        <v>2474.2861435092309</v>
      </c>
      <c r="I15" s="32">
        <f t="shared" si="4"/>
        <v>2666.6928301651301</v>
      </c>
      <c r="J15" s="32">
        <f t="shared" si="4"/>
        <v>2562.898204967114</v>
      </c>
      <c r="K15" s="32">
        <f t="shared" si="4"/>
        <v>2173.3929321759488</v>
      </c>
      <c r="L15" s="32">
        <f t="shared" si="4"/>
        <v>2394.2592097365259</v>
      </c>
      <c r="M15" s="32">
        <f t="shared" si="4"/>
        <v>2055.2411772384321</v>
      </c>
      <c r="N15" s="32">
        <f t="shared" si="4"/>
        <v>1959.3845111250018</v>
      </c>
      <c r="O15" s="32">
        <f t="shared" si="4"/>
        <v>1537.2549406292082</v>
      </c>
      <c r="P15" s="32">
        <f t="shared" si="4"/>
        <v>1437.1436852532033</v>
      </c>
      <c r="Q15" s="32">
        <f t="shared" si="4"/>
        <v>1415.0582791345846</v>
      </c>
      <c r="R15" s="32">
        <f t="shared" si="4"/>
        <v>1311.5786182514476</v>
      </c>
      <c r="S15" s="32">
        <f t="shared" si="4"/>
        <v>1338.2748593820552</v>
      </c>
      <c r="T15" s="32">
        <f t="shared" si="4"/>
        <v>1345.849739061736</v>
      </c>
      <c r="U15" s="32">
        <f t="shared" si="4"/>
        <v>1331.045721162564</v>
      </c>
      <c r="V15" s="32">
        <f t="shared" si="4"/>
        <v>1200.2907066309992</v>
      </c>
      <c r="W15" s="32">
        <f t="shared" si="4"/>
        <v>1354.1025144771261</v>
      </c>
      <c r="DA15" s="173" t="s">
        <v>413</v>
      </c>
    </row>
    <row r="16" spans="1:105" ht="11.45" customHeight="1" x14ac:dyDescent="0.25">
      <c r="A16" s="83" t="s">
        <v>92</v>
      </c>
      <c r="B16" s="96">
        <v>2924.6644106573522</v>
      </c>
      <c r="C16" s="96">
        <v>2667.0554036148969</v>
      </c>
      <c r="D16" s="96">
        <v>2630.6513119249703</v>
      </c>
      <c r="E16" s="96">
        <v>2443.3243112655286</v>
      </c>
      <c r="F16" s="96">
        <v>2459.8217273342502</v>
      </c>
      <c r="G16" s="96">
        <v>2289.946370164163</v>
      </c>
      <c r="H16" s="96">
        <v>2474.2861435092309</v>
      </c>
      <c r="I16" s="96">
        <v>2666.6928301651301</v>
      </c>
      <c r="J16" s="96">
        <v>2562.898204967114</v>
      </c>
      <c r="K16" s="96">
        <v>2173.3929321759488</v>
      </c>
      <c r="L16" s="96">
        <v>2394.2592097365259</v>
      </c>
      <c r="M16" s="96">
        <v>2055.2411772384321</v>
      </c>
      <c r="N16" s="96">
        <v>1959.3845111250018</v>
      </c>
      <c r="O16" s="96">
        <v>1537.2549406292082</v>
      </c>
      <c r="P16" s="96">
        <v>1437.1436852532033</v>
      </c>
      <c r="Q16" s="96">
        <v>1415.0582791345846</v>
      </c>
      <c r="R16" s="96">
        <v>1311.5786182514476</v>
      </c>
      <c r="S16" s="96">
        <v>1338.2748593820552</v>
      </c>
      <c r="T16" s="96">
        <v>1345.849739061736</v>
      </c>
      <c r="U16" s="96">
        <v>1331.045721162564</v>
      </c>
      <c r="V16" s="96">
        <v>1200.2907066309992</v>
      </c>
      <c r="W16" s="96">
        <v>1354.1025144771261</v>
      </c>
      <c r="DA16" s="171" t="s">
        <v>1141</v>
      </c>
    </row>
    <row r="17" spans="1:105" ht="11.45" customHeight="1" x14ac:dyDescent="0.25">
      <c r="A17" s="85" t="s">
        <v>93</v>
      </c>
      <c r="B17" s="98">
        <v>0</v>
      </c>
      <c r="C17" s="98">
        <v>0</v>
      </c>
      <c r="D17" s="98">
        <v>0</v>
      </c>
      <c r="E17" s="98">
        <v>0</v>
      </c>
      <c r="F17" s="98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8">
        <v>0</v>
      </c>
      <c r="N17" s="98">
        <v>0</v>
      </c>
      <c r="O17" s="98">
        <v>0</v>
      </c>
      <c r="P17" s="98">
        <v>0</v>
      </c>
      <c r="Q17" s="98">
        <v>0</v>
      </c>
      <c r="R17" s="98">
        <v>0</v>
      </c>
      <c r="S17" s="98">
        <v>0</v>
      </c>
      <c r="T17" s="98">
        <v>0</v>
      </c>
      <c r="U17" s="98">
        <v>0</v>
      </c>
      <c r="V17" s="98">
        <v>0</v>
      </c>
      <c r="W17" s="98">
        <v>0</v>
      </c>
      <c r="DA17" s="178" t="s">
        <v>1142</v>
      </c>
    </row>
    <row r="18" spans="1:105" x14ac:dyDescent="0.25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DA18" s="171"/>
    </row>
    <row r="19" spans="1:105" ht="11.45" customHeight="1" x14ac:dyDescent="0.25">
      <c r="A19" s="68" t="s">
        <v>36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DA19" s="179"/>
    </row>
    <row r="20" spans="1:105" x14ac:dyDescent="0.25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DA20" s="171"/>
    </row>
    <row r="21" spans="1:105" ht="11.45" customHeight="1" x14ac:dyDescent="0.25">
      <c r="A21" s="53" t="s">
        <v>48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DA21" s="172"/>
    </row>
    <row r="22" spans="1:105" ht="11.45" customHeight="1" x14ac:dyDescent="0.25">
      <c r="A22" s="133" t="s">
        <v>45</v>
      </c>
      <c r="B22" s="134">
        <f>IF(B4=0,0,B4/TrRail_ene!B4)</f>
        <v>1.2385595800531441</v>
      </c>
      <c r="C22" s="134">
        <f>IF(C4=0,0,C4/TrRail_ene!C4)</f>
        <v>1.1524800317282737</v>
      </c>
      <c r="D22" s="134">
        <f>IF(D4=0,0,D4/TrRail_ene!D4)</f>
        <v>1.1429368942666491</v>
      </c>
      <c r="E22" s="134">
        <f>IF(E4=0,0,E4/TrRail_ene!E4)</f>
        <v>1.1793612294245761</v>
      </c>
      <c r="F22" s="134">
        <f>IF(F4=0,0,F4/TrRail_ene!F4)</f>
        <v>1.1858615658217153</v>
      </c>
      <c r="G22" s="134">
        <f>IF(G4=0,0,G4/TrRail_ene!G4)</f>
        <v>1.1455758960359719</v>
      </c>
      <c r="H22" s="134">
        <f>IF(H4=0,0,H4/TrRail_ene!H4)</f>
        <v>1.1395007648039157</v>
      </c>
      <c r="I22" s="134">
        <f>IF(I4=0,0,I4/TrRail_ene!I4)</f>
        <v>1.1898829306408587</v>
      </c>
      <c r="J22" s="134">
        <f>IF(J4=0,0,J4/TrRail_ene!J4)</f>
        <v>1.1793219588480688</v>
      </c>
      <c r="K22" s="134">
        <f>IF(K4=0,0,K4/TrRail_ene!K4)</f>
        <v>1.0917324898195375</v>
      </c>
      <c r="L22" s="134">
        <f>IF(L4=0,0,L4/TrRail_ene!L4)</f>
        <v>1.0831495479113296</v>
      </c>
      <c r="M22" s="134">
        <f>IF(M4=0,0,M4/TrRail_ene!M4)</f>
        <v>1.0368257214315244</v>
      </c>
      <c r="N22" s="134">
        <f>IF(N4=0,0,N4/TrRail_ene!N4)</f>
        <v>1.0435658281642954</v>
      </c>
      <c r="O22" s="134">
        <f>IF(O4=0,0,O4/TrRail_ene!O4)</f>
        <v>0.82153353734128642</v>
      </c>
      <c r="P22" s="134">
        <f>IF(P4=0,0,P4/TrRail_ene!P4)</f>
        <v>0.80302967774353329</v>
      </c>
      <c r="Q22" s="134">
        <f>IF(Q4=0,0,Q4/TrRail_ene!Q4)</f>
        <v>0.78583166594467679</v>
      </c>
      <c r="R22" s="134">
        <f>IF(R4=0,0,R4/TrRail_ene!R4)</f>
        <v>0.74816697309243274</v>
      </c>
      <c r="S22" s="134">
        <f>IF(S4=0,0,S4/TrRail_ene!S4)</f>
        <v>0.73155906051319131</v>
      </c>
      <c r="T22" s="134">
        <f>IF(T4=0,0,T4/TrRail_ene!T4)</f>
        <v>0.70673141563348441</v>
      </c>
      <c r="U22" s="134">
        <f>IF(U4=0,0,U4/TrRail_ene!U4)</f>
        <v>0.71318552746243302</v>
      </c>
      <c r="V22" s="134">
        <f>IF(V4=0,0,V4/TrRail_ene!V4)</f>
        <v>0.69730988639801728</v>
      </c>
      <c r="W22" s="134">
        <f>IF(W4=0,0,W4/TrRail_ene!W4)</f>
        <v>0.73966723170492543</v>
      </c>
      <c r="DA22" s="205"/>
    </row>
    <row r="23" spans="1:105" ht="11.45" customHeight="1" x14ac:dyDescent="0.25">
      <c r="A23" s="107" t="s">
        <v>90</v>
      </c>
      <c r="B23" s="129">
        <f>IF(B5=0,0,B5/SUM(TrRail_ene!B5:B7))</f>
        <v>1.5526393540261321</v>
      </c>
      <c r="C23" s="129">
        <f>IF(C5=0,0,C5/SUM(TrRail_ene!C5:C7))</f>
        <v>1.5558280777068874</v>
      </c>
      <c r="D23" s="129">
        <f>IF(D5=0,0,D5/SUM(TrRail_ene!D5:D7))</f>
        <v>1.5540511395881869</v>
      </c>
      <c r="E23" s="129">
        <f>IF(E5=0,0,E5/SUM(TrRail_ene!E5:E7))</f>
        <v>1.5504241792120135</v>
      </c>
      <c r="F23" s="129">
        <f>IF(F5=0,0,F5/SUM(TrRail_ene!F5:F7))</f>
        <v>1.5495047806482436</v>
      </c>
      <c r="G23" s="129">
        <f>IF(G5=0,0,G5/SUM(TrRail_ene!G5:G7))</f>
        <v>1.5449928557370012</v>
      </c>
      <c r="H23" s="129">
        <f>IF(H5=0,0,H5/SUM(TrRail_ene!H5:H7))</f>
        <v>1.5411084410642768</v>
      </c>
      <c r="I23" s="129">
        <f>IF(I5=0,0,I5/SUM(TrRail_ene!I5:I7))</f>
        <v>1.5375227996992082</v>
      </c>
      <c r="J23" s="129">
        <f>IF(J5=0,0,J5/SUM(TrRail_ene!J5:J7))</f>
        <v>1.5367173667018408</v>
      </c>
      <c r="K23" s="129">
        <f>IF(K5=0,0,K5/SUM(TrRail_ene!K5:K7))</f>
        <v>1.5334354071308014</v>
      </c>
      <c r="L23" s="129">
        <f>IF(L5=0,0,L5/SUM(TrRail_ene!L5:L7))</f>
        <v>1.5330524812813509</v>
      </c>
      <c r="M23" s="129">
        <f>IF(M5=0,0,M5/SUM(TrRail_ene!M5:M7))</f>
        <v>1.5318087389386696</v>
      </c>
      <c r="N23" s="129">
        <f>IF(N5=0,0,N5/SUM(TrRail_ene!N5:N7))</f>
        <v>1.5286488521129666</v>
      </c>
      <c r="O23" s="129">
        <f>IF(O5=0,0,O5/SUM(TrRail_ene!O5:O7))</f>
        <v>1.5235283807100495</v>
      </c>
      <c r="P23" s="129">
        <f>IF(P5=0,0,P5/SUM(TrRail_ene!P5:P7))</f>
        <v>1.5183095692016169</v>
      </c>
      <c r="Q23" s="129">
        <f>IF(Q5=0,0,Q5/SUM(TrRail_ene!Q5:Q7))</f>
        <v>1.5226277019751233</v>
      </c>
      <c r="R23" s="129">
        <f>IF(R5=0,0,R5/SUM(TrRail_ene!R5:R7))</f>
        <v>1.5099923086409954</v>
      </c>
      <c r="S23" s="129">
        <f>IF(S5=0,0,S5/SUM(TrRail_ene!S5:S7))</f>
        <v>1.5112411150659892</v>
      </c>
      <c r="T23" s="129">
        <f>IF(T5=0,0,T5/SUM(TrRail_ene!T5:T7))</f>
        <v>1.5095911132499786</v>
      </c>
      <c r="U23" s="129">
        <f>IF(U5=0,0,U5/SUM(TrRail_ene!U5:U7))</f>
        <v>1.5093698442354431</v>
      </c>
      <c r="V23" s="129">
        <f>IF(V5=0,0,V5/SUM(TrRail_ene!V5:V7))</f>
        <v>1.498935339214345</v>
      </c>
      <c r="W23" s="129">
        <f>IF(W5=0,0,W5/SUM(TrRail_ene!W5:W7))</f>
        <v>1.4938624418744504</v>
      </c>
      <c r="DA23" s="203"/>
    </row>
    <row r="24" spans="1:105" ht="11.45" customHeight="1" x14ac:dyDescent="0.25">
      <c r="A24" s="85" t="s">
        <v>91</v>
      </c>
      <c r="B24" s="98">
        <f>IF(B6=0,0,B6/TrRail_ene!B8)</f>
        <v>0</v>
      </c>
      <c r="C24" s="98">
        <f>IF(C6=0,0,C6/TrRail_ene!C8)</f>
        <v>0</v>
      </c>
      <c r="D24" s="98">
        <f>IF(D6=0,0,D6/TrRail_ene!D8)</f>
        <v>0</v>
      </c>
      <c r="E24" s="98">
        <f>IF(E6=0,0,E6/TrRail_ene!E8)</f>
        <v>0</v>
      </c>
      <c r="F24" s="98">
        <f>IF(F6=0,0,F6/TrRail_ene!F8)</f>
        <v>0</v>
      </c>
      <c r="G24" s="98">
        <f>IF(G6=0,0,G6/TrRail_ene!G8)</f>
        <v>0</v>
      </c>
      <c r="H24" s="98">
        <f>IF(H6=0,0,H6/TrRail_ene!H8)</f>
        <v>0</v>
      </c>
      <c r="I24" s="98">
        <f>IF(I6=0,0,I6/TrRail_ene!I8)</f>
        <v>0</v>
      </c>
      <c r="J24" s="98">
        <f>IF(J6=0,0,J6/TrRail_ene!J8)</f>
        <v>0</v>
      </c>
      <c r="K24" s="98">
        <f>IF(K6=0,0,K6/TrRail_ene!K8)</f>
        <v>0</v>
      </c>
      <c r="L24" s="98">
        <f>IF(L6=0,0,L6/TrRail_ene!L8)</f>
        <v>0</v>
      </c>
      <c r="M24" s="98">
        <f>IF(M6=0,0,M6/TrRail_ene!M8)</f>
        <v>0</v>
      </c>
      <c r="N24" s="98">
        <f>IF(N6=0,0,N6/TrRail_ene!N8)</f>
        <v>0</v>
      </c>
      <c r="O24" s="98">
        <f>IF(O6=0,0,O6/TrRail_ene!O8)</f>
        <v>0</v>
      </c>
      <c r="P24" s="98">
        <f>IF(P6=0,0,P6/TrRail_ene!P8)</f>
        <v>0</v>
      </c>
      <c r="Q24" s="98">
        <f>IF(Q6=0,0,Q6/TrRail_ene!Q8)</f>
        <v>0</v>
      </c>
      <c r="R24" s="98">
        <f>IF(R6=0,0,R6/TrRail_ene!R8)</f>
        <v>0</v>
      </c>
      <c r="S24" s="98">
        <f>IF(S6=0,0,S6/TrRail_ene!S8)</f>
        <v>0</v>
      </c>
      <c r="T24" s="98">
        <f>IF(T6=0,0,T6/TrRail_ene!T8)</f>
        <v>0</v>
      </c>
      <c r="U24" s="98">
        <f>IF(U6=0,0,U6/TrRail_ene!U8)</f>
        <v>0</v>
      </c>
      <c r="V24" s="98">
        <f>IF(V6=0,0,V6/TrRail_ene!V8)</f>
        <v>0</v>
      </c>
      <c r="W24" s="98">
        <f>IF(W6=0,0,W6/TrRail_ene!W8)</f>
        <v>0</v>
      </c>
      <c r="DA24" s="178"/>
    </row>
    <row r="25" spans="1:105" x14ac:dyDescent="0.25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DA25" s="171"/>
    </row>
    <row r="26" spans="1:105" ht="11.45" customHeight="1" x14ac:dyDescent="0.25">
      <c r="A26" s="53" t="s">
        <v>129</v>
      </c>
      <c r="B26" s="54">
        <f>IF(B8=0,0,B8/TrRail_act!B14*1000)</f>
        <v>2454.2389895917804</v>
      </c>
      <c r="C26" s="54">
        <f>IF(C8=0,0,C8/TrRail_act!C14*1000)</f>
        <v>2219.7633089613578</v>
      </c>
      <c r="D26" s="54">
        <f>IF(D8=0,0,D8/TrRail_act!D14*1000)</f>
        <v>2146.442877621439</v>
      </c>
      <c r="E26" s="54">
        <f>IF(E8=0,0,E8/TrRail_act!E14*1000)</f>
        <v>2095.3085428230411</v>
      </c>
      <c r="F26" s="54">
        <f>IF(F8=0,0,F8/TrRail_act!F14*1000)</f>
        <v>2072.3328856818516</v>
      </c>
      <c r="G26" s="54">
        <f>IF(G8=0,0,G8/TrRail_act!G14*1000)</f>
        <v>1934.5258698968732</v>
      </c>
      <c r="H26" s="54">
        <f>IF(H8=0,0,H8/TrRail_act!H14*1000)</f>
        <v>1859.9060091956542</v>
      </c>
      <c r="I26" s="54">
        <f>IF(I8=0,0,I8/TrRail_act!I14*1000)</f>
        <v>1926.8894911432039</v>
      </c>
      <c r="J26" s="54">
        <f>IF(J8=0,0,J8/TrRail_act!J14*1000)</f>
        <v>1846.1776015970174</v>
      </c>
      <c r="K26" s="54">
        <f>IF(K8=0,0,K8/TrRail_act!K14*1000)</f>
        <v>1631.2111774329603</v>
      </c>
      <c r="L26" s="54">
        <f>IF(L8=0,0,L8/TrRail_act!L14*1000)</f>
        <v>1605.6107613760294</v>
      </c>
      <c r="M26" s="54">
        <f>IF(M8=0,0,M8/TrRail_act!M14*1000)</f>
        <v>1497.6403654056032</v>
      </c>
      <c r="N26" s="54">
        <f>IF(N8=0,0,N8/TrRail_act!N14*1000)</f>
        <v>1485.3986798185786</v>
      </c>
      <c r="O26" s="54">
        <f>IF(O8=0,0,O8/TrRail_act!O14*1000)</f>
        <v>1058.4140531006926</v>
      </c>
      <c r="P26" s="54">
        <f>IF(P8=0,0,P8/TrRail_act!P14*1000)</f>
        <v>1000.6466114869605</v>
      </c>
      <c r="Q26" s="54">
        <f>IF(Q8=0,0,Q8/TrRail_act!Q14*1000)</f>
        <v>959.16870699507638</v>
      </c>
      <c r="R26" s="54">
        <f>IF(R8=0,0,R8/TrRail_act!R14*1000)</f>
        <v>884.35412744317296</v>
      </c>
      <c r="S26" s="54">
        <f>IF(S8=0,0,S8/TrRail_act!S14*1000)</f>
        <v>856.23222431766396</v>
      </c>
      <c r="T26" s="54">
        <f>IF(T8=0,0,T8/TrRail_act!T14*1000)</f>
        <v>816.9128068182639</v>
      </c>
      <c r="U26" s="54">
        <f>IF(U8=0,0,U8/TrRail_act!U14*1000)</f>
        <v>818.65998838406472</v>
      </c>
      <c r="V26" s="54">
        <f>IF(V8=0,0,V8/TrRail_act!V14*1000)</f>
        <v>798.7641031608581</v>
      </c>
      <c r="W26" s="54">
        <f>IF(W8=0,0,W8/TrRail_act!W14*1000)</f>
        <v>853.83793212462922</v>
      </c>
      <c r="DA26" s="172" t="s">
        <v>1143</v>
      </c>
    </row>
    <row r="27" spans="1:105" ht="11.45" customHeight="1" x14ac:dyDescent="0.25">
      <c r="A27" s="27" t="s">
        <v>33</v>
      </c>
      <c r="B27" s="28">
        <f>IF(B9=0,0,B9/TrRail_act!B15*1000)</f>
        <v>2061.647501258426</v>
      </c>
      <c r="C27" s="28">
        <f>IF(C9=0,0,C9/TrRail_act!C15*1000)</f>
        <v>1844.968235283673</v>
      </c>
      <c r="D27" s="28">
        <f>IF(D9=0,0,D9/TrRail_act!D15*1000)</f>
        <v>1795.2495932685656</v>
      </c>
      <c r="E27" s="28">
        <f>IF(E9=0,0,E9/TrRail_act!E15*1000)</f>
        <v>1797.4016643988198</v>
      </c>
      <c r="F27" s="28">
        <f>IF(F9=0,0,F9/TrRail_act!F15*1000)</f>
        <v>1790.7786837459073</v>
      </c>
      <c r="G27" s="28">
        <f>IF(G9=0,0,G9/TrRail_act!G15*1000)</f>
        <v>1661.2474632926144</v>
      </c>
      <c r="H27" s="28">
        <f>IF(H9=0,0,H9/TrRail_act!H15*1000)</f>
        <v>1523.5870349794352</v>
      </c>
      <c r="I27" s="28">
        <f>IF(I9=0,0,I9/TrRail_act!I15*1000)</f>
        <v>1584.3900600966574</v>
      </c>
      <c r="J27" s="28">
        <f>IF(J9=0,0,J9/TrRail_act!J15*1000)</f>
        <v>1492.0003110556752</v>
      </c>
      <c r="K27" s="28">
        <f>IF(K9=0,0,K9/TrRail_act!K15*1000)</f>
        <v>1303.9697485637685</v>
      </c>
      <c r="L27" s="28">
        <f>IF(L9=0,0,L9/TrRail_act!L15*1000)</f>
        <v>1237.7673334504225</v>
      </c>
      <c r="M27" s="28">
        <f>IF(M9=0,0,M9/TrRail_act!M15*1000)</f>
        <v>1226.0137983894526</v>
      </c>
      <c r="N27" s="28">
        <f>IF(N9=0,0,N9/TrRail_act!N15*1000)</f>
        <v>1234.728814408792</v>
      </c>
      <c r="O27" s="28">
        <f>IF(O9=0,0,O9/TrRail_act!O15*1000)</f>
        <v>844.19007357919998</v>
      </c>
      <c r="P27" s="28">
        <f>IF(P9=0,0,P9/TrRail_act!P15*1000)</f>
        <v>800.74939874319284</v>
      </c>
      <c r="Q27" s="28">
        <f>IF(Q9=0,0,Q9/TrRail_act!Q15*1000)</f>
        <v>760.54458690391868</v>
      </c>
      <c r="R27" s="28">
        <f>IF(R9=0,0,R9/TrRail_act!R15*1000)</f>
        <v>713.00957292986857</v>
      </c>
      <c r="S27" s="28">
        <f>IF(S9=0,0,S9/TrRail_act!S15*1000)</f>
        <v>681.68587188904201</v>
      </c>
      <c r="T27" s="28">
        <f>IF(T9=0,0,T9/TrRail_act!T15*1000)</f>
        <v>637.36734466210487</v>
      </c>
      <c r="U27" s="28">
        <f>IF(U9=0,0,U9/TrRail_act!U15*1000)</f>
        <v>634.01000960250178</v>
      </c>
      <c r="V27" s="28">
        <f>IF(V9=0,0,V9/TrRail_act!V15*1000)</f>
        <v>628.50373277911592</v>
      </c>
      <c r="W27" s="28">
        <f>IF(W9=0,0,W9/TrRail_act!W15*1000)</f>
        <v>675.62982615351302</v>
      </c>
      <c r="DA27" s="173" t="s">
        <v>1144</v>
      </c>
    </row>
    <row r="28" spans="1:105" ht="11.45" customHeight="1" x14ac:dyDescent="0.25">
      <c r="A28" s="107" t="s">
        <v>23</v>
      </c>
      <c r="B28" s="108">
        <f>IF(B10=0,0,B10/TrRail_act!B16*1000)</f>
        <v>0</v>
      </c>
      <c r="C28" s="108">
        <f>IF(C10=0,0,C10/TrRail_act!C16*1000)</f>
        <v>0</v>
      </c>
      <c r="D28" s="108">
        <f>IF(D10=0,0,D10/TrRail_act!D16*1000)</f>
        <v>0</v>
      </c>
      <c r="E28" s="108">
        <f>IF(E10=0,0,E10/TrRail_act!E16*1000)</f>
        <v>0</v>
      </c>
      <c r="F28" s="108">
        <f>IF(F10=0,0,F10/TrRail_act!F16*1000)</f>
        <v>0</v>
      </c>
      <c r="G28" s="108">
        <f>IF(G10=0,0,G10/TrRail_act!G16*1000)</f>
        <v>0</v>
      </c>
      <c r="H28" s="108">
        <f>IF(H10=0,0,H10/TrRail_act!H16*1000)</f>
        <v>0</v>
      </c>
      <c r="I28" s="108">
        <f>IF(I10=0,0,I10/TrRail_act!I16*1000)</f>
        <v>0</v>
      </c>
      <c r="J28" s="108">
        <f>IF(J10=0,0,J10/TrRail_act!J16*1000)</f>
        <v>0</v>
      </c>
      <c r="K28" s="108">
        <f>IF(K10=0,0,K10/TrRail_act!K16*1000)</f>
        <v>0</v>
      </c>
      <c r="L28" s="108">
        <f>IF(L10=0,0,L10/TrRail_act!L16*1000)</f>
        <v>0</v>
      </c>
      <c r="M28" s="108">
        <f>IF(M10=0,0,M10/TrRail_act!M16*1000)</f>
        <v>0</v>
      </c>
      <c r="N28" s="108">
        <f>IF(N10=0,0,N10/TrRail_act!N16*1000)</f>
        <v>0</v>
      </c>
      <c r="O28" s="108">
        <f>IF(O10=0,0,O10/TrRail_act!O16*1000)</f>
        <v>0</v>
      </c>
      <c r="P28" s="108">
        <f>IF(P10=0,0,P10/TrRail_act!P16*1000)</f>
        <v>0</v>
      </c>
      <c r="Q28" s="108">
        <f>IF(Q10=0,0,Q10/TrRail_act!Q16*1000)</f>
        <v>0</v>
      </c>
      <c r="R28" s="108">
        <f>IF(R10=0,0,R10/TrRail_act!R16*1000)</f>
        <v>0</v>
      </c>
      <c r="S28" s="108">
        <f>IF(S10=0,0,S10/TrRail_act!S16*1000)</f>
        <v>0</v>
      </c>
      <c r="T28" s="108">
        <f>IF(T10=0,0,T10/TrRail_act!T16*1000)</f>
        <v>0</v>
      </c>
      <c r="U28" s="108">
        <f>IF(U10=0,0,U10/TrRail_act!U16*1000)</f>
        <v>0</v>
      </c>
      <c r="V28" s="108">
        <f>IF(V10=0,0,V10/TrRail_act!V16*1000)</f>
        <v>0</v>
      </c>
      <c r="W28" s="108">
        <f>IF(W10=0,0,W10/TrRail_act!W16*1000)</f>
        <v>0</v>
      </c>
      <c r="DA28" s="203" t="s">
        <v>1145</v>
      </c>
    </row>
    <row r="29" spans="1:105" ht="11.45" customHeight="1" x14ac:dyDescent="0.25">
      <c r="A29" s="109" t="s">
        <v>24</v>
      </c>
      <c r="B29" s="110">
        <f>IF(B11=0,0,B11/TrRail_act!B17*1000)</f>
        <v>3111.7637452564559</v>
      </c>
      <c r="C29" s="110">
        <f>IF(C11=0,0,C11/TrRail_act!C17*1000)</f>
        <v>2855.4933749607612</v>
      </c>
      <c r="D29" s="110">
        <f>IF(D11=0,0,D11/TrRail_act!D17*1000)</f>
        <v>2762.9060673253525</v>
      </c>
      <c r="E29" s="110">
        <f>IF(E11=0,0,E11/TrRail_act!E17*1000)</f>
        <v>2756.9738449834244</v>
      </c>
      <c r="F29" s="110">
        <f>IF(F11=0,0,F11/TrRail_act!F17*1000)</f>
        <v>2773.4919716300601</v>
      </c>
      <c r="G29" s="110">
        <f>IF(G11=0,0,G11/TrRail_act!G17*1000)</f>
        <v>2569.5701344816675</v>
      </c>
      <c r="H29" s="110">
        <f>IF(H11=0,0,H11/TrRail_act!H17*1000)</f>
        <v>2403.4938823778375</v>
      </c>
      <c r="I29" s="110">
        <f>IF(I11=0,0,I11/TrRail_act!I17*1000)</f>
        <v>2494.1250465802409</v>
      </c>
      <c r="J29" s="110">
        <f>IF(J11=0,0,J11/TrRail_act!J17*1000)</f>
        <v>2374.5297423157963</v>
      </c>
      <c r="K29" s="110">
        <f>IF(K11=0,0,K11/TrRail_act!K17*1000)</f>
        <v>2102.9853047774436</v>
      </c>
      <c r="L29" s="110">
        <f>IF(L11=0,0,L11/TrRail_act!L17*1000)</f>
        <v>1996.6787655338619</v>
      </c>
      <c r="M29" s="110">
        <f>IF(M11=0,0,M11/TrRail_act!M17*1000)</f>
        <v>1968.7528324194684</v>
      </c>
      <c r="N29" s="110">
        <f>IF(N11=0,0,N11/TrRail_act!N17*1000)</f>
        <v>1972.4003067396973</v>
      </c>
      <c r="O29" s="110">
        <f>IF(O11=0,0,O11/TrRail_act!O17*1000)</f>
        <v>1350.9547790318161</v>
      </c>
      <c r="P29" s="110">
        <f>IF(P11=0,0,P11/TrRail_act!P17*1000)</f>
        <v>1278.5634044833157</v>
      </c>
      <c r="Q29" s="110">
        <f>IF(Q11=0,0,Q11/TrRail_act!Q17*1000)</f>
        <v>1188.9317779062817</v>
      </c>
      <c r="R29" s="110">
        <f>IF(R11=0,0,R11/TrRail_act!R17*1000)</f>
        <v>1103.1542375851532</v>
      </c>
      <c r="S29" s="110">
        <f>IF(S11=0,0,S11/TrRail_act!S17*1000)</f>
        <v>1060.9670460507225</v>
      </c>
      <c r="T29" s="110">
        <f>IF(T11=0,0,T11/TrRail_act!T17*1000)</f>
        <v>995.16766077489831</v>
      </c>
      <c r="U29" s="110">
        <f>IF(U11=0,0,U11/TrRail_act!U17*1000)</f>
        <v>999.10677923649769</v>
      </c>
      <c r="V29" s="110">
        <f>IF(V11=0,0,V11/TrRail_act!V17*1000)</f>
        <v>980.84752090540678</v>
      </c>
      <c r="W29" s="110">
        <f>IF(W11=0,0,W11/TrRail_act!W17*1000)</f>
        <v>1027.4039003980047</v>
      </c>
      <c r="DA29" s="176" t="s">
        <v>1146</v>
      </c>
    </row>
    <row r="30" spans="1:105" ht="11.45" customHeight="1" x14ac:dyDescent="0.25">
      <c r="A30" s="111" t="s">
        <v>92</v>
      </c>
      <c r="B30" s="84">
        <f>IF(B12=0,0,B12/TrRail_act!B18*1000)</f>
        <v>10299.445471011966</v>
      </c>
      <c r="C30" s="84">
        <f>IF(C12=0,0,C12/TrRail_act!C18*1000)</f>
        <v>9803.1147366458063</v>
      </c>
      <c r="D30" s="84">
        <f>IF(D12=0,0,D12/TrRail_act!D18*1000)</f>
        <v>9478.4845171081506</v>
      </c>
      <c r="E30" s="84">
        <f>IF(E12=0,0,E12/TrRail_act!E18*1000)</f>
        <v>9246.1316082096291</v>
      </c>
      <c r="F30" s="84">
        <f>IF(F12=0,0,F12/TrRail_act!F18*1000)</f>
        <v>9279.7351890013815</v>
      </c>
      <c r="G30" s="84">
        <f>IF(G12=0,0,G12/TrRail_act!G18*1000)</f>
        <v>9146.0601457199409</v>
      </c>
      <c r="H30" s="84">
        <f>IF(H12=0,0,H12/TrRail_act!H18*1000)</f>
        <v>8627.4607952743791</v>
      </c>
      <c r="I30" s="84">
        <f>IF(I12=0,0,I12/TrRail_act!I18*1000)</f>
        <v>8662.0664924968532</v>
      </c>
      <c r="J30" s="84">
        <f>IF(J12=0,0,J12/TrRail_act!J18*1000)</f>
        <v>8425.281271628608</v>
      </c>
      <c r="K30" s="84">
        <f>IF(K12=0,0,K12/TrRail_act!K18*1000)</f>
        <v>7906.4276367084858</v>
      </c>
      <c r="L30" s="84">
        <f>IF(L12=0,0,L12/TrRail_act!L18*1000)</f>
        <v>7774.6812935750932</v>
      </c>
      <c r="M30" s="84">
        <f>IF(M12=0,0,M12/TrRail_act!M18*1000)</f>
        <v>7687.2290067109179</v>
      </c>
      <c r="N30" s="84">
        <f>IF(N12=0,0,N12/TrRail_act!N18*1000)</f>
        <v>7674.3122243680418</v>
      </c>
      <c r="O30" s="84">
        <f>IF(O12=0,0,O12/TrRail_act!O18*1000)</f>
        <v>5999.315319208341</v>
      </c>
      <c r="P30" s="84">
        <f>IF(P12=0,0,P12/TrRail_act!P18*1000)</f>
        <v>5694.7956119590763</v>
      </c>
      <c r="Q30" s="84">
        <f>IF(Q12=0,0,Q12/TrRail_act!Q18*1000)</f>
        <v>5578.1625250920315</v>
      </c>
      <c r="R30" s="84">
        <f>IF(R12=0,0,R12/TrRail_act!R18*1000)</f>
        <v>5311.7081378579251</v>
      </c>
      <c r="S30" s="84">
        <f>IF(S12=0,0,S12/TrRail_act!S18*1000)</f>
        <v>5309.2781795850342</v>
      </c>
      <c r="T30" s="84">
        <f>IF(T12=0,0,T12/TrRail_act!T18*1000)</f>
        <v>5198.7619759809222</v>
      </c>
      <c r="U30" s="84">
        <f>IF(U12=0,0,U12/TrRail_act!U18*1000)</f>
        <v>5107.8926108061523</v>
      </c>
      <c r="V30" s="84">
        <f>IF(V12=0,0,V12/TrRail_act!V18*1000)</f>
        <v>5005.1904573787788</v>
      </c>
      <c r="W30" s="84">
        <f>IF(W12=0,0,W12/TrRail_act!W18*1000)</f>
        <v>4815.4492829187784</v>
      </c>
      <c r="DA30" s="171" t="s">
        <v>1147</v>
      </c>
    </row>
    <row r="31" spans="1:105" ht="11.45" customHeight="1" x14ac:dyDescent="0.25">
      <c r="A31" s="111" t="s">
        <v>93</v>
      </c>
      <c r="B31" s="84">
        <f>IF(B13=0,0,B13/TrRail_act!B19*1000)</f>
        <v>0</v>
      </c>
      <c r="C31" s="84">
        <f>IF(C13=0,0,C13/TrRail_act!C19*1000)</f>
        <v>0</v>
      </c>
      <c r="D31" s="84">
        <f>IF(D13=0,0,D13/TrRail_act!D19*1000)</f>
        <v>0</v>
      </c>
      <c r="E31" s="84">
        <f>IF(E13=0,0,E13/TrRail_act!E19*1000)</f>
        <v>0</v>
      </c>
      <c r="F31" s="84">
        <f>IF(F13=0,0,F13/TrRail_act!F19*1000)</f>
        <v>0</v>
      </c>
      <c r="G31" s="84">
        <f>IF(G13=0,0,G13/TrRail_act!G19*1000)</f>
        <v>0</v>
      </c>
      <c r="H31" s="84">
        <f>IF(H13=0,0,H13/TrRail_act!H19*1000)</f>
        <v>0</v>
      </c>
      <c r="I31" s="84">
        <f>IF(I13=0,0,I13/TrRail_act!I19*1000)</f>
        <v>0</v>
      </c>
      <c r="J31" s="84">
        <f>IF(J13=0,0,J13/TrRail_act!J19*1000)</f>
        <v>0</v>
      </c>
      <c r="K31" s="84">
        <f>IF(K13=0,0,K13/TrRail_act!K19*1000)</f>
        <v>0</v>
      </c>
      <c r="L31" s="84">
        <f>IF(L13=0,0,L13/TrRail_act!L19*1000)</f>
        <v>0</v>
      </c>
      <c r="M31" s="84">
        <f>IF(M13=0,0,M13/TrRail_act!M19*1000)</f>
        <v>0</v>
      </c>
      <c r="N31" s="84">
        <f>IF(N13=0,0,N13/TrRail_act!N19*1000)</f>
        <v>0</v>
      </c>
      <c r="O31" s="84">
        <f>IF(O13=0,0,O13/TrRail_act!O19*1000)</f>
        <v>0</v>
      </c>
      <c r="P31" s="84">
        <f>IF(P13=0,0,P13/TrRail_act!P19*1000)</f>
        <v>0</v>
      </c>
      <c r="Q31" s="84">
        <f>IF(Q13=0,0,Q13/TrRail_act!Q19*1000)</f>
        <v>0</v>
      </c>
      <c r="R31" s="84">
        <f>IF(R13=0,0,R13/TrRail_act!R19*1000)</f>
        <v>0</v>
      </c>
      <c r="S31" s="84">
        <f>IF(S13=0,0,S13/TrRail_act!S19*1000)</f>
        <v>0</v>
      </c>
      <c r="T31" s="84">
        <f>IF(T13=0,0,T13/TrRail_act!T19*1000)</f>
        <v>0</v>
      </c>
      <c r="U31" s="84">
        <f>IF(U13=0,0,U13/TrRail_act!U19*1000)</f>
        <v>0</v>
      </c>
      <c r="V31" s="84">
        <f>IF(V13=0,0,V13/TrRail_act!V19*1000)</f>
        <v>0</v>
      </c>
      <c r="W31" s="84">
        <f>IF(W13=0,0,W13/TrRail_act!W19*1000)</f>
        <v>0</v>
      </c>
      <c r="DA31" s="171" t="s">
        <v>1148</v>
      </c>
    </row>
    <row r="32" spans="1:105" ht="11.45" customHeight="1" x14ac:dyDescent="0.25">
      <c r="A32" s="112" t="s">
        <v>25</v>
      </c>
      <c r="B32" s="113">
        <f>IF(B14=0,0,B14/TrRail_act!B20*1000)</f>
        <v>0</v>
      </c>
      <c r="C32" s="113">
        <f>IF(C14=0,0,C14/TrRail_act!C20*1000)</f>
        <v>0</v>
      </c>
      <c r="D32" s="113">
        <f>IF(D14=0,0,D14/TrRail_act!D20*1000)</f>
        <v>0</v>
      </c>
      <c r="E32" s="113">
        <f>IF(E14=0,0,E14/TrRail_act!E20*1000)</f>
        <v>0</v>
      </c>
      <c r="F32" s="113">
        <f>IF(F14=0,0,F14/TrRail_act!F20*1000)</f>
        <v>0</v>
      </c>
      <c r="G32" s="113">
        <f>IF(G14=0,0,G14/TrRail_act!G20*1000)</f>
        <v>0</v>
      </c>
      <c r="H32" s="113">
        <f>IF(H14=0,0,H14/TrRail_act!H20*1000)</f>
        <v>0</v>
      </c>
      <c r="I32" s="113">
        <f>IF(I14=0,0,I14/TrRail_act!I20*1000)</f>
        <v>0</v>
      </c>
      <c r="J32" s="113">
        <f>IF(J14=0,0,J14/TrRail_act!J20*1000)</f>
        <v>0</v>
      </c>
      <c r="K32" s="113">
        <f>IF(K14=0,0,K14/TrRail_act!K20*1000)</f>
        <v>0</v>
      </c>
      <c r="L32" s="113">
        <f>IF(L14=0,0,L14/TrRail_act!L20*1000)</f>
        <v>0</v>
      </c>
      <c r="M32" s="113">
        <f>IF(M14=0,0,M14/TrRail_act!M20*1000)</f>
        <v>0</v>
      </c>
      <c r="N32" s="113">
        <f>IF(N14=0,0,N14/TrRail_act!N20*1000)</f>
        <v>0</v>
      </c>
      <c r="O32" s="113">
        <f>IF(O14=0,0,O14/TrRail_act!O20*1000)</f>
        <v>0</v>
      </c>
      <c r="P32" s="113">
        <f>IF(P14=0,0,P14/TrRail_act!P20*1000)</f>
        <v>0</v>
      </c>
      <c r="Q32" s="113">
        <f>IF(Q14=0,0,Q14/TrRail_act!Q20*1000)</f>
        <v>0</v>
      </c>
      <c r="R32" s="113">
        <f>IF(R14=0,0,R14/TrRail_act!R20*1000)</f>
        <v>0</v>
      </c>
      <c r="S32" s="113">
        <f>IF(S14=0,0,S14/TrRail_act!S20*1000)</f>
        <v>0</v>
      </c>
      <c r="T32" s="113">
        <f>IF(T14=0,0,T14/TrRail_act!T20*1000)</f>
        <v>0</v>
      </c>
      <c r="U32" s="113">
        <f>IF(U14=0,0,U14/TrRail_act!U20*1000)</f>
        <v>0</v>
      </c>
      <c r="V32" s="113">
        <f>IF(V14=0,0,V14/TrRail_act!V20*1000)</f>
        <v>0</v>
      </c>
      <c r="W32" s="113">
        <f>IF(W14=0,0,W14/TrRail_act!W20*1000)</f>
        <v>0</v>
      </c>
      <c r="DA32" s="204" t="s">
        <v>1149</v>
      </c>
    </row>
    <row r="33" spans="1:105" ht="11.45" customHeight="1" x14ac:dyDescent="0.25">
      <c r="A33" s="27" t="s">
        <v>34</v>
      </c>
      <c r="B33" s="28">
        <f>IF(B15=0,0,B15/TrRail_act!B21*1000)</f>
        <v>4125.1415659363938</v>
      </c>
      <c r="C33" s="28">
        <f>IF(C15=0,0,C15/TrRail_act!C21*1000)</f>
        <v>3818.9262341594999</v>
      </c>
      <c r="D33" s="28">
        <f>IF(D15=0,0,D15/TrRail_act!D21*1000)</f>
        <v>3647.4205529447759</v>
      </c>
      <c r="E33" s="28">
        <f>IF(E15=0,0,E15/TrRail_act!E21*1000)</f>
        <v>3421.5492985950837</v>
      </c>
      <c r="F33" s="28">
        <f>IF(F15=0,0,F15/TrRail_act!F21*1000)</f>
        <v>3308.2229116423164</v>
      </c>
      <c r="G33" s="28">
        <f>IF(G15=0,0,G15/TrRail_act!G21*1000)</f>
        <v>3202.6727735164068</v>
      </c>
      <c r="H33" s="28">
        <f>IF(H15=0,0,H15/TrRail_act!H21*1000)</f>
        <v>3343.2103536237455</v>
      </c>
      <c r="I33" s="28">
        <f>IF(I15=0,0,I15/TrRail_act!I21*1000)</f>
        <v>3402.8145620771547</v>
      </c>
      <c r="J33" s="28">
        <f>IF(J15=0,0,J15/TrRail_act!J21*1000)</f>
        <v>3546.593513392183</v>
      </c>
      <c r="K33" s="28">
        <f>IF(K15=0,0,K15/TrRail_act!K21*1000)</f>
        <v>3473.745926497817</v>
      </c>
      <c r="L33" s="28">
        <f>IF(L15=0,0,L15/TrRail_act!L21*1000)</f>
        <v>3564.7807500362483</v>
      </c>
      <c r="M33" s="28">
        <f>IF(M15=0,0,M15/TrRail_act!M21*1000)</f>
        <v>2857.468219542061</v>
      </c>
      <c r="N33" s="28">
        <f>IF(N15=0,0,N15/TrRail_act!N21*1000)</f>
        <v>2812.9694457494465</v>
      </c>
      <c r="O33" s="28">
        <f>IF(O15=0,0,O15/TrRail_act!O21*1000)</f>
        <v>2173.6262282404223</v>
      </c>
      <c r="P33" s="28">
        <f>IF(P15=0,0,P15/TrRail_act!P21*1000)</f>
        <v>2050.8995026154112</v>
      </c>
      <c r="Q33" s="28">
        <f>IF(Q15=0,0,Q15/TrRail_act!Q21*1000)</f>
        <v>2034.7866084744651</v>
      </c>
      <c r="R33" s="28">
        <f>IF(R15=0,0,R15/TrRail_act!R21*1000)</f>
        <v>1814.0827343687101</v>
      </c>
      <c r="S33" s="28">
        <f>IF(S15=0,0,S15/TrRail_act!S21*1000)</f>
        <v>1766.6270077092797</v>
      </c>
      <c r="T33" s="28">
        <f>IF(T15=0,0,T15/TrRail_act!T21*1000)</f>
        <v>1726.2524213863012</v>
      </c>
      <c r="U33" s="28">
        <f>IF(U15=0,0,U15/TrRail_act!U21*1000)</f>
        <v>1801.0934517750093</v>
      </c>
      <c r="V33" s="28">
        <f>IF(V15=0,0,V15/TrRail_act!V21*1000)</f>
        <v>1542.6524306289718</v>
      </c>
      <c r="W33" s="28">
        <f>IF(W15=0,0,W15/TrRail_act!W21*1000)</f>
        <v>1681.6570324599622</v>
      </c>
      <c r="DA33" s="173" t="s">
        <v>1150</v>
      </c>
    </row>
    <row r="34" spans="1:105" ht="11.45" customHeight="1" x14ac:dyDescent="0.25">
      <c r="A34" s="83" t="s">
        <v>92</v>
      </c>
      <c r="B34" s="84">
        <f>IF(B16=0,0,B16/TrRail_act!B22*1000)</f>
        <v>19068.576716666881</v>
      </c>
      <c r="C34" s="84">
        <f>IF(C16=0,0,C16/TrRail_act!C22*1000)</f>
        <v>18922.474256569636</v>
      </c>
      <c r="D34" s="84">
        <f>IF(D16=0,0,D16/TrRail_act!D22*1000)</f>
        <v>18145.29656638165</v>
      </c>
      <c r="E34" s="84">
        <f>IF(E16=0,0,E16/TrRail_act!E22*1000)</f>
        <v>17227.574775969217</v>
      </c>
      <c r="F34" s="84">
        <f>IF(F16=0,0,F16/TrRail_act!F22*1000)</f>
        <v>16892.874066075314</v>
      </c>
      <c r="G34" s="84">
        <f>IF(G16=0,0,G16/TrRail_act!G22*1000)</f>
        <v>16506.438179956251</v>
      </c>
      <c r="H34" s="84">
        <f>IF(H16=0,0,H16/TrRail_act!H22*1000)</f>
        <v>16216.711474522064</v>
      </c>
      <c r="I34" s="84">
        <f>IF(I16=0,0,I16/TrRail_act!I22*1000)</f>
        <v>16783.036569168711</v>
      </c>
      <c r="J34" s="84">
        <f>IF(J16=0,0,J16/TrRail_act!J22*1000)</f>
        <v>16525.889320509075</v>
      </c>
      <c r="K34" s="84">
        <f>IF(K16=0,0,K16/TrRail_act!K22*1000)</f>
        <v>16520.132738942008</v>
      </c>
      <c r="L34" s="84">
        <f>IF(L16=0,0,L16/TrRail_act!L22*1000)</f>
        <v>16556.446729995703</v>
      </c>
      <c r="M34" s="84">
        <f>IF(M16=0,0,M16/TrRail_act!M22*1000)</f>
        <v>14859.488143449766</v>
      </c>
      <c r="N34" s="84">
        <f>IF(N16=0,0,N16/TrRail_act!N22*1000)</f>
        <v>14797.593076443474</v>
      </c>
      <c r="O34" s="84">
        <f>IF(O16=0,0,O16/TrRail_act!O22*1000)</f>
        <v>12808.28890963206</v>
      </c>
      <c r="P34" s="84">
        <f>IF(P16=0,0,P16/TrRail_act!P22*1000)</f>
        <v>12400.024460549246</v>
      </c>
      <c r="Q34" s="84">
        <f>IF(Q16=0,0,Q16/TrRail_act!Q22*1000)</f>
        <v>12318.886286374902</v>
      </c>
      <c r="R34" s="84">
        <f>IF(R16=0,0,R16/TrRail_act!R22*1000)</f>
        <v>11970.296669700825</v>
      </c>
      <c r="S34" s="84">
        <f>IF(S16=0,0,S16/TrRail_act!S22*1000)</f>
        <v>12093.726163554116</v>
      </c>
      <c r="T34" s="84">
        <f>IF(T16=0,0,T16/TrRail_act!T22*1000)</f>
        <v>12071.221353971901</v>
      </c>
      <c r="U34" s="84">
        <f>IF(U16=0,0,U16/TrRail_act!U22*1000)</f>
        <v>12080.923107320819</v>
      </c>
      <c r="V34" s="84">
        <f>IF(V16=0,0,V16/TrRail_act!V22*1000)</f>
        <v>11733.148918564424</v>
      </c>
      <c r="W34" s="84">
        <f>IF(W16=0,0,W16/TrRail_act!W22*1000)</f>
        <v>11300.71751790871</v>
      </c>
      <c r="DA34" s="171" t="s">
        <v>1151</v>
      </c>
    </row>
    <row r="35" spans="1:105" ht="11.45" customHeight="1" x14ac:dyDescent="0.25">
      <c r="A35" s="85" t="s">
        <v>93</v>
      </c>
      <c r="B35" s="86">
        <f>IF(B17=0,0,B17/TrRail_act!B23*1000)</f>
        <v>0</v>
      </c>
      <c r="C35" s="86">
        <f>IF(C17=0,0,C17/TrRail_act!C23*1000)</f>
        <v>0</v>
      </c>
      <c r="D35" s="86">
        <f>IF(D17=0,0,D17/TrRail_act!D23*1000)</f>
        <v>0</v>
      </c>
      <c r="E35" s="86">
        <f>IF(E17=0,0,E17/TrRail_act!E23*1000)</f>
        <v>0</v>
      </c>
      <c r="F35" s="86">
        <f>IF(F17=0,0,F17/TrRail_act!F23*1000)</f>
        <v>0</v>
      </c>
      <c r="G35" s="86">
        <f>IF(G17=0,0,G17/TrRail_act!G23*1000)</f>
        <v>0</v>
      </c>
      <c r="H35" s="86">
        <f>IF(H17=0,0,H17/TrRail_act!H23*1000)</f>
        <v>0</v>
      </c>
      <c r="I35" s="86">
        <f>IF(I17=0,0,I17/TrRail_act!I23*1000)</f>
        <v>0</v>
      </c>
      <c r="J35" s="86">
        <f>IF(J17=0,0,J17/TrRail_act!J23*1000)</f>
        <v>0</v>
      </c>
      <c r="K35" s="86">
        <f>IF(K17=0,0,K17/TrRail_act!K23*1000)</f>
        <v>0</v>
      </c>
      <c r="L35" s="86">
        <f>IF(L17=0,0,L17/TrRail_act!L23*1000)</f>
        <v>0</v>
      </c>
      <c r="M35" s="86">
        <f>IF(M17=0,0,M17/TrRail_act!M23*1000)</f>
        <v>0</v>
      </c>
      <c r="N35" s="86">
        <f>IF(N17=0,0,N17/TrRail_act!N23*1000)</f>
        <v>0</v>
      </c>
      <c r="O35" s="86">
        <f>IF(O17=0,0,O17/TrRail_act!O23*1000)</f>
        <v>0</v>
      </c>
      <c r="P35" s="86">
        <f>IF(P17=0,0,P17/TrRail_act!P23*1000)</f>
        <v>0</v>
      </c>
      <c r="Q35" s="86">
        <f>IF(Q17=0,0,Q17/TrRail_act!Q23*1000)</f>
        <v>0</v>
      </c>
      <c r="R35" s="86">
        <f>IF(R17=0,0,R17/TrRail_act!R23*1000)</f>
        <v>0</v>
      </c>
      <c r="S35" s="86">
        <f>IF(S17=0,0,S17/TrRail_act!S23*1000)</f>
        <v>0</v>
      </c>
      <c r="T35" s="86">
        <f>IF(T17=0,0,T17/TrRail_act!T23*1000)</f>
        <v>0</v>
      </c>
      <c r="U35" s="86">
        <f>IF(U17=0,0,U17/TrRail_act!U23*1000)</f>
        <v>0</v>
      </c>
      <c r="V35" s="86">
        <f>IF(V17=0,0,V17/TrRail_act!V23*1000)</f>
        <v>0</v>
      </c>
      <c r="W35" s="86">
        <f>IF(W17=0,0,W17/TrRail_act!W23*1000)</f>
        <v>0</v>
      </c>
      <c r="DA35" s="178" t="s">
        <v>1152</v>
      </c>
    </row>
    <row r="36" spans="1:105" x14ac:dyDescent="0.25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DA36" s="171"/>
    </row>
    <row r="37" spans="1:105" ht="11.45" customHeight="1" x14ac:dyDescent="0.25">
      <c r="A37" s="53" t="s">
        <v>71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DA37" s="172"/>
    </row>
    <row r="38" spans="1:105" ht="11.45" customHeight="1" x14ac:dyDescent="0.25">
      <c r="A38" s="27" t="s">
        <v>166</v>
      </c>
      <c r="B38" s="29">
        <f>IF(B9=0,0,B9/TrRail_act!B4*1000)</f>
        <v>15.3064831783761</v>
      </c>
      <c r="C38" s="29">
        <f>IF(C9=0,0,C9/TrRail_act!C4*1000)</f>
        <v>13.460350237540526</v>
      </c>
      <c r="D38" s="29">
        <f>IF(D9=0,0,D9/TrRail_act!D4*1000)</f>
        <v>13.79049857930074</v>
      </c>
      <c r="E38" s="29">
        <f>IF(E9=0,0,E9/TrRail_act!E4*1000)</f>
        <v>14.394481282773942</v>
      </c>
      <c r="F38" s="29">
        <f>IF(F9=0,0,F9/TrRail_act!F4*1000)</f>
        <v>14.453244961494411</v>
      </c>
      <c r="G38" s="29">
        <f>IF(G9=0,0,G9/TrRail_act!G4*1000)</f>
        <v>13.347000388219104</v>
      </c>
      <c r="H38" s="29">
        <f>IF(H9=0,0,H9/TrRail_act!H4*1000)</f>
        <v>11.730191782210957</v>
      </c>
      <c r="I38" s="29">
        <f>IF(I9=0,0,I9/TrRail_act!I4*1000)</f>
        <v>12.472597798983498</v>
      </c>
      <c r="J38" s="29">
        <f>IF(J9=0,0,J9/TrRail_act!J4*1000)</f>
        <v>11.64128373006691</v>
      </c>
      <c r="K38" s="29">
        <f>IF(K9=0,0,K9/TrRail_act!K4*1000)</f>
        <v>10.519549209471004</v>
      </c>
      <c r="L38" s="29">
        <f>IF(L9=0,0,L9/TrRail_act!L4*1000)</f>
        <v>10.112004588901817</v>
      </c>
      <c r="M38" s="29">
        <f>IF(M9=0,0,M9/TrRail_act!M4*1000)</f>
        <v>9.9327099694519951</v>
      </c>
      <c r="N38" s="29">
        <f>IF(N9=0,0,N9/TrRail_act!N4*1000)</f>
        <v>10.151595480561205</v>
      </c>
      <c r="O38" s="29">
        <f>IF(O9=0,0,O9/TrRail_act!O4*1000)</f>
        <v>6.8659535307070838</v>
      </c>
      <c r="P38" s="29">
        <f>IF(P9=0,0,P9/TrRail_act!P4*1000)</f>
        <v>6.4476610892575472</v>
      </c>
      <c r="Q38" s="29">
        <f>IF(Q9=0,0,Q9/TrRail_act!Q4*1000)</f>
        <v>6.2124353321525083</v>
      </c>
      <c r="R38" s="29">
        <f>IF(R9=0,0,R9/TrRail_act!R4*1000)</f>
        <v>5.9683109201692357</v>
      </c>
      <c r="S38" s="29">
        <f>IF(S9=0,0,S9/TrRail_act!S4*1000)</f>
        <v>5.5550191080269045</v>
      </c>
      <c r="T38" s="29">
        <f>IF(T9=0,0,T9/TrRail_act!T4*1000)</f>
        <v>5.1007059600697939</v>
      </c>
      <c r="U38" s="29">
        <f>IF(U9=0,0,U9/TrRail_act!U4*1000)</f>
        <v>4.9180948091772452</v>
      </c>
      <c r="V38" s="29">
        <f>IF(V9=0,0,V9/TrRail_act!V4*1000)</f>
        <v>7.6616838556454452</v>
      </c>
      <c r="W38" s="29">
        <f>IF(W9=0,0,W9/TrRail_act!W4*1000)</f>
        <v>7.8781436014848785</v>
      </c>
      <c r="DA38" s="173" t="s">
        <v>439</v>
      </c>
    </row>
    <row r="39" spans="1:105" ht="11.45" customHeight="1" x14ac:dyDescent="0.25">
      <c r="A39" s="107" t="s">
        <v>23</v>
      </c>
      <c r="B39" s="115">
        <f>IF(B10=0,0,B10/TrRail_act!B5*1000)</f>
        <v>0</v>
      </c>
      <c r="C39" s="115">
        <f>IF(C10=0,0,C10/TrRail_act!C5*1000)</f>
        <v>0</v>
      </c>
      <c r="D39" s="115">
        <f>IF(D10=0,0,D10/TrRail_act!D5*1000)</f>
        <v>0</v>
      </c>
      <c r="E39" s="115">
        <f>IF(E10=0,0,E10/TrRail_act!E5*1000)</f>
        <v>0</v>
      </c>
      <c r="F39" s="115">
        <f>IF(F10=0,0,F10/TrRail_act!F5*1000)</f>
        <v>0</v>
      </c>
      <c r="G39" s="115">
        <f>IF(G10=0,0,G10/TrRail_act!G5*1000)</f>
        <v>0</v>
      </c>
      <c r="H39" s="115">
        <f>IF(H10=0,0,H10/TrRail_act!H5*1000)</f>
        <v>0</v>
      </c>
      <c r="I39" s="115">
        <f>IF(I10=0,0,I10/TrRail_act!I5*1000)</f>
        <v>0</v>
      </c>
      <c r="J39" s="115">
        <f>IF(J10=0,0,J10/TrRail_act!J5*1000)</f>
        <v>0</v>
      </c>
      <c r="K39" s="115">
        <f>IF(K10=0,0,K10/TrRail_act!K5*1000)</f>
        <v>0</v>
      </c>
      <c r="L39" s="115">
        <f>IF(L10=0,0,L10/TrRail_act!L5*1000)</f>
        <v>0</v>
      </c>
      <c r="M39" s="115">
        <f>IF(M10=0,0,M10/TrRail_act!M5*1000)</f>
        <v>0</v>
      </c>
      <c r="N39" s="115">
        <f>IF(N10=0,0,N10/TrRail_act!N5*1000)</f>
        <v>0</v>
      </c>
      <c r="O39" s="115">
        <f>IF(O10=0,0,O10/TrRail_act!O5*1000)</f>
        <v>0</v>
      </c>
      <c r="P39" s="115">
        <f>IF(P10=0,0,P10/TrRail_act!P5*1000)</f>
        <v>0</v>
      </c>
      <c r="Q39" s="115">
        <f>IF(Q10=0,0,Q10/TrRail_act!Q5*1000)</f>
        <v>0</v>
      </c>
      <c r="R39" s="115">
        <f>IF(R10=0,0,R10/TrRail_act!R5*1000)</f>
        <v>0</v>
      </c>
      <c r="S39" s="115">
        <f>IF(S10=0,0,S10/TrRail_act!S5*1000)</f>
        <v>0</v>
      </c>
      <c r="T39" s="115">
        <f>IF(T10=0,0,T10/TrRail_act!T5*1000)</f>
        <v>0</v>
      </c>
      <c r="U39" s="115">
        <f>IF(U10=0,0,U10/TrRail_act!U5*1000)</f>
        <v>0</v>
      </c>
      <c r="V39" s="115">
        <f>IF(V10=0,0,V10/TrRail_act!V5*1000)</f>
        <v>0</v>
      </c>
      <c r="W39" s="115">
        <f>IF(W10=0,0,W10/TrRail_act!W5*1000)</f>
        <v>0</v>
      </c>
      <c r="DA39" s="203" t="s">
        <v>440</v>
      </c>
    </row>
    <row r="40" spans="1:105" ht="11.45" customHeight="1" x14ac:dyDescent="0.25">
      <c r="A40" s="109" t="s">
        <v>24</v>
      </c>
      <c r="B40" s="116">
        <f>IF(B11=0,0,B11/TrRail_act!B6*1000)</f>
        <v>22.234554769954499</v>
      </c>
      <c r="C40" s="116">
        <f>IF(C11=0,0,C11/TrRail_act!C6*1000)</f>
        <v>20.008357110048596</v>
      </c>
      <c r="D40" s="116">
        <f>IF(D11=0,0,D11/TrRail_act!D6*1000)</f>
        <v>20.969414809527308</v>
      </c>
      <c r="E40" s="116">
        <f>IF(E11=0,0,E11/TrRail_act!E6*1000)</f>
        <v>22.310293315947732</v>
      </c>
      <c r="F40" s="116">
        <f>IF(F11=0,0,F11/TrRail_act!F6*1000)</f>
        <v>22.806606095549409</v>
      </c>
      <c r="G40" s="116">
        <f>IF(G11=0,0,G11/TrRail_act!G6*1000)</f>
        <v>21.186983580589995</v>
      </c>
      <c r="H40" s="116">
        <f>IF(H11=0,0,H11/TrRail_act!H6*1000)</f>
        <v>18.698337727917174</v>
      </c>
      <c r="I40" s="116">
        <f>IF(I11=0,0,I11/TrRail_act!I6*1000)</f>
        <v>20.165516076706318</v>
      </c>
      <c r="J40" s="116">
        <f>IF(J11=0,0,J11/TrRail_act!J6*1000)</f>
        <v>19.248679141090832</v>
      </c>
      <c r="K40" s="116">
        <f>IF(K11=0,0,K11/TrRail_act!K6*1000)</f>
        <v>18.007305961669275</v>
      </c>
      <c r="L40" s="116">
        <f>IF(L11=0,0,L11/TrRail_act!L6*1000)</f>
        <v>17.556649482607039</v>
      </c>
      <c r="M40" s="116">
        <f>IF(M11=0,0,M11/TrRail_act!M6*1000)</f>
        <v>17.009234806974824</v>
      </c>
      <c r="N40" s="116">
        <f>IF(N11=0,0,N11/TrRail_act!N6*1000)</f>
        <v>17.455134788643115</v>
      </c>
      <c r="O40" s="116">
        <f>IF(O11=0,0,O11/TrRail_act!O6*1000)</f>
        <v>11.795319576582287</v>
      </c>
      <c r="P40" s="116">
        <f>IF(P11=0,0,P11/TrRail_act!P6*1000)</f>
        <v>10.966571206842168</v>
      </c>
      <c r="Q40" s="116">
        <f>IF(Q11=0,0,Q11/TrRail_act!Q6*1000)</f>
        <v>10.56195087882481</v>
      </c>
      <c r="R40" s="116">
        <f>IF(R11=0,0,R11/TrRail_act!R6*1000)</f>
        <v>10.283333542135594</v>
      </c>
      <c r="S40" s="116">
        <f>IF(S11=0,0,S11/TrRail_act!S6*1000)</f>
        <v>9.7410042293271992</v>
      </c>
      <c r="T40" s="116">
        <f>IF(T11=0,0,T11/TrRail_act!T6*1000)</f>
        <v>8.9545457406125362</v>
      </c>
      <c r="U40" s="116">
        <f>IF(U11=0,0,U11/TrRail_act!U6*1000)</f>
        <v>8.6335794911036938</v>
      </c>
      <c r="V40" s="116">
        <f>IF(V11=0,0,V11/TrRail_act!V6*1000)</f>
        <v>13.534616725243145</v>
      </c>
      <c r="W40" s="116">
        <f>IF(W11=0,0,W11/TrRail_act!W6*1000)</f>
        <v>14.038721013603919</v>
      </c>
      <c r="DA40" s="176" t="s">
        <v>441</v>
      </c>
    </row>
    <row r="41" spans="1:105" ht="11.45" customHeight="1" x14ac:dyDescent="0.25">
      <c r="A41" s="111" t="s">
        <v>92</v>
      </c>
      <c r="B41" s="87">
        <f>IF(B12=0,0,B12/TrRail_act!B7*1000)</f>
        <v>88.398470618459783</v>
      </c>
      <c r="C41" s="87">
        <f>IF(C12=0,0,C12/TrRail_act!C7*1000)</f>
        <v>80.946871583330434</v>
      </c>
      <c r="D41" s="87">
        <f>IF(D12=0,0,D12/TrRail_act!D7*1000)</f>
        <v>81.606051900199702</v>
      </c>
      <c r="E41" s="87">
        <f>IF(E12=0,0,E12/TrRail_act!E7*1000)</f>
        <v>84.383003258743202</v>
      </c>
      <c r="F41" s="87">
        <f>IF(F12=0,0,F12/TrRail_act!F7*1000)</f>
        <v>88.247591804589078</v>
      </c>
      <c r="G41" s="87">
        <f>IF(G12=0,0,G12/TrRail_act!G7*1000)</f>
        <v>87.401843525148365</v>
      </c>
      <c r="H41" s="87">
        <f>IF(H12=0,0,H12/TrRail_act!H7*1000)</f>
        <v>73.680414653077378</v>
      </c>
      <c r="I41" s="87">
        <f>IF(I12=0,0,I12/TrRail_act!I7*1000)</f>
        <v>77.976720501061891</v>
      </c>
      <c r="J41" s="87">
        <f>IF(J12=0,0,J12/TrRail_act!J7*1000)</f>
        <v>78.301099245139113</v>
      </c>
      <c r="K41" s="87">
        <f>IF(K12=0,0,K12/TrRail_act!K7*1000)</f>
        <v>74.853337054799823</v>
      </c>
      <c r="L41" s="87">
        <f>IF(L12=0,0,L12/TrRail_act!L7*1000)</f>
        <v>74.297199024762023</v>
      </c>
      <c r="M41" s="87">
        <f>IF(M12=0,0,M12/TrRail_act!M7*1000)</f>
        <v>77.529951447737233</v>
      </c>
      <c r="N41" s="87">
        <f>IF(N12=0,0,N12/TrRail_act!N7*1000)</f>
        <v>79.47284740362953</v>
      </c>
      <c r="O41" s="87">
        <f>IF(O12=0,0,O12/TrRail_act!O7*1000)</f>
        <v>57.407252396864514</v>
      </c>
      <c r="P41" s="87">
        <f>IF(P12=0,0,P12/TrRail_act!P7*1000)</f>
        <v>53.967910431310862</v>
      </c>
      <c r="Q41" s="87">
        <f>IF(Q12=0,0,Q12/TrRail_act!Q7*1000)</f>
        <v>54.424166386100481</v>
      </c>
      <c r="R41" s="87">
        <f>IF(R12=0,0,R12/TrRail_act!R7*1000)</f>
        <v>54.863527725473972</v>
      </c>
      <c r="S41" s="87">
        <f>IF(S12=0,0,S12/TrRail_act!S7*1000)</f>
        <v>53.404173193904676</v>
      </c>
      <c r="T41" s="87">
        <f>IF(T12=0,0,T12/TrRail_act!T7*1000)</f>
        <v>50.874459415081063</v>
      </c>
      <c r="U41" s="87">
        <f>IF(U12=0,0,U12/TrRail_act!U7*1000)</f>
        <v>47.833273746870091</v>
      </c>
      <c r="V41" s="87">
        <f>IF(V12=0,0,V12/TrRail_act!V7*1000)</f>
        <v>75.45504277932298</v>
      </c>
      <c r="W41" s="87">
        <f>IF(W12=0,0,W12/TrRail_act!W7*1000)</f>
        <v>75.36574890145161</v>
      </c>
      <c r="DA41" s="171" t="s">
        <v>1153</v>
      </c>
    </row>
    <row r="42" spans="1:105" ht="11.45" customHeight="1" x14ac:dyDescent="0.25">
      <c r="A42" s="111" t="s">
        <v>93</v>
      </c>
      <c r="B42" s="87">
        <f>IF(B13=0,0,B13/TrRail_act!B8*1000)</f>
        <v>0</v>
      </c>
      <c r="C42" s="87">
        <f>IF(C13=0,0,C13/TrRail_act!C8*1000)</f>
        <v>0</v>
      </c>
      <c r="D42" s="87">
        <f>IF(D13=0,0,D13/TrRail_act!D8*1000)</f>
        <v>0</v>
      </c>
      <c r="E42" s="87">
        <f>IF(E13=0,0,E13/TrRail_act!E8*1000)</f>
        <v>0</v>
      </c>
      <c r="F42" s="87">
        <f>IF(F13=0,0,F13/TrRail_act!F8*1000)</f>
        <v>0</v>
      </c>
      <c r="G42" s="87">
        <f>IF(G13=0,0,G13/TrRail_act!G8*1000)</f>
        <v>0</v>
      </c>
      <c r="H42" s="87">
        <f>IF(H13=0,0,H13/TrRail_act!H8*1000)</f>
        <v>0</v>
      </c>
      <c r="I42" s="87">
        <f>IF(I13=0,0,I13/TrRail_act!I8*1000)</f>
        <v>0</v>
      </c>
      <c r="J42" s="87">
        <f>IF(J13=0,0,J13/TrRail_act!J8*1000)</f>
        <v>0</v>
      </c>
      <c r="K42" s="87">
        <f>IF(K13=0,0,K13/TrRail_act!K8*1000)</f>
        <v>0</v>
      </c>
      <c r="L42" s="87">
        <f>IF(L13=0,0,L13/TrRail_act!L8*1000)</f>
        <v>0</v>
      </c>
      <c r="M42" s="87">
        <f>IF(M13=0,0,M13/TrRail_act!M8*1000)</f>
        <v>0</v>
      </c>
      <c r="N42" s="87">
        <f>IF(N13=0,0,N13/TrRail_act!N8*1000)</f>
        <v>0</v>
      </c>
      <c r="O42" s="87">
        <f>IF(O13=0,0,O13/TrRail_act!O8*1000)</f>
        <v>0</v>
      </c>
      <c r="P42" s="87">
        <f>IF(P13=0,0,P13/TrRail_act!P8*1000)</f>
        <v>0</v>
      </c>
      <c r="Q42" s="87">
        <f>IF(Q13=0,0,Q13/TrRail_act!Q8*1000)</f>
        <v>0</v>
      </c>
      <c r="R42" s="87">
        <f>IF(R13=0,0,R13/TrRail_act!R8*1000)</f>
        <v>0</v>
      </c>
      <c r="S42" s="87">
        <f>IF(S13=0,0,S13/TrRail_act!S8*1000)</f>
        <v>0</v>
      </c>
      <c r="T42" s="87">
        <f>IF(T13=0,0,T13/TrRail_act!T8*1000)</f>
        <v>0</v>
      </c>
      <c r="U42" s="87">
        <f>IF(U13=0,0,U13/TrRail_act!U8*1000)</f>
        <v>0</v>
      </c>
      <c r="V42" s="87">
        <f>IF(V13=0,0,V13/TrRail_act!V8*1000)</f>
        <v>0</v>
      </c>
      <c r="W42" s="87">
        <f>IF(W13=0,0,W13/TrRail_act!W8*1000)</f>
        <v>0</v>
      </c>
      <c r="DA42" s="171" t="s">
        <v>1154</v>
      </c>
    </row>
    <row r="43" spans="1:105" ht="11.45" customHeight="1" x14ac:dyDescent="0.25">
      <c r="A43" s="112" t="s">
        <v>25</v>
      </c>
      <c r="B43" s="117">
        <f>IF(B14=0,0,B14/TrRail_act!B9*1000)</f>
        <v>0</v>
      </c>
      <c r="C43" s="117">
        <f>IF(C14=0,0,C14/TrRail_act!C9*1000)</f>
        <v>0</v>
      </c>
      <c r="D43" s="117">
        <f>IF(D14=0,0,D14/TrRail_act!D9*1000)</f>
        <v>0</v>
      </c>
      <c r="E43" s="117">
        <f>IF(E14=0,0,E14/TrRail_act!E9*1000)</f>
        <v>0</v>
      </c>
      <c r="F43" s="117">
        <f>IF(F14=0,0,F14/TrRail_act!F9*1000)</f>
        <v>0</v>
      </c>
      <c r="G43" s="117">
        <f>IF(G14=0,0,G14/TrRail_act!G9*1000)</f>
        <v>0</v>
      </c>
      <c r="H43" s="117">
        <f>IF(H14=0,0,H14/TrRail_act!H9*1000)</f>
        <v>0</v>
      </c>
      <c r="I43" s="117">
        <f>IF(I14=0,0,I14/TrRail_act!I9*1000)</f>
        <v>0</v>
      </c>
      <c r="J43" s="117">
        <f>IF(J14=0,0,J14/TrRail_act!J9*1000)</f>
        <v>0</v>
      </c>
      <c r="K43" s="117">
        <f>IF(K14=0,0,K14/TrRail_act!K9*1000)</f>
        <v>0</v>
      </c>
      <c r="L43" s="117">
        <f>IF(L14=0,0,L14/TrRail_act!L9*1000)</f>
        <v>0</v>
      </c>
      <c r="M43" s="117">
        <f>IF(M14=0,0,M14/TrRail_act!M9*1000)</f>
        <v>0</v>
      </c>
      <c r="N43" s="117">
        <f>IF(N14=0,0,N14/TrRail_act!N9*1000)</f>
        <v>0</v>
      </c>
      <c r="O43" s="117">
        <f>IF(O14=0,0,O14/TrRail_act!O9*1000)</f>
        <v>0</v>
      </c>
      <c r="P43" s="117">
        <f>IF(P14=0,0,P14/TrRail_act!P9*1000)</f>
        <v>0</v>
      </c>
      <c r="Q43" s="117">
        <f>IF(Q14=0,0,Q14/TrRail_act!Q9*1000)</f>
        <v>0</v>
      </c>
      <c r="R43" s="117">
        <f>IF(R14=0,0,R14/TrRail_act!R9*1000)</f>
        <v>0</v>
      </c>
      <c r="S43" s="117">
        <f>IF(S14=0,0,S14/TrRail_act!S9*1000)</f>
        <v>0</v>
      </c>
      <c r="T43" s="117">
        <f>IF(T14=0,0,T14/TrRail_act!T9*1000)</f>
        <v>0</v>
      </c>
      <c r="U43" s="117">
        <f>IF(U14=0,0,U14/TrRail_act!U9*1000)</f>
        <v>0</v>
      </c>
      <c r="V43" s="117">
        <f>IF(V14=0,0,V14/TrRail_act!V9*1000)</f>
        <v>0</v>
      </c>
      <c r="W43" s="117">
        <f>IF(W14=0,0,W14/TrRail_act!W9*1000)</f>
        <v>0</v>
      </c>
      <c r="DA43" s="204" t="s">
        <v>442</v>
      </c>
    </row>
    <row r="44" spans="1:105" ht="11.45" customHeight="1" x14ac:dyDescent="0.25">
      <c r="A44" s="27" t="s">
        <v>165</v>
      </c>
      <c r="B44" s="29">
        <f>IF(B15=0,0,B15/TrRail_act!B10*1000)</f>
        <v>7.5393347111699276</v>
      </c>
      <c r="C44" s="29">
        <f>IF(C15=0,0,C15/TrRail_act!C10*1000)</f>
        <v>7.2228342640328966</v>
      </c>
      <c r="D44" s="29">
        <f>IF(D15=0,0,D15/TrRail_act!D10*1000)</f>
        <v>7.1453791576526449</v>
      </c>
      <c r="E44" s="29">
        <f>IF(E15=0,0,E15/TrRail_act!E10*1000)</f>
        <v>6.4928624249718414</v>
      </c>
      <c r="F44" s="29">
        <f>IF(F15=0,0,F15/TrRail_act!F10*1000)</f>
        <v>6.306669215158256</v>
      </c>
      <c r="G44" s="29">
        <f>IF(G15=0,0,G15/TrRail_act!G10*1000)</f>
        <v>5.8032533703098688</v>
      </c>
      <c r="H44" s="29">
        <f>IF(H15=0,0,H15/TrRail_act!H10*1000)</f>
        <v>5.9442880976855772</v>
      </c>
      <c r="I44" s="29">
        <f>IF(I15=0,0,I15/TrRail_act!I10*1000)</f>
        <v>6.1911870018042405</v>
      </c>
      <c r="J44" s="29">
        <f>IF(J15=0,0,J15/TrRail_act!J10*1000)</f>
        <v>6.0777407952057096</v>
      </c>
      <c r="K44" s="29">
        <f>IF(K15=0,0,K15/TrRail_act!K10*1000)</f>
        <v>6.3112328118266987</v>
      </c>
      <c r="L44" s="29">
        <f>IF(L15=0,0,L15/TrRail_act!L10*1000)</f>
        <v>6.3854574808617732</v>
      </c>
      <c r="M44" s="29">
        <f>IF(M15=0,0,M15/TrRail_act!M10*1000)</f>
        <v>5.1237308779833368</v>
      </c>
      <c r="N44" s="29">
        <f>IF(N15=0,0,N15/TrRail_act!N10*1000)</f>
        <v>5.0868132556355494</v>
      </c>
      <c r="O44" s="29">
        <f>IF(O15=0,0,O15/TrRail_act!O10*1000)</f>
        <v>3.999945203409689</v>
      </c>
      <c r="P44" s="29">
        <f>IF(P15=0,0,P15/TrRail_act!P10*1000)</f>
        <v>3.6951027049797998</v>
      </c>
      <c r="Q44" s="29">
        <f>IF(Q15=0,0,Q15/TrRail_act!Q10*1000)</f>
        <v>3.550810327124275</v>
      </c>
      <c r="R44" s="29">
        <f>IF(R15=0,0,R15/TrRail_act!R10*1000)</f>
        <v>3.2189296031773766</v>
      </c>
      <c r="S44" s="29">
        <f>IF(S15=0,0,S15/TrRail_act!S10*1000)</f>
        <v>3.2539422468064298</v>
      </c>
      <c r="T44" s="29">
        <f>IF(T15=0,0,T15/TrRail_act!T10*1000)</f>
        <v>3.2173193798479995</v>
      </c>
      <c r="U44" s="29">
        <f>IF(U15=0,0,U15/TrRail_act!U10*1000)</f>
        <v>3.2629987697680769</v>
      </c>
      <c r="V44" s="29">
        <f>IF(V15=0,0,V15/TrRail_act!V10*1000)</f>
        <v>3.1812044479190664</v>
      </c>
      <c r="W44" s="29">
        <f>IF(W15=0,0,W15/TrRail_act!W10*1000)</f>
        <v>3.3061404885646004</v>
      </c>
      <c r="DA44" s="173" t="s">
        <v>447</v>
      </c>
    </row>
    <row r="45" spans="1:105" ht="11.45" customHeight="1" x14ac:dyDescent="0.25">
      <c r="A45" s="83" t="s">
        <v>92</v>
      </c>
      <c r="B45" s="87">
        <f>IF(B16=0,0,B16/TrRail_act!B11*1000)</f>
        <v>29.765028575020935</v>
      </c>
      <c r="C45" s="87">
        <f>IF(C16=0,0,C16/TrRail_act!C11*1000)</f>
        <v>28.789113424418836</v>
      </c>
      <c r="D45" s="87">
        <f>IF(D16=0,0,D16/TrRail_act!D11*1000)</f>
        <v>27.499091088822944</v>
      </c>
      <c r="E45" s="87">
        <f>IF(E16=0,0,E16/TrRail_act!E11*1000)</f>
        <v>23.906663646807626</v>
      </c>
      <c r="F45" s="87">
        <f>IF(F16=0,0,F16/TrRail_act!F11*1000)</f>
        <v>22.722970226796608</v>
      </c>
      <c r="G45" s="87">
        <f>IF(G16=0,0,G16/TrRail_act!G11*1000)</f>
        <v>21.672358222651877</v>
      </c>
      <c r="H45" s="87">
        <f>IF(H16=0,0,H16/TrRail_act!H11*1000)</f>
        <v>21.595245600088752</v>
      </c>
      <c r="I45" s="87">
        <f>IF(I16=0,0,I16/TrRail_act!I11*1000)</f>
        <v>22.686709592368935</v>
      </c>
      <c r="J45" s="87">
        <f>IF(J16=0,0,J16/TrRail_act!J11*1000)</f>
        <v>21.901310423011008</v>
      </c>
      <c r="K45" s="87">
        <f>IF(K16=0,0,K16/TrRail_act!K11*1000)</f>
        <v>22.085418948702557</v>
      </c>
      <c r="L45" s="87">
        <f>IF(L16=0,0,L16/TrRail_act!L11*1000)</f>
        <v>22.791682725804286</v>
      </c>
      <c r="M45" s="87">
        <f>IF(M16=0,0,M16/TrRail_act!M11*1000)</f>
        <v>18.881206999395534</v>
      </c>
      <c r="N45" s="87">
        <f>IF(N16=0,0,N16/TrRail_act!N11*1000)</f>
        <v>18.938701682820312</v>
      </c>
      <c r="O45" s="87">
        <f>IF(O16=0,0,O16/TrRail_act!O11*1000)</f>
        <v>15.720279900701636</v>
      </c>
      <c r="P45" s="87">
        <f>IF(P16=0,0,P16/TrRail_act!P11*1000)</f>
        <v>14.810301607966354</v>
      </c>
      <c r="Q45" s="87">
        <f>IF(Q16=0,0,Q16/TrRail_act!Q11*1000)</f>
        <v>14.828332537846025</v>
      </c>
      <c r="R45" s="87">
        <f>IF(R16=0,0,R16/TrRail_act!R11*1000)</f>
        <v>14.515582034377209</v>
      </c>
      <c r="S45" s="87">
        <f>IF(S16=0,0,S16/TrRail_act!S11*1000)</f>
        <v>15.044638716061327</v>
      </c>
      <c r="T45" s="87">
        <f>IF(T16=0,0,T16/TrRail_act!T11*1000)</f>
        <v>14.557333593020859</v>
      </c>
      <c r="U45" s="87">
        <f>IF(U16=0,0,U16/TrRail_act!U11*1000)</f>
        <v>14.730829986219645</v>
      </c>
      <c r="V45" s="87">
        <f>IF(V16=0,0,V16/TrRail_act!V11*1000)</f>
        <v>15.901060087223296</v>
      </c>
      <c r="W45" s="87">
        <f>IF(W16=0,0,W16/TrRail_act!W11*1000)</f>
        <v>16.039601170987105</v>
      </c>
      <c r="DA45" s="171" t="s">
        <v>1155</v>
      </c>
    </row>
    <row r="46" spans="1:105" ht="11.45" customHeight="1" x14ac:dyDescent="0.25">
      <c r="A46" s="85" t="s">
        <v>93</v>
      </c>
      <c r="B46" s="88">
        <f>IF(B17=0,0,B17/TrRail_act!B12*1000)</f>
        <v>0</v>
      </c>
      <c r="C46" s="88">
        <f>IF(C17=0,0,C17/TrRail_act!C12*1000)</f>
        <v>0</v>
      </c>
      <c r="D46" s="88">
        <f>IF(D17=0,0,D17/TrRail_act!D12*1000)</f>
        <v>0</v>
      </c>
      <c r="E46" s="88">
        <f>IF(E17=0,0,E17/TrRail_act!E12*1000)</f>
        <v>0</v>
      </c>
      <c r="F46" s="88">
        <f>IF(F17=0,0,F17/TrRail_act!F12*1000)</f>
        <v>0</v>
      </c>
      <c r="G46" s="88">
        <f>IF(G17=0,0,G17/TrRail_act!G12*1000)</f>
        <v>0</v>
      </c>
      <c r="H46" s="88">
        <f>IF(H17=0,0,H17/TrRail_act!H12*1000)</f>
        <v>0</v>
      </c>
      <c r="I46" s="88">
        <f>IF(I17=0,0,I17/TrRail_act!I12*1000)</f>
        <v>0</v>
      </c>
      <c r="J46" s="88">
        <f>IF(J17=0,0,J17/TrRail_act!J12*1000)</f>
        <v>0</v>
      </c>
      <c r="K46" s="88">
        <f>IF(K17=0,0,K17/TrRail_act!K12*1000)</f>
        <v>0</v>
      </c>
      <c r="L46" s="88">
        <f>IF(L17=0,0,L17/TrRail_act!L12*1000)</f>
        <v>0</v>
      </c>
      <c r="M46" s="88">
        <f>IF(M17=0,0,M17/TrRail_act!M12*1000)</f>
        <v>0</v>
      </c>
      <c r="N46" s="88">
        <f>IF(N17=0,0,N17/TrRail_act!N12*1000)</f>
        <v>0</v>
      </c>
      <c r="O46" s="88">
        <f>IF(O17=0,0,O17/TrRail_act!O12*1000)</f>
        <v>0</v>
      </c>
      <c r="P46" s="88">
        <f>IF(P17=0,0,P17/TrRail_act!P12*1000)</f>
        <v>0</v>
      </c>
      <c r="Q46" s="88">
        <f>IF(Q17=0,0,Q17/TrRail_act!Q12*1000)</f>
        <v>0</v>
      </c>
      <c r="R46" s="88">
        <f>IF(R17=0,0,R17/TrRail_act!R12*1000)</f>
        <v>0</v>
      </c>
      <c r="S46" s="88">
        <f>IF(S17=0,0,S17/TrRail_act!S12*1000)</f>
        <v>0</v>
      </c>
      <c r="T46" s="88">
        <f>IF(T17=0,0,T17/TrRail_act!T12*1000)</f>
        <v>0</v>
      </c>
      <c r="U46" s="88">
        <f>IF(U17=0,0,U17/TrRail_act!U12*1000)</f>
        <v>0</v>
      </c>
      <c r="V46" s="88">
        <f>IF(V17=0,0,V17/TrRail_act!V12*1000)</f>
        <v>0</v>
      </c>
      <c r="W46" s="88">
        <f>IF(W17=0,0,W17/TrRail_act!W12*1000)</f>
        <v>0</v>
      </c>
      <c r="DA46" s="178" t="s">
        <v>1156</v>
      </c>
    </row>
    <row r="47" spans="1:105" x14ac:dyDescent="0.25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DA47" s="171"/>
    </row>
    <row r="48" spans="1:105" ht="11.45" customHeight="1" x14ac:dyDescent="0.25">
      <c r="A48" s="53" t="s">
        <v>94</v>
      </c>
      <c r="B48" s="62">
        <f>IF(B8=0,0,1000000*B8/TrRail_act!B25/1000)</f>
        <v>368.02474684595865</v>
      </c>
      <c r="C48" s="62">
        <f>IF(C8=0,0,1000000*C8/TrRail_act!C25/1000)</f>
        <v>330.06616833166129</v>
      </c>
      <c r="D48" s="62">
        <f>IF(D8=0,0,1000000*D8/TrRail_act!D25/1000)</f>
        <v>322.02977262649262</v>
      </c>
      <c r="E48" s="62">
        <f>IF(E8=0,0,1000000*E8/TrRail_act!E25/1000)</f>
        <v>313.74837924158777</v>
      </c>
      <c r="F48" s="62">
        <f>IF(F8=0,0,1000000*F8/TrRail_act!F25/1000)</f>
        <v>310.58424783333447</v>
      </c>
      <c r="G48" s="62">
        <f>IF(G8=0,0,1000000*G8/TrRail_act!G25/1000)</f>
        <v>287.4331733950894</v>
      </c>
      <c r="H48" s="62">
        <f>IF(H8=0,0,1000000*H8/TrRail_act!H25/1000)</f>
        <v>272.86870998202818</v>
      </c>
      <c r="I48" s="62">
        <f>IF(I8=0,0,1000000*I8/TrRail_act!I25/1000)</f>
        <v>287.31654353457088</v>
      </c>
      <c r="J48" s="62">
        <f>IF(J8=0,0,1000000*J8/TrRail_act!J25/1000)</f>
        <v>272.78958386966832</v>
      </c>
      <c r="K48" s="62">
        <f>IF(K8=0,0,1000000*K8/TrRail_act!K25/1000)</f>
        <v>237.64089951411037</v>
      </c>
      <c r="L48" s="62">
        <f>IF(L8=0,0,1000000*L8/TrRail_act!L25/1000)</f>
        <v>236.31733576686122</v>
      </c>
      <c r="M48" s="62">
        <f>IF(M8=0,0,1000000*M8/TrRail_act!M25/1000)</f>
        <v>224.30174288747597</v>
      </c>
      <c r="N48" s="62">
        <f>IF(N8=0,0,1000000*N8/TrRail_act!N25/1000)</f>
        <v>223.02173188374593</v>
      </c>
      <c r="O48" s="62">
        <f>IF(O8=0,0,1000000*O8/TrRail_act!O25/1000)</f>
        <v>156.86367195190783</v>
      </c>
      <c r="P48" s="62">
        <f>IF(P8=0,0,1000000*P8/TrRail_act!P25/1000)</f>
        <v>147.89308983381872</v>
      </c>
      <c r="Q48" s="62">
        <f>IF(Q8=0,0,1000000*Q8/TrRail_act!Q25/1000)</f>
        <v>141.78271911812212</v>
      </c>
      <c r="R48" s="62">
        <f>IF(R8=0,0,1000000*R8/TrRail_act!R25/1000)</f>
        <v>131.57937225917436</v>
      </c>
      <c r="S48" s="62">
        <f>IF(S8=0,0,1000000*S8/TrRail_act!S25/1000)</f>
        <v>127.33370432865368</v>
      </c>
      <c r="T48" s="62">
        <f>IF(T8=0,0,1000000*T8/TrRail_act!T25/1000)</f>
        <v>121.62472834625883</v>
      </c>
      <c r="U48" s="62">
        <f>IF(U8=0,0,1000000*U8/TrRail_act!U25/1000)</f>
        <v>122.00726214985227</v>
      </c>
      <c r="V48" s="62">
        <f>IF(V8=0,0,1000000*V8/TrRail_act!V25/1000)</f>
        <v>112.05401342361542</v>
      </c>
      <c r="W48" s="62">
        <f>IF(W8=0,0,1000000*W8/TrRail_act!W25/1000)</f>
        <v>127.19446261378515</v>
      </c>
      <c r="DA48" s="172" t="s">
        <v>1157</v>
      </c>
    </row>
    <row r="49" spans="1:105" ht="11.45" customHeight="1" x14ac:dyDescent="0.25">
      <c r="A49" s="27" t="s">
        <v>33</v>
      </c>
      <c r="B49" s="29">
        <f>IF(B9=0,0,1000000*B9/TrRail_act!B26/1000)</f>
        <v>291.9871101926355</v>
      </c>
      <c r="C49" s="29">
        <f>IF(C9=0,0,1000000*C9/TrRail_act!C26/1000)</f>
        <v>259.38517560617225</v>
      </c>
      <c r="D49" s="29">
        <f>IF(D9=0,0,1000000*D9/TrRail_act!D26/1000)</f>
        <v>254.73088407513634</v>
      </c>
      <c r="E49" s="29">
        <f>IF(E9=0,0,1000000*E9/TrRail_act!E26/1000)</f>
        <v>255.54849375274753</v>
      </c>
      <c r="F49" s="29">
        <f>IF(F9=0,0,1000000*F9/TrRail_act!F26/1000)</f>
        <v>254.00650109565507</v>
      </c>
      <c r="G49" s="29">
        <f>IF(G9=0,0,1000000*G9/TrRail_act!G26/1000)</f>
        <v>234.67771523621312</v>
      </c>
      <c r="H49" s="29">
        <f>IF(H9=0,0,1000000*H9/TrRail_act!H26/1000)</f>
        <v>211.77377895268987</v>
      </c>
      <c r="I49" s="29">
        <f>IF(I9=0,0,1000000*I9/TrRail_act!I26/1000)</f>
        <v>223.56995545350648</v>
      </c>
      <c r="J49" s="29">
        <f>IF(J9=0,0,1000000*J9/TrRail_act!J26/1000)</f>
        <v>210.65618311134006</v>
      </c>
      <c r="K49" s="29">
        <f>IF(K9=0,0,1000000*K9/TrRail_act!K26/1000)</f>
        <v>184.04965916705208</v>
      </c>
      <c r="L49" s="29">
        <f>IF(L9=0,0,1000000*L9/TrRail_act!L26/1000)</f>
        <v>174.54590201427035</v>
      </c>
      <c r="M49" s="29">
        <f>IF(M9=0,0,1000000*M9/TrRail_act!M26/1000)</f>
        <v>175.61040908322855</v>
      </c>
      <c r="N49" s="29">
        <f>IF(N9=0,0,1000000*N9/TrRail_act!N26/1000)</f>
        <v>177.8140734273922</v>
      </c>
      <c r="O49" s="29">
        <f>IF(O9=0,0,1000000*O9/TrRail_act!O26/1000)</f>
        <v>119.66115592184029</v>
      </c>
      <c r="P49" s="29">
        <f>IF(P9=0,0,1000000*P9/TrRail_act!P26/1000)</f>
        <v>113.22130762758815</v>
      </c>
      <c r="Q49" s="29">
        <f>IF(Q9=0,0,1000000*Q9/TrRail_act!Q26/1000)</f>
        <v>107.67582180610199</v>
      </c>
      <c r="R49" s="29">
        <f>IF(R9=0,0,1000000*R9/TrRail_act!R26/1000)</f>
        <v>101.69377078756563</v>
      </c>
      <c r="S49" s="29">
        <f>IF(S9=0,0,1000000*S9/TrRail_act!S26/1000)</f>
        <v>96.877661570662397</v>
      </c>
      <c r="T49" s="29">
        <f>IF(T9=0,0,1000000*T9/TrRail_act!T26/1000)</f>
        <v>90.545671472012785</v>
      </c>
      <c r="U49" s="29">
        <f>IF(U9=0,0,1000000*U9/TrRail_act!U26/1000)</f>
        <v>90.58753124445046</v>
      </c>
      <c r="V49" s="29">
        <f>IF(V9=0,0,1000000*V9/TrRail_act!V26/1000)</f>
        <v>82.728890390085894</v>
      </c>
      <c r="W49" s="29">
        <f>IF(W9=0,0,1000000*W9/TrRail_act!W26/1000)</f>
        <v>95.756937742336163</v>
      </c>
      <c r="DA49" s="173" t="s">
        <v>1158</v>
      </c>
    </row>
    <row r="50" spans="1:105" ht="11.45" customHeight="1" x14ac:dyDescent="0.25">
      <c r="A50" s="107" t="s">
        <v>23</v>
      </c>
      <c r="B50" s="115">
        <f>IF(B10=0,0,1000000*B10/TrRail_act!B27/1000)</f>
        <v>0</v>
      </c>
      <c r="C50" s="115">
        <f>IF(C10=0,0,1000000*C10/TrRail_act!C27/1000)</f>
        <v>0</v>
      </c>
      <c r="D50" s="115">
        <f>IF(D10=0,0,1000000*D10/TrRail_act!D27/1000)</f>
        <v>0</v>
      </c>
      <c r="E50" s="115">
        <f>IF(E10=0,0,1000000*E10/TrRail_act!E27/1000)</f>
        <v>0</v>
      </c>
      <c r="F50" s="115">
        <f>IF(F10=0,0,1000000*F10/TrRail_act!F27/1000)</f>
        <v>0</v>
      </c>
      <c r="G50" s="115">
        <f>IF(G10=0,0,1000000*G10/TrRail_act!G27/1000)</f>
        <v>0</v>
      </c>
      <c r="H50" s="115">
        <f>IF(H10=0,0,1000000*H10/TrRail_act!H27/1000)</f>
        <v>0</v>
      </c>
      <c r="I50" s="115">
        <f>IF(I10=0,0,1000000*I10/TrRail_act!I27/1000)</f>
        <v>0</v>
      </c>
      <c r="J50" s="115">
        <f>IF(J10=0,0,1000000*J10/TrRail_act!J27/1000)</f>
        <v>0</v>
      </c>
      <c r="K50" s="115">
        <f>IF(K10=0,0,1000000*K10/TrRail_act!K27/1000)</f>
        <v>0</v>
      </c>
      <c r="L50" s="115">
        <f>IF(L10=0,0,1000000*L10/TrRail_act!L27/1000)</f>
        <v>0</v>
      </c>
      <c r="M50" s="115">
        <f>IF(M10=0,0,1000000*M10/TrRail_act!M27/1000)</f>
        <v>0</v>
      </c>
      <c r="N50" s="115">
        <f>IF(N10=0,0,1000000*N10/TrRail_act!N27/1000)</f>
        <v>0</v>
      </c>
      <c r="O50" s="115">
        <f>IF(O10=0,0,1000000*O10/TrRail_act!O27/1000)</f>
        <v>0</v>
      </c>
      <c r="P50" s="115">
        <f>IF(P10=0,0,1000000*P10/TrRail_act!P27/1000)</f>
        <v>0</v>
      </c>
      <c r="Q50" s="115">
        <f>IF(Q10=0,0,1000000*Q10/TrRail_act!Q27/1000)</f>
        <v>0</v>
      </c>
      <c r="R50" s="115">
        <f>IF(R10=0,0,1000000*R10/TrRail_act!R27/1000)</f>
        <v>0</v>
      </c>
      <c r="S50" s="115">
        <f>IF(S10=0,0,1000000*S10/TrRail_act!S27/1000)</f>
        <v>0</v>
      </c>
      <c r="T50" s="115">
        <f>IF(T10=0,0,1000000*T10/TrRail_act!T27/1000)</f>
        <v>0</v>
      </c>
      <c r="U50" s="115">
        <f>IF(U10=0,0,1000000*U10/TrRail_act!U27/1000)</f>
        <v>0</v>
      </c>
      <c r="V50" s="115">
        <f>IF(V10=0,0,1000000*V10/TrRail_act!V27/1000)</f>
        <v>0</v>
      </c>
      <c r="W50" s="115">
        <f>IF(W10=0,0,1000000*W10/TrRail_act!W27/1000)</f>
        <v>0</v>
      </c>
      <c r="DA50" s="203" t="s">
        <v>1159</v>
      </c>
    </row>
    <row r="51" spans="1:105" ht="11.45" customHeight="1" x14ac:dyDescent="0.25">
      <c r="A51" s="109" t="s">
        <v>24</v>
      </c>
      <c r="B51" s="116">
        <f>IF(B11=0,0,1000000*B11/TrRail_act!B28/1000)</f>
        <v>466.76456102041442</v>
      </c>
      <c r="C51" s="116">
        <f>IF(C11=0,0,1000000*C11/TrRail_act!C28/1000)</f>
        <v>421.00967643569805</v>
      </c>
      <c r="D51" s="116">
        <f>IF(D11=0,0,1000000*D11/TrRail_act!D28/1000)</f>
        <v>412.30293993622473</v>
      </c>
      <c r="E51" s="116">
        <f>IF(E11=0,0,1000000*E11/TrRail_act!E28/1000)</f>
        <v>411.58562214108781</v>
      </c>
      <c r="F51" s="116">
        <f>IF(F11=0,0,1000000*F11/TrRail_act!F28/1000)</f>
        <v>411.35521538949394</v>
      </c>
      <c r="G51" s="116">
        <f>IF(G11=0,0,1000000*G11/TrRail_act!G28/1000)</f>
        <v>378.57048346868663</v>
      </c>
      <c r="H51" s="116">
        <f>IF(H11=0,0,1000000*H11/TrRail_act!H28/1000)</f>
        <v>344.5034623023858</v>
      </c>
      <c r="I51" s="116">
        <f>IF(I11=0,0,1000000*I11/TrRail_act!I28/1000)</f>
        <v>366.28339250423221</v>
      </c>
      <c r="J51" s="116">
        <f>IF(J11=0,0,1000000*J11/TrRail_act!J28/1000)</f>
        <v>347.85929307045342</v>
      </c>
      <c r="K51" s="116">
        <f>IF(K11=0,0,1000000*K11/TrRail_act!K28/1000)</f>
        <v>303.82052115837894</v>
      </c>
      <c r="L51" s="116">
        <f>IF(L11=0,0,1000000*L11/TrRail_act!L28/1000)</f>
        <v>289.22816170385028</v>
      </c>
      <c r="M51" s="116">
        <f>IF(M11=0,0,1000000*M11/TrRail_act!M28/1000)</f>
        <v>292.6564122149266</v>
      </c>
      <c r="N51" s="116">
        <f>IF(N11=0,0,1000000*N11/TrRail_act!N28/1000)</f>
        <v>295.11838567762447</v>
      </c>
      <c r="O51" s="116">
        <f>IF(O11=0,0,1000000*O11/TrRail_act!O28/1000)</f>
        <v>196.42195989912105</v>
      </c>
      <c r="P51" s="116">
        <f>IF(P11=0,0,1000000*P11/TrRail_act!P28/1000)</f>
        <v>185.62970600835999</v>
      </c>
      <c r="Q51" s="116">
        <f>IF(Q11=0,0,1000000*Q11/TrRail_act!Q28/1000)</f>
        <v>174.7398859848447</v>
      </c>
      <c r="R51" s="116">
        <f>IF(R11=0,0,1000000*R11/TrRail_act!R28/1000)</f>
        <v>163.30032109999212</v>
      </c>
      <c r="S51" s="116">
        <f>IF(S11=0,0,1000000*S11/TrRail_act!S28/1000)</f>
        <v>155.44818673418345</v>
      </c>
      <c r="T51" s="116">
        <f>IF(T11=0,0,1000000*T11/TrRail_act!T28/1000)</f>
        <v>146.10377003506582</v>
      </c>
      <c r="U51" s="116">
        <f>IF(U11=0,0,1000000*U11/TrRail_act!U28/1000)</f>
        <v>147.057359860681</v>
      </c>
      <c r="V51" s="116">
        <f>IF(V11=0,0,1000000*V11/TrRail_act!V28/1000)</f>
        <v>134.49212495040894</v>
      </c>
      <c r="W51" s="116">
        <f>IF(W11=0,0,1000000*W11/TrRail_act!W28/1000)</f>
        <v>150.37088976325927</v>
      </c>
      <c r="DA51" s="176" t="s">
        <v>1160</v>
      </c>
    </row>
    <row r="52" spans="1:105" ht="11.45" customHeight="1" x14ac:dyDescent="0.25">
      <c r="A52" s="111" t="s">
        <v>92</v>
      </c>
      <c r="B52" s="87">
        <f>IF(B12=0,0,1000000*B12/TrRail_act!B29/1000)</f>
        <v>1544.9168165459334</v>
      </c>
      <c r="C52" s="87">
        <f>IF(C12=0,0,1000000*C12/TrRail_act!C29/1000)</f>
        <v>1392.3902821724087</v>
      </c>
      <c r="D52" s="87">
        <f>IF(D12=0,0,1000000*D12/TrRail_act!D29/1000)</f>
        <v>1397.1094870382449</v>
      </c>
      <c r="E52" s="87">
        <f>IF(E12=0,0,1000000*E12/TrRail_act!E29/1000)</f>
        <v>1376.3955963703845</v>
      </c>
      <c r="F52" s="87">
        <f>IF(F12=0,0,1000000*F12/TrRail_act!F29/1000)</f>
        <v>1376.442018657702</v>
      </c>
      <c r="G52" s="87">
        <f>IF(G12=0,0,1000000*G12/TrRail_act!G29/1000)</f>
        <v>1315.953377373477</v>
      </c>
      <c r="H52" s="87">
        <f>IF(H12=0,0,1000000*H12/TrRail_act!H29/1000)</f>
        <v>1222.0151983042865</v>
      </c>
      <c r="I52" s="87">
        <f>IF(I12=0,0,1000000*I12/TrRail_act!I29/1000)</f>
        <v>1294.6430694227636</v>
      </c>
      <c r="J52" s="87">
        <f>IF(J12=0,0,1000000*J12/TrRail_act!J29/1000)</f>
        <v>1236.4043178561826</v>
      </c>
      <c r="K52" s="87">
        <f>IF(K12=0,0,1000000*K12/TrRail_act!K29/1000)</f>
        <v>1152.8802437033246</v>
      </c>
      <c r="L52" s="87">
        <f>IF(L12=0,0,1000000*L12/TrRail_act!L29/1000)</f>
        <v>1134.6244150795969</v>
      </c>
      <c r="M52" s="87">
        <f>IF(M12=0,0,1000000*M12/TrRail_act!M29/1000)</f>
        <v>1137.1781451707434</v>
      </c>
      <c r="N52" s="87">
        <f>IF(N12=0,0,1000000*N12/TrRail_act!N29/1000)</f>
        <v>1148.6188444740883</v>
      </c>
      <c r="O52" s="87">
        <f>IF(O12=0,0,1000000*O12/TrRail_act!O29/1000)</f>
        <v>803.90276252734282</v>
      </c>
      <c r="P52" s="87">
        <f>IF(P12=0,0,1000000*P12/TrRail_act!P29/1000)</f>
        <v>754.82863857123664</v>
      </c>
      <c r="Q52" s="87">
        <f>IF(Q12=0,0,1000000*Q12/TrRail_act!Q29/1000)</f>
        <v>762.97775430920376</v>
      </c>
      <c r="R52" s="87">
        <f>IF(R12=0,0,1000000*R12/TrRail_act!R29/1000)</f>
        <v>751.14946357130384</v>
      </c>
      <c r="S52" s="87">
        <f>IF(S12=0,0,1000000*S12/TrRail_act!S29/1000)</f>
        <v>724.12193533602169</v>
      </c>
      <c r="T52" s="87">
        <f>IF(T12=0,0,1000000*T12/TrRail_act!T29/1000)</f>
        <v>704.28058422540391</v>
      </c>
      <c r="U52" s="87">
        <f>IF(U12=0,0,1000000*U12/TrRail_act!U29/1000)</f>
        <v>703.90643682788823</v>
      </c>
      <c r="V52" s="87">
        <f>IF(V12=0,0,1000000*V12/TrRail_act!V29/1000)</f>
        <v>659.77940705784727</v>
      </c>
      <c r="W52" s="87">
        <f>IF(W12=0,0,1000000*W12/TrRail_act!W29/1000)</f>
        <v>679.82043534440731</v>
      </c>
      <c r="DA52" s="171" t="s">
        <v>1161</v>
      </c>
    </row>
    <row r="53" spans="1:105" ht="11.45" customHeight="1" x14ac:dyDescent="0.25">
      <c r="A53" s="111" t="s">
        <v>93</v>
      </c>
      <c r="B53" s="87">
        <f>IF(B13=0,0,1000000*B13/TrRail_act!B30/1000)</f>
        <v>0</v>
      </c>
      <c r="C53" s="87">
        <f>IF(C13=0,0,1000000*C13/TrRail_act!C30/1000)</f>
        <v>0</v>
      </c>
      <c r="D53" s="87">
        <f>IF(D13=0,0,1000000*D13/TrRail_act!D30/1000)</f>
        <v>0</v>
      </c>
      <c r="E53" s="87">
        <f>IF(E13=0,0,1000000*E13/TrRail_act!E30/1000)</f>
        <v>0</v>
      </c>
      <c r="F53" s="87">
        <f>IF(F13=0,0,1000000*F13/TrRail_act!F30/1000)</f>
        <v>0</v>
      </c>
      <c r="G53" s="87">
        <f>IF(G13=0,0,1000000*G13/TrRail_act!G30/1000)</f>
        <v>0</v>
      </c>
      <c r="H53" s="87">
        <f>IF(H13=0,0,1000000*H13/TrRail_act!H30/1000)</f>
        <v>0</v>
      </c>
      <c r="I53" s="87">
        <f>IF(I13=0,0,1000000*I13/TrRail_act!I30/1000)</f>
        <v>0</v>
      </c>
      <c r="J53" s="87">
        <f>IF(J13=0,0,1000000*J13/TrRail_act!J30/1000)</f>
        <v>0</v>
      </c>
      <c r="K53" s="87">
        <f>IF(K13=0,0,1000000*K13/TrRail_act!K30/1000)</f>
        <v>0</v>
      </c>
      <c r="L53" s="87">
        <f>IF(L13=0,0,1000000*L13/TrRail_act!L30/1000)</f>
        <v>0</v>
      </c>
      <c r="M53" s="87">
        <f>IF(M13=0,0,1000000*M13/TrRail_act!M30/1000)</f>
        <v>0</v>
      </c>
      <c r="N53" s="87">
        <f>IF(N13=0,0,1000000*N13/TrRail_act!N30/1000)</f>
        <v>0</v>
      </c>
      <c r="O53" s="87">
        <f>IF(O13=0,0,1000000*O13/TrRail_act!O30/1000)</f>
        <v>0</v>
      </c>
      <c r="P53" s="87">
        <f>IF(P13=0,0,1000000*P13/TrRail_act!P30/1000)</f>
        <v>0</v>
      </c>
      <c r="Q53" s="87">
        <f>IF(Q13=0,0,1000000*Q13/TrRail_act!Q30/1000)</f>
        <v>0</v>
      </c>
      <c r="R53" s="87">
        <f>IF(R13=0,0,1000000*R13/TrRail_act!R30/1000)</f>
        <v>0</v>
      </c>
      <c r="S53" s="87">
        <f>IF(S13=0,0,1000000*S13/TrRail_act!S30/1000)</f>
        <v>0</v>
      </c>
      <c r="T53" s="87">
        <f>IF(T13=0,0,1000000*T13/TrRail_act!T30/1000)</f>
        <v>0</v>
      </c>
      <c r="U53" s="87">
        <f>IF(U13=0,0,1000000*U13/TrRail_act!U30/1000)</f>
        <v>0</v>
      </c>
      <c r="V53" s="87">
        <f>IF(V13=0,0,1000000*V13/TrRail_act!V30/1000)</f>
        <v>0</v>
      </c>
      <c r="W53" s="87">
        <f>IF(W13=0,0,1000000*W13/TrRail_act!W30/1000)</f>
        <v>0</v>
      </c>
      <c r="DA53" s="171" t="s">
        <v>1162</v>
      </c>
    </row>
    <row r="54" spans="1:105" ht="11.45" customHeight="1" x14ac:dyDescent="0.25">
      <c r="A54" s="112" t="s">
        <v>25</v>
      </c>
      <c r="B54" s="117">
        <f>IF(B14=0,0,1000000*B14/TrRail_act!B31/1000)</f>
        <v>0</v>
      </c>
      <c r="C54" s="117">
        <f>IF(C14=0,0,1000000*C14/TrRail_act!C31/1000)</f>
        <v>0</v>
      </c>
      <c r="D54" s="117">
        <f>IF(D14=0,0,1000000*D14/TrRail_act!D31/1000)</f>
        <v>0</v>
      </c>
      <c r="E54" s="117">
        <f>IF(E14=0,0,1000000*E14/TrRail_act!E31/1000)</f>
        <v>0</v>
      </c>
      <c r="F54" s="117">
        <f>IF(F14=0,0,1000000*F14/TrRail_act!F31/1000)</f>
        <v>0</v>
      </c>
      <c r="G54" s="117">
        <f>IF(G14=0,0,1000000*G14/TrRail_act!G31/1000)</f>
        <v>0</v>
      </c>
      <c r="H54" s="117">
        <f>IF(H14=0,0,1000000*H14/TrRail_act!H31/1000)</f>
        <v>0</v>
      </c>
      <c r="I54" s="117">
        <f>IF(I14=0,0,1000000*I14/TrRail_act!I31/1000)</f>
        <v>0</v>
      </c>
      <c r="J54" s="117">
        <f>IF(J14=0,0,1000000*J14/TrRail_act!J31/1000)</f>
        <v>0</v>
      </c>
      <c r="K54" s="117">
        <f>IF(K14=0,0,1000000*K14/TrRail_act!K31/1000)</f>
        <v>0</v>
      </c>
      <c r="L54" s="117">
        <f>IF(L14=0,0,1000000*L14/TrRail_act!L31/1000)</f>
        <v>0</v>
      </c>
      <c r="M54" s="117">
        <f>IF(M14=0,0,1000000*M14/TrRail_act!M31/1000)</f>
        <v>0</v>
      </c>
      <c r="N54" s="117">
        <f>IF(N14=0,0,1000000*N14/TrRail_act!N31/1000)</f>
        <v>0</v>
      </c>
      <c r="O54" s="117">
        <f>IF(O14=0,0,1000000*O14/TrRail_act!O31/1000)</f>
        <v>0</v>
      </c>
      <c r="P54" s="117">
        <f>IF(P14=0,0,1000000*P14/TrRail_act!P31/1000)</f>
        <v>0</v>
      </c>
      <c r="Q54" s="117">
        <f>IF(Q14=0,0,1000000*Q14/TrRail_act!Q31/1000)</f>
        <v>0</v>
      </c>
      <c r="R54" s="117">
        <f>IF(R14=0,0,1000000*R14/TrRail_act!R31/1000)</f>
        <v>0</v>
      </c>
      <c r="S54" s="117">
        <f>IF(S14=0,0,1000000*S14/TrRail_act!S31/1000)</f>
        <v>0</v>
      </c>
      <c r="T54" s="117">
        <f>IF(T14=0,0,1000000*T14/TrRail_act!T31/1000)</f>
        <v>0</v>
      </c>
      <c r="U54" s="117">
        <f>IF(U14=0,0,1000000*U14/TrRail_act!U31/1000)</f>
        <v>0</v>
      </c>
      <c r="V54" s="117">
        <f>IF(V14=0,0,1000000*V14/TrRail_act!V31/1000)</f>
        <v>0</v>
      </c>
      <c r="W54" s="117">
        <f>IF(W14=0,0,1000000*W14/TrRail_act!W31/1000)</f>
        <v>0</v>
      </c>
      <c r="DA54" s="204" t="s">
        <v>1163</v>
      </c>
    </row>
    <row r="55" spans="1:105" ht="11.45" customHeight="1" x14ac:dyDescent="0.25">
      <c r="A55" s="27" t="s">
        <v>34</v>
      </c>
      <c r="B55" s="29">
        <f>IF(B15=0,0,1000000*B15/TrRail_act!B32/1000)</f>
        <v>825.02830762997655</v>
      </c>
      <c r="C55" s="29">
        <f>IF(C15=0,0,1000000*C15/TrRail_act!C32/1000)</f>
        <v>753.05888228019217</v>
      </c>
      <c r="D55" s="29">
        <f>IF(D15=0,0,1000000*D15/TrRail_act!D32/1000)</f>
        <v>724.91303327542028</v>
      </c>
      <c r="E55" s="29">
        <f>IF(E15=0,0,1000000*E15/TrRail_act!E32/1000)</f>
        <v>671.28393099400546</v>
      </c>
      <c r="F55" s="29">
        <f>IF(F15=0,0,1000000*F15/TrRail_act!F32/1000)</f>
        <v>659.77312497734329</v>
      </c>
      <c r="G55" s="29">
        <f>IF(G15=0,0,1000000*G15/TrRail_act!G32/1000)</f>
        <v>626.35937018266588</v>
      </c>
      <c r="H55" s="29">
        <f>IF(H15=0,0,1000000*H15/TrRail_act!H32/1000)</f>
        <v>649.45503375373482</v>
      </c>
      <c r="I55" s="29">
        <f>IF(I15=0,0,1000000*I15/TrRail_act!I32/1000)</f>
        <v>671.4568849488744</v>
      </c>
      <c r="J55" s="29">
        <f>IF(J15=0,0,1000000*J15/TrRail_act!J32/1000)</f>
        <v>674.75564789226348</v>
      </c>
      <c r="K55" s="29">
        <f>IF(K15=0,0,1000000*K15/TrRail_act!K32/1000)</f>
        <v>617.93242668185417</v>
      </c>
      <c r="L55" s="29">
        <f>IF(L15=0,0,1000000*L15/TrRail_act!L32/1000)</f>
        <v>683.93782908429762</v>
      </c>
      <c r="M55" s="29">
        <f>IF(M15=0,0,1000000*M15/TrRail_act!M32/1000)</f>
        <v>554.60119815276289</v>
      </c>
      <c r="N55" s="29">
        <f>IF(N15=0,0,1000000*N15/TrRail_act!N32/1000)</f>
        <v>545.3226442695875</v>
      </c>
      <c r="O55" s="29">
        <f>IF(O15=0,0,1000000*O15/TrRail_act!O32/1000)</f>
        <v>422.34053811306023</v>
      </c>
      <c r="P55" s="29">
        <f>IF(P15=0,0,1000000*P15/TrRail_act!P32/1000)</f>
        <v>397.7596112016808</v>
      </c>
      <c r="Q55" s="29">
        <f>IF(Q15=0,0,1000000*Q15/TrRail_act!Q32/1000)</f>
        <v>395.09687072348908</v>
      </c>
      <c r="R55" s="29">
        <f>IF(R15=0,0,1000000*R15/TrRail_act!R32/1000)</f>
        <v>352.51998035752428</v>
      </c>
      <c r="S55" s="29">
        <f>IF(S15=0,0,1000000*S15/TrRail_act!S32/1000)</f>
        <v>346.68924140257297</v>
      </c>
      <c r="T55" s="29">
        <f>IF(T15=0,0,1000000*T15/TrRail_act!T32/1000)</f>
        <v>339.59688523532009</v>
      </c>
      <c r="U55" s="29">
        <f>IF(U15=0,0,1000000*U15/TrRail_act!U32/1000)</f>
        <v>348.19687638722604</v>
      </c>
      <c r="V55" s="29">
        <f>IF(V15=0,0,1000000*V15/TrRail_act!V32/1000)</f>
        <v>303.65414290637221</v>
      </c>
      <c r="W55" s="29">
        <f>IF(W15=0,0,1000000*W15/TrRail_act!W32/1000)</f>
        <v>328.42475172538002</v>
      </c>
      <c r="DA55" s="173" t="s">
        <v>1164</v>
      </c>
    </row>
    <row r="56" spans="1:105" ht="11.45" customHeight="1" x14ac:dyDescent="0.25">
      <c r="A56" s="83" t="s">
        <v>92</v>
      </c>
      <c r="B56" s="87">
        <f>IF(B16=0,0,1000000*B16/TrRail_act!B33/1000)</f>
        <v>3813.7152896420721</v>
      </c>
      <c r="C56" s="87">
        <f>IF(C16=0,0,1000000*C16/TrRail_act!C33/1000)</f>
        <v>3634.5584391930611</v>
      </c>
      <c r="D56" s="87">
        <f>IF(D16=0,0,1000000*D16/TrRail_act!D33/1000)</f>
        <v>3603.6256105213192</v>
      </c>
      <c r="E56" s="87">
        <f>IF(E16=0,0,1000000*E16/TrRail_act!E33/1000)</f>
        <v>3339.6184381618882</v>
      </c>
      <c r="F56" s="87">
        <f>IF(F16=0,0,1000000*F16/TrRail_act!F33/1000)</f>
        <v>3330.3376318732435</v>
      </c>
      <c r="G56" s="87">
        <f>IF(G16=0,0,1000000*G16/TrRail_act!G33/1000)</f>
        <v>3182.1405161748785</v>
      </c>
      <c r="H56" s="87">
        <f>IF(H16=0,0,1000000*H16/TrRail_act!H33/1000)</f>
        <v>3177.6756904889598</v>
      </c>
      <c r="I56" s="87">
        <f>IF(I16=0,0,1000000*I16/TrRail_act!I33/1000)</f>
        <v>3266.2622916416417</v>
      </c>
      <c r="J56" s="87">
        <f>IF(J16=0,0,1000000*J16/TrRail_act!J33/1000)</f>
        <v>3189.042394586299</v>
      </c>
      <c r="K56" s="87">
        <f>IF(K16=0,0,1000000*K16/TrRail_act!K33/1000)</f>
        <v>2938.9089418224066</v>
      </c>
      <c r="L56" s="87">
        <f>IF(L16=0,0,1000000*L16/TrRail_act!L33/1000)</f>
        <v>3162.141378209506</v>
      </c>
      <c r="M56" s="87">
        <f>IF(M16=0,0,1000000*M16/TrRail_act!M33/1000)</f>
        <v>2637.1464226356725</v>
      </c>
      <c r="N56" s="87">
        <f>IF(N16=0,0,1000000*N16/TrRail_act!N33/1000)</f>
        <v>2645.9599650709479</v>
      </c>
      <c r="O56" s="87">
        <f>IF(O16=0,0,1000000*O16/TrRail_act!O33/1000)</f>
        <v>2194.0701539009397</v>
      </c>
      <c r="P56" s="87">
        <f>IF(P16=0,0,1000000*P16/TrRail_act!P33/1000)</f>
        <v>2112.6478659391837</v>
      </c>
      <c r="Q56" s="87">
        <f>IF(Q16=0,0,1000000*Q16/TrRail_act!Q33/1000)</f>
        <v>2127.3568058730243</v>
      </c>
      <c r="R56" s="87">
        <f>IF(R16=0,0,1000000*R16/TrRail_act!R33/1000)</f>
        <v>2035.3216183303518</v>
      </c>
      <c r="S56" s="87">
        <f>IF(S16=0,0,1000000*S16/TrRail_act!S33/1000)</f>
        <v>2178.242993269032</v>
      </c>
      <c r="T56" s="87">
        <f>IF(T16=0,0,1000000*T16/TrRail_act!T33/1000)</f>
        <v>2232.7807624085458</v>
      </c>
      <c r="U56" s="87">
        <f>IF(U16=0,0,1000000*U16/TrRail_act!U33/1000)</f>
        <v>2266.8887881862211</v>
      </c>
      <c r="V56" s="87">
        <f>IF(V16=0,0,1000000*V16/TrRail_act!V33/1000)</f>
        <v>2120.0570539289151</v>
      </c>
      <c r="W56" s="87">
        <f>IF(W16=0,0,1000000*W16/TrRail_act!W33/1000)</f>
        <v>2075.6018163444587</v>
      </c>
      <c r="DA56" s="171" t="s">
        <v>1165</v>
      </c>
    </row>
    <row r="57" spans="1:105" ht="11.45" customHeight="1" x14ac:dyDescent="0.25">
      <c r="A57" s="85" t="s">
        <v>93</v>
      </c>
      <c r="B57" s="88">
        <f>IF(B17=0,0,1000000*B17/TrRail_act!B34/1000)</f>
        <v>0</v>
      </c>
      <c r="C57" s="88">
        <f>IF(C17=0,0,1000000*C17/TrRail_act!C34/1000)</f>
        <v>0</v>
      </c>
      <c r="D57" s="88">
        <f>IF(D17=0,0,1000000*D17/TrRail_act!D34/1000)</f>
        <v>0</v>
      </c>
      <c r="E57" s="88">
        <f>IF(E17=0,0,1000000*E17/TrRail_act!E34/1000)</f>
        <v>0</v>
      </c>
      <c r="F57" s="88">
        <f>IF(F17=0,0,1000000*F17/TrRail_act!F34/1000)</f>
        <v>0</v>
      </c>
      <c r="G57" s="88">
        <f>IF(G17=0,0,1000000*G17/TrRail_act!G34/1000)</f>
        <v>0</v>
      </c>
      <c r="H57" s="88">
        <f>IF(H17=0,0,1000000*H17/TrRail_act!H34/1000)</f>
        <v>0</v>
      </c>
      <c r="I57" s="88">
        <f>IF(I17=0,0,1000000*I17/TrRail_act!I34/1000)</f>
        <v>0</v>
      </c>
      <c r="J57" s="88">
        <f>IF(J17=0,0,1000000*J17/TrRail_act!J34/1000)</f>
        <v>0</v>
      </c>
      <c r="K57" s="88">
        <f>IF(K17=0,0,1000000*K17/TrRail_act!K34/1000)</f>
        <v>0</v>
      </c>
      <c r="L57" s="88">
        <f>IF(L17=0,0,1000000*L17/TrRail_act!L34/1000)</f>
        <v>0</v>
      </c>
      <c r="M57" s="88">
        <f>IF(M17=0,0,1000000*M17/TrRail_act!M34/1000)</f>
        <v>0</v>
      </c>
      <c r="N57" s="88">
        <f>IF(N17=0,0,1000000*N17/TrRail_act!N34/1000)</f>
        <v>0</v>
      </c>
      <c r="O57" s="88">
        <f>IF(O17=0,0,1000000*O17/TrRail_act!O34/1000)</f>
        <v>0</v>
      </c>
      <c r="P57" s="88">
        <f>IF(P17=0,0,1000000*P17/TrRail_act!P34/1000)</f>
        <v>0</v>
      </c>
      <c r="Q57" s="88">
        <f>IF(Q17=0,0,1000000*Q17/TrRail_act!Q34/1000)</f>
        <v>0</v>
      </c>
      <c r="R57" s="88">
        <f>IF(R17=0,0,1000000*R17/TrRail_act!R34/1000)</f>
        <v>0</v>
      </c>
      <c r="S57" s="88">
        <f>IF(S17=0,0,1000000*S17/TrRail_act!S34/1000)</f>
        <v>0</v>
      </c>
      <c r="T57" s="88">
        <f>IF(T17=0,0,1000000*T17/TrRail_act!T34/1000)</f>
        <v>0</v>
      </c>
      <c r="U57" s="88">
        <f>IF(U17=0,0,1000000*U17/TrRail_act!U34/1000)</f>
        <v>0</v>
      </c>
      <c r="V57" s="88">
        <f>IF(V17=0,0,1000000*V17/TrRail_act!V34/1000)</f>
        <v>0</v>
      </c>
      <c r="W57" s="88">
        <f>IF(W17=0,0,1000000*W17/TrRail_act!W34/1000)</f>
        <v>0</v>
      </c>
      <c r="DA57" s="178" t="s">
        <v>1166</v>
      </c>
    </row>
    <row r="58" spans="1:105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DA58" s="171"/>
    </row>
    <row r="59" spans="1:105" ht="11.45" customHeight="1" x14ac:dyDescent="0.25">
      <c r="A59" s="53" t="s">
        <v>41</v>
      </c>
      <c r="B59" s="65">
        <f t="shared" ref="B59:B68" si="5">IF(B8=0,0,B8/B$8)</f>
        <v>1</v>
      </c>
      <c r="C59" s="65">
        <f t="shared" ref="C59:V59" si="6">IF(C8=0,0,C8/C$8)</f>
        <v>1</v>
      </c>
      <c r="D59" s="65">
        <f t="shared" si="6"/>
        <v>1</v>
      </c>
      <c r="E59" s="65">
        <f t="shared" si="6"/>
        <v>1</v>
      </c>
      <c r="F59" s="65">
        <f t="shared" si="6"/>
        <v>1</v>
      </c>
      <c r="G59" s="65">
        <f t="shared" si="6"/>
        <v>1</v>
      </c>
      <c r="H59" s="65">
        <f t="shared" si="6"/>
        <v>1</v>
      </c>
      <c r="I59" s="65">
        <f t="shared" si="6"/>
        <v>1</v>
      </c>
      <c r="J59" s="65">
        <f t="shared" si="6"/>
        <v>1</v>
      </c>
      <c r="K59" s="65">
        <f t="shared" si="6"/>
        <v>1</v>
      </c>
      <c r="L59" s="65">
        <f t="shared" si="6"/>
        <v>1</v>
      </c>
      <c r="M59" s="65">
        <f t="shared" si="6"/>
        <v>1</v>
      </c>
      <c r="N59" s="65">
        <f t="shared" si="6"/>
        <v>1</v>
      </c>
      <c r="O59" s="65">
        <f t="shared" si="6"/>
        <v>1</v>
      </c>
      <c r="P59" s="65">
        <f t="shared" si="6"/>
        <v>1</v>
      </c>
      <c r="Q59" s="65">
        <f t="shared" si="6"/>
        <v>1</v>
      </c>
      <c r="R59" s="65">
        <f t="shared" si="6"/>
        <v>1</v>
      </c>
      <c r="S59" s="65">
        <f t="shared" si="6"/>
        <v>1</v>
      </c>
      <c r="T59" s="65">
        <f t="shared" si="6"/>
        <v>1</v>
      </c>
      <c r="U59" s="65">
        <f t="shared" si="6"/>
        <v>1</v>
      </c>
      <c r="V59" s="65">
        <f t="shared" si="6"/>
        <v>1</v>
      </c>
      <c r="W59" s="65">
        <f t="shared" ref="W59" si="7">IF(W8=0,0,W8/W$8)</f>
        <v>1</v>
      </c>
      <c r="DA59" s="172"/>
    </row>
    <row r="60" spans="1:105" ht="11.45" customHeight="1" x14ac:dyDescent="0.25">
      <c r="A60" s="27" t="s">
        <v>33</v>
      </c>
      <c r="B60" s="31">
        <f t="shared" si="5"/>
        <v>0.68021384192962298</v>
      </c>
      <c r="C60" s="31">
        <f t="shared" ref="C60:V60" si="8">IF(C9=0,0,C9/C$8)</f>
        <v>0.6733440544397401</v>
      </c>
      <c r="D60" s="31">
        <f t="shared" si="8"/>
        <v>0.67779547321505551</v>
      </c>
      <c r="E60" s="31">
        <f t="shared" si="8"/>
        <v>0.70047722884354047</v>
      </c>
      <c r="F60" s="31">
        <f t="shared" si="8"/>
        <v>0.70380036334611029</v>
      </c>
      <c r="G60" s="31">
        <f t="shared" si="8"/>
        <v>0.70649138239061293</v>
      </c>
      <c r="H60" s="31">
        <f t="shared" si="8"/>
        <v>0.66776714249932378</v>
      </c>
      <c r="I60" s="31">
        <f t="shared" si="8"/>
        <v>0.66738176530217319</v>
      </c>
      <c r="J60" s="31">
        <f t="shared" si="8"/>
        <v>0.66884386735611456</v>
      </c>
      <c r="K60" s="31">
        <f t="shared" si="8"/>
        <v>0.6788253900311414</v>
      </c>
      <c r="L60" s="31">
        <f t="shared" si="8"/>
        <v>0.64904077082423306</v>
      </c>
      <c r="M60" s="31">
        <f t="shared" si="8"/>
        <v>0.68233368028524577</v>
      </c>
      <c r="N60" s="31">
        <f t="shared" si="8"/>
        <v>0.69921866042414726</v>
      </c>
      <c r="O60" s="31">
        <f t="shared" si="8"/>
        <v>0.66907478051327118</v>
      </c>
      <c r="P60" s="31">
        <f t="shared" si="8"/>
        <v>0.67227601429962447</v>
      </c>
      <c r="Q60" s="31">
        <f t="shared" si="8"/>
        <v>0.66932304287618138</v>
      </c>
      <c r="R60" s="31">
        <f t="shared" si="8"/>
        <v>0.68078373437449768</v>
      </c>
      <c r="S60" s="31">
        <f t="shared" si="8"/>
        <v>0.66806129239484202</v>
      </c>
      <c r="T60" s="31">
        <f t="shared" si="8"/>
        <v>0.65156563337467877</v>
      </c>
      <c r="U60" s="31">
        <f t="shared" si="8"/>
        <v>0.6519192253839563</v>
      </c>
      <c r="V60" s="31">
        <f t="shared" si="8"/>
        <v>0.64029516340003712</v>
      </c>
      <c r="W60" s="31">
        <f t="shared" ref="W60" si="9">IF(W9=0,0,W9/W$8)</f>
        <v>0.65111707722548828</v>
      </c>
      <c r="DA60" s="173"/>
    </row>
    <row r="61" spans="1:105" ht="11.45" customHeight="1" x14ac:dyDescent="0.25">
      <c r="A61" s="107" t="s">
        <v>23</v>
      </c>
      <c r="B61" s="123">
        <f t="shared" si="5"/>
        <v>0</v>
      </c>
      <c r="C61" s="123">
        <f t="shared" ref="C61:V61" si="10">IF(C10=0,0,C10/C$8)</f>
        <v>0</v>
      </c>
      <c r="D61" s="123">
        <f t="shared" si="10"/>
        <v>0</v>
      </c>
      <c r="E61" s="123">
        <f t="shared" si="10"/>
        <v>0</v>
      </c>
      <c r="F61" s="123">
        <f t="shared" si="10"/>
        <v>0</v>
      </c>
      <c r="G61" s="123">
        <f t="shared" si="10"/>
        <v>0</v>
      </c>
      <c r="H61" s="123">
        <f t="shared" si="10"/>
        <v>0</v>
      </c>
      <c r="I61" s="123">
        <f t="shared" si="10"/>
        <v>0</v>
      </c>
      <c r="J61" s="123">
        <f t="shared" si="10"/>
        <v>0</v>
      </c>
      <c r="K61" s="123">
        <f t="shared" si="10"/>
        <v>0</v>
      </c>
      <c r="L61" s="123">
        <f t="shared" si="10"/>
        <v>0</v>
      </c>
      <c r="M61" s="123">
        <f t="shared" si="10"/>
        <v>0</v>
      </c>
      <c r="N61" s="123">
        <f t="shared" si="10"/>
        <v>0</v>
      </c>
      <c r="O61" s="123">
        <f t="shared" si="10"/>
        <v>0</v>
      </c>
      <c r="P61" s="123">
        <f t="shared" si="10"/>
        <v>0</v>
      </c>
      <c r="Q61" s="123">
        <f t="shared" si="10"/>
        <v>0</v>
      </c>
      <c r="R61" s="123">
        <f t="shared" si="10"/>
        <v>0</v>
      </c>
      <c r="S61" s="123">
        <f t="shared" si="10"/>
        <v>0</v>
      </c>
      <c r="T61" s="123">
        <f t="shared" si="10"/>
        <v>0</v>
      </c>
      <c r="U61" s="123">
        <f t="shared" si="10"/>
        <v>0</v>
      </c>
      <c r="V61" s="123">
        <f t="shared" si="10"/>
        <v>0</v>
      </c>
      <c r="W61" s="123">
        <f t="shared" ref="W61" si="11">IF(W10=0,0,W10/W$8)</f>
        <v>0</v>
      </c>
      <c r="DA61" s="203"/>
    </row>
    <row r="62" spans="1:105" ht="11.45" customHeight="1" x14ac:dyDescent="0.25">
      <c r="A62" s="109" t="s">
        <v>24</v>
      </c>
      <c r="B62" s="124">
        <f t="shared" si="5"/>
        <v>0.68021384192962298</v>
      </c>
      <c r="C62" s="124">
        <f t="shared" ref="C62:V62" si="12">IF(C11=0,0,C11/C$8)</f>
        <v>0.6733440544397401</v>
      </c>
      <c r="D62" s="124">
        <f t="shared" si="12"/>
        <v>0.67779547321505551</v>
      </c>
      <c r="E62" s="124">
        <f t="shared" si="12"/>
        <v>0.70047722884354047</v>
      </c>
      <c r="F62" s="124">
        <f t="shared" si="12"/>
        <v>0.70380036334611029</v>
      </c>
      <c r="G62" s="124">
        <f t="shared" si="12"/>
        <v>0.70649138239061293</v>
      </c>
      <c r="H62" s="124">
        <f t="shared" si="12"/>
        <v>0.66776714249932378</v>
      </c>
      <c r="I62" s="124">
        <f t="shared" si="12"/>
        <v>0.66738176530217319</v>
      </c>
      <c r="J62" s="124">
        <f t="shared" si="12"/>
        <v>0.66884386735611456</v>
      </c>
      <c r="K62" s="124">
        <f t="shared" si="12"/>
        <v>0.6788253900311414</v>
      </c>
      <c r="L62" s="124">
        <f t="shared" si="12"/>
        <v>0.64904077082423306</v>
      </c>
      <c r="M62" s="124">
        <f t="shared" si="12"/>
        <v>0.68233368028524577</v>
      </c>
      <c r="N62" s="124">
        <f t="shared" si="12"/>
        <v>0.69921866042414726</v>
      </c>
      <c r="O62" s="124">
        <f t="shared" si="12"/>
        <v>0.66907478051327118</v>
      </c>
      <c r="P62" s="124">
        <f t="shared" si="12"/>
        <v>0.67227601429962447</v>
      </c>
      <c r="Q62" s="124">
        <f t="shared" si="12"/>
        <v>0.66932304287618138</v>
      </c>
      <c r="R62" s="124">
        <f t="shared" si="12"/>
        <v>0.68078373437449768</v>
      </c>
      <c r="S62" s="124">
        <f t="shared" si="12"/>
        <v>0.66806129239484202</v>
      </c>
      <c r="T62" s="124">
        <f t="shared" si="12"/>
        <v>0.65156563337467877</v>
      </c>
      <c r="U62" s="124">
        <f t="shared" si="12"/>
        <v>0.6519192253839563</v>
      </c>
      <c r="V62" s="124">
        <f t="shared" si="12"/>
        <v>0.64029516340003712</v>
      </c>
      <c r="W62" s="124">
        <f t="shared" ref="W62" si="13">IF(W11=0,0,W11/W$8)</f>
        <v>0.65111707722548828</v>
      </c>
      <c r="DA62" s="176"/>
    </row>
    <row r="63" spans="1:105" ht="11.45" customHeight="1" x14ac:dyDescent="0.25">
      <c r="A63" s="111" t="s">
        <v>92</v>
      </c>
      <c r="B63" s="125">
        <f t="shared" si="5"/>
        <v>0.68021384192962298</v>
      </c>
      <c r="C63" s="125">
        <f t="shared" ref="C63:V63" si="14">IF(C12=0,0,C12/C$8)</f>
        <v>0.6733440544397401</v>
      </c>
      <c r="D63" s="125">
        <f t="shared" si="14"/>
        <v>0.67779547321505551</v>
      </c>
      <c r="E63" s="125">
        <f t="shared" si="14"/>
        <v>0.70047722884354047</v>
      </c>
      <c r="F63" s="125">
        <f t="shared" si="14"/>
        <v>0.70380036334611029</v>
      </c>
      <c r="G63" s="125">
        <f t="shared" si="14"/>
        <v>0.70649138239061293</v>
      </c>
      <c r="H63" s="125">
        <f t="shared" si="14"/>
        <v>0.66776714249932378</v>
      </c>
      <c r="I63" s="125">
        <f t="shared" si="14"/>
        <v>0.66738176530217319</v>
      </c>
      <c r="J63" s="125">
        <f t="shared" si="14"/>
        <v>0.66884386735611456</v>
      </c>
      <c r="K63" s="125">
        <f t="shared" si="14"/>
        <v>0.6788253900311414</v>
      </c>
      <c r="L63" s="125">
        <f t="shared" si="14"/>
        <v>0.64904077082423306</v>
      </c>
      <c r="M63" s="125">
        <f t="shared" si="14"/>
        <v>0.68233368028524577</v>
      </c>
      <c r="N63" s="125">
        <f t="shared" si="14"/>
        <v>0.69921866042414726</v>
      </c>
      <c r="O63" s="125">
        <f t="shared" si="14"/>
        <v>0.66907478051327118</v>
      </c>
      <c r="P63" s="125">
        <f t="shared" si="14"/>
        <v>0.67227601429962447</v>
      </c>
      <c r="Q63" s="125">
        <f t="shared" si="14"/>
        <v>0.66932304287618138</v>
      </c>
      <c r="R63" s="125">
        <f t="shared" si="14"/>
        <v>0.68078373437449768</v>
      </c>
      <c r="S63" s="125">
        <f t="shared" si="14"/>
        <v>0.66806129239484202</v>
      </c>
      <c r="T63" s="125">
        <f t="shared" si="14"/>
        <v>0.65156563337467877</v>
      </c>
      <c r="U63" s="125">
        <f t="shared" si="14"/>
        <v>0.6519192253839563</v>
      </c>
      <c r="V63" s="125">
        <f t="shared" si="14"/>
        <v>0.64029516340003712</v>
      </c>
      <c r="W63" s="125">
        <f t="shared" ref="W63" si="15">IF(W12=0,0,W12/W$8)</f>
        <v>0.65111707722548828</v>
      </c>
      <c r="DA63" s="171"/>
    </row>
    <row r="64" spans="1:105" ht="11.45" customHeight="1" x14ac:dyDescent="0.25">
      <c r="A64" s="111" t="s">
        <v>93</v>
      </c>
      <c r="B64" s="125">
        <f t="shared" si="5"/>
        <v>0</v>
      </c>
      <c r="C64" s="125">
        <f t="shared" ref="C64:V64" si="16">IF(C13=0,0,C13/C$8)</f>
        <v>0</v>
      </c>
      <c r="D64" s="125">
        <f t="shared" si="16"/>
        <v>0</v>
      </c>
      <c r="E64" s="125">
        <f t="shared" si="16"/>
        <v>0</v>
      </c>
      <c r="F64" s="125">
        <f t="shared" si="16"/>
        <v>0</v>
      </c>
      <c r="G64" s="125">
        <f t="shared" si="16"/>
        <v>0</v>
      </c>
      <c r="H64" s="125">
        <f t="shared" si="16"/>
        <v>0</v>
      </c>
      <c r="I64" s="125">
        <f t="shared" si="16"/>
        <v>0</v>
      </c>
      <c r="J64" s="125">
        <f t="shared" si="16"/>
        <v>0</v>
      </c>
      <c r="K64" s="125">
        <f t="shared" si="16"/>
        <v>0</v>
      </c>
      <c r="L64" s="125">
        <f t="shared" si="16"/>
        <v>0</v>
      </c>
      <c r="M64" s="125">
        <f t="shared" si="16"/>
        <v>0</v>
      </c>
      <c r="N64" s="125">
        <f t="shared" si="16"/>
        <v>0</v>
      </c>
      <c r="O64" s="125">
        <f t="shared" si="16"/>
        <v>0</v>
      </c>
      <c r="P64" s="125">
        <f t="shared" si="16"/>
        <v>0</v>
      </c>
      <c r="Q64" s="125">
        <f t="shared" si="16"/>
        <v>0</v>
      </c>
      <c r="R64" s="125">
        <f t="shared" si="16"/>
        <v>0</v>
      </c>
      <c r="S64" s="125">
        <f t="shared" si="16"/>
        <v>0</v>
      </c>
      <c r="T64" s="125">
        <f t="shared" si="16"/>
        <v>0</v>
      </c>
      <c r="U64" s="125">
        <f t="shared" si="16"/>
        <v>0</v>
      </c>
      <c r="V64" s="125">
        <f t="shared" si="16"/>
        <v>0</v>
      </c>
      <c r="W64" s="125">
        <f t="shared" ref="W64" si="17">IF(W13=0,0,W13/W$8)</f>
        <v>0</v>
      </c>
      <c r="DA64" s="171"/>
    </row>
    <row r="65" spans="1:105" ht="11.45" customHeight="1" x14ac:dyDescent="0.25">
      <c r="A65" s="112" t="s">
        <v>25</v>
      </c>
      <c r="B65" s="126">
        <f t="shared" si="5"/>
        <v>0</v>
      </c>
      <c r="C65" s="126">
        <f t="shared" ref="C65:V65" si="18">IF(C14=0,0,C14/C$8)</f>
        <v>0</v>
      </c>
      <c r="D65" s="126">
        <f t="shared" si="18"/>
        <v>0</v>
      </c>
      <c r="E65" s="126">
        <f t="shared" si="18"/>
        <v>0</v>
      </c>
      <c r="F65" s="126">
        <f t="shared" si="18"/>
        <v>0</v>
      </c>
      <c r="G65" s="126">
        <f t="shared" si="18"/>
        <v>0</v>
      </c>
      <c r="H65" s="126">
        <f t="shared" si="18"/>
        <v>0</v>
      </c>
      <c r="I65" s="126">
        <f t="shared" si="18"/>
        <v>0</v>
      </c>
      <c r="J65" s="126">
        <f t="shared" si="18"/>
        <v>0</v>
      </c>
      <c r="K65" s="126">
        <f t="shared" si="18"/>
        <v>0</v>
      </c>
      <c r="L65" s="126">
        <f t="shared" si="18"/>
        <v>0</v>
      </c>
      <c r="M65" s="126">
        <f t="shared" si="18"/>
        <v>0</v>
      </c>
      <c r="N65" s="126">
        <f t="shared" si="18"/>
        <v>0</v>
      </c>
      <c r="O65" s="126">
        <f t="shared" si="18"/>
        <v>0</v>
      </c>
      <c r="P65" s="126">
        <f t="shared" si="18"/>
        <v>0</v>
      </c>
      <c r="Q65" s="126">
        <f t="shared" si="18"/>
        <v>0</v>
      </c>
      <c r="R65" s="126">
        <f t="shared" si="18"/>
        <v>0</v>
      </c>
      <c r="S65" s="126">
        <f t="shared" si="18"/>
        <v>0</v>
      </c>
      <c r="T65" s="126">
        <f t="shared" si="18"/>
        <v>0</v>
      </c>
      <c r="U65" s="126">
        <f t="shared" si="18"/>
        <v>0</v>
      </c>
      <c r="V65" s="126">
        <f t="shared" si="18"/>
        <v>0</v>
      </c>
      <c r="W65" s="126">
        <f t="shared" ref="W65" si="19">IF(W14=0,0,W14/W$8)</f>
        <v>0</v>
      </c>
      <c r="DA65" s="204"/>
    </row>
    <row r="66" spans="1:105" ht="11.45" customHeight="1" x14ac:dyDescent="0.25">
      <c r="A66" s="27" t="s">
        <v>34</v>
      </c>
      <c r="B66" s="31">
        <f t="shared" si="5"/>
        <v>0.31978615807037702</v>
      </c>
      <c r="C66" s="31">
        <f t="shared" ref="C66:V66" si="20">IF(C15=0,0,C15/C$8)</f>
        <v>0.3266559455602599</v>
      </c>
      <c r="D66" s="31">
        <f t="shared" si="20"/>
        <v>0.32220452678494449</v>
      </c>
      <c r="E66" s="31">
        <f t="shared" si="20"/>
        <v>0.29952277115645942</v>
      </c>
      <c r="F66" s="31">
        <f t="shared" si="20"/>
        <v>0.2961996366538896</v>
      </c>
      <c r="G66" s="31">
        <f t="shared" si="20"/>
        <v>0.29350861760938712</v>
      </c>
      <c r="H66" s="31">
        <f t="shared" si="20"/>
        <v>0.33223285750067627</v>
      </c>
      <c r="I66" s="31">
        <f t="shared" si="20"/>
        <v>0.33261823469782675</v>
      </c>
      <c r="J66" s="31">
        <f t="shared" si="20"/>
        <v>0.33115613264388538</v>
      </c>
      <c r="K66" s="31">
        <f t="shared" si="20"/>
        <v>0.3211746099688586</v>
      </c>
      <c r="L66" s="31">
        <f t="shared" si="20"/>
        <v>0.35095922917576694</v>
      </c>
      <c r="M66" s="31">
        <f t="shared" si="20"/>
        <v>0.31766631971475418</v>
      </c>
      <c r="N66" s="31">
        <f t="shared" si="20"/>
        <v>0.30078133957585274</v>
      </c>
      <c r="O66" s="31">
        <f t="shared" si="20"/>
        <v>0.33092521948672882</v>
      </c>
      <c r="P66" s="31">
        <f t="shared" si="20"/>
        <v>0.32772398570037548</v>
      </c>
      <c r="Q66" s="31">
        <f t="shared" si="20"/>
        <v>0.33067695712381862</v>
      </c>
      <c r="R66" s="31">
        <f t="shared" si="20"/>
        <v>0.3192162656255022</v>
      </c>
      <c r="S66" s="31">
        <f t="shared" si="20"/>
        <v>0.33193870760515798</v>
      </c>
      <c r="T66" s="31">
        <f t="shared" si="20"/>
        <v>0.34843436662532118</v>
      </c>
      <c r="U66" s="31">
        <f t="shared" si="20"/>
        <v>0.3480807746160437</v>
      </c>
      <c r="V66" s="31">
        <f t="shared" si="20"/>
        <v>0.359704836599963</v>
      </c>
      <c r="W66" s="31">
        <f t="shared" ref="W66" si="21">IF(W15=0,0,W15/W$8)</f>
        <v>0.34888292277451172</v>
      </c>
      <c r="DA66" s="173"/>
    </row>
    <row r="67" spans="1:105" ht="11.45" customHeight="1" x14ac:dyDescent="0.25">
      <c r="A67" s="83" t="s">
        <v>92</v>
      </c>
      <c r="B67" s="125">
        <f t="shared" si="5"/>
        <v>0.31978615807037702</v>
      </c>
      <c r="C67" s="125">
        <f t="shared" ref="C67:V67" si="22">IF(C16=0,0,C16/C$8)</f>
        <v>0.3266559455602599</v>
      </c>
      <c r="D67" s="125">
        <f t="shared" si="22"/>
        <v>0.32220452678494449</v>
      </c>
      <c r="E67" s="125">
        <f t="shared" si="22"/>
        <v>0.29952277115645942</v>
      </c>
      <c r="F67" s="125">
        <f t="shared" si="22"/>
        <v>0.2961996366538896</v>
      </c>
      <c r="G67" s="125">
        <f t="shared" si="22"/>
        <v>0.29350861760938712</v>
      </c>
      <c r="H67" s="125">
        <f t="shared" si="22"/>
        <v>0.33223285750067627</v>
      </c>
      <c r="I67" s="125">
        <f t="shared" si="22"/>
        <v>0.33261823469782675</v>
      </c>
      <c r="J67" s="125">
        <f t="shared" si="22"/>
        <v>0.33115613264388538</v>
      </c>
      <c r="K67" s="125">
        <f t="shared" si="22"/>
        <v>0.3211746099688586</v>
      </c>
      <c r="L67" s="125">
        <f t="shared" si="22"/>
        <v>0.35095922917576694</v>
      </c>
      <c r="M67" s="125">
        <f t="shared" si="22"/>
        <v>0.31766631971475418</v>
      </c>
      <c r="N67" s="125">
        <f t="shared" si="22"/>
        <v>0.30078133957585274</v>
      </c>
      <c r="O67" s="125">
        <f t="shared" si="22"/>
        <v>0.33092521948672882</v>
      </c>
      <c r="P67" s="125">
        <f t="shared" si="22"/>
        <v>0.32772398570037548</v>
      </c>
      <c r="Q67" s="125">
        <f t="shared" si="22"/>
        <v>0.33067695712381862</v>
      </c>
      <c r="R67" s="125">
        <f t="shared" si="22"/>
        <v>0.3192162656255022</v>
      </c>
      <c r="S67" s="125">
        <f t="shared" si="22"/>
        <v>0.33193870760515798</v>
      </c>
      <c r="T67" s="125">
        <f t="shared" si="22"/>
        <v>0.34843436662532118</v>
      </c>
      <c r="U67" s="125">
        <f t="shared" si="22"/>
        <v>0.3480807746160437</v>
      </c>
      <c r="V67" s="125">
        <f t="shared" si="22"/>
        <v>0.359704836599963</v>
      </c>
      <c r="W67" s="125">
        <f t="shared" ref="W67" si="23">IF(W16=0,0,W16/W$8)</f>
        <v>0.34888292277451172</v>
      </c>
      <c r="DA67" s="171"/>
    </row>
    <row r="68" spans="1:105" ht="11.45" customHeight="1" x14ac:dyDescent="0.25">
      <c r="A68" s="85" t="s">
        <v>93</v>
      </c>
      <c r="B68" s="127">
        <f t="shared" si="5"/>
        <v>0</v>
      </c>
      <c r="C68" s="127">
        <f t="shared" ref="C68:V68" si="24">IF(C17=0,0,C17/C$8)</f>
        <v>0</v>
      </c>
      <c r="D68" s="127">
        <f t="shared" si="24"/>
        <v>0</v>
      </c>
      <c r="E68" s="127">
        <f t="shared" si="24"/>
        <v>0</v>
      </c>
      <c r="F68" s="127">
        <f t="shared" si="24"/>
        <v>0</v>
      </c>
      <c r="G68" s="127">
        <f t="shared" si="24"/>
        <v>0</v>
      </c>
      <c r="H68" s="127">
        <f t="shared" si="24"/>
        <v>0</v>
      </c>
      <c r="I68" s="127">
        <f t="shared" si="24"/>
        <v>0</v>
      </c>
      <c r="J68" s="127">
        <f t="shared" si="24"/>
        <v>0</v>
      </c>
      <c r="K68" s="127">
        <f t="shared" si="24"/>
        <v>0</v>
      </c>
      <c r="L68" s="127">
        <f t="shared" si="24"/>
        <v>0</v>
      </c>
      <c r="M68" s="127">
        <f t="shared" si="24"/>
        <v>0</v>
      </c>
      <c r="N68" s="127">
        <f t="shared" si="24"/>
        <v>0</v>
      </c>
      <c r="O68" s="127">
        <f t="shared" si="24"/>
        <v>0</v>
      </c>
      <c r="P68" s="127">
        <f t="shared" si="24"/>
        <v>0</v>
      </c>
      <c r="Q68" s="127">
        <f t="shared" si="24"/>
        <v>0</v>
      </c>
      <c r="R68" s="127">
        <f t="shared" si="24"/>
        <v>0</v>
      </c>
      <c r="S68" s="127">
        <f t="shared" si="24"/>
        <v>0</v>
      </c>
      <c r="T68" s="127">
        <f t="shared" si="24"/>
        <v>0</v>
      </c>
      <c r="U68" s="127">
        <f t="shared" si="24"/>
        <v>0</v>
      </c>
      <c r="V68" s="127">
        <f t="shared" si="24"/>
        <v>0</v>
      </c>
      <c r="W68" s="127">
        <f t="shared" ref="W68" si="25">IF(W17=0,0,W17/W$8)</f>
        <v>0</v>
      </c>
      <c r="DA68" s="178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  <ignoredErrors>
    <ignoredError sqref="B11:W11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DA125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25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188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X1" s="49"/>
      <c r="Y1" s="49"/>
      <c r="Z1" s="49"/>
      <c r="AA1" s="49"/>
      <c r="AB1" s="49"/>
      <c r="AC1" s="49"/>
      <c r="AD1" s="49"/>
      <c r="AE1" s="49"/>
      <c r="AF1" s="49"/>
      <c r="DA1" s="170" t="s">
        <v>157</v>
      </c>
    </row>
    <row r="2" spans="1:105" x14ac:dyDescent="0.25">
      <c r="A2" s="50"/>
      <c r="B2" s="50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DA2" s="181"/>
    </row>
    <row r="3" spans="1:105" ht="11.45" customHeight="1" x14ac:dyDescent="0.25">
      <c r="A3" s="53" t="s">
        <v>17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DA3" s="172"/>
    </row>
    <row r="4" spans="1:105" ht="11.45" customHeight="1" x14ac:dyDescent="0.25">
      <c r="A4" s="10" t="s">
        <v>18</v>
      </c>
      <c r="B4" s="11">
        <f t="shared" ref="B4:C4" si="0">SUM(B5:B7)</f>
        <v>716199.53774462477</v>
      </c>
      <c r="C4" s="11">
        <f t="shared" si="0"/>
        <v>702701.5149730664</v>
      </c>
      <c r="D4" s="11">
        <f t="shared" ref="D4:V4" si="1">SUM(D5:D7)</f>
        <v>691692.46780411829</v>
      </c>
      <c r="E4" s="11">
        <f t="shared" si="1"/>
        <v>710320.05343224725</v>
      </c>
      <c r="F4" s="11">
        <f t="shared" si="1"/>
        <v>786952.10146952374</v>
      </c>
      <c r="G4" s="11">
        <f t="shared" si="1"/>
        <v>851608.1127672554</v>
      </c>
      <c r="H4" s="11">
        <f t="shared" si="1"/>
        <v>891480.92583355145</v>
      </c>
      <c r="I4" s="11">
        <f t="shared" si="1"/>
        <v>948385.37860387494</v>
      </c>
      <c r="J4" s="11">
        <f t="shared" si="1"/>
        <v>955460.26871001243</v>
      </c>
      <c r="K4" s="11">
        <f t="shared" si="1"/>
        <v>900951.79078118061</v>
      </c>
      <c r="L4" s="11">
        <f t="shared" si="1"/>
        <v>948313.48767635156</v>
      </c>
      <c r="M4" s="11">
        <f t="shared" si="1"/>
        <v>1011072.9641622459</v>
      </c>
      <c r="N4" s="11">
        <f t="shared" si="1"/>
        <v>1015595.1353740951</v>
      </c>
      <c r="O4" s="11">
        <f t="shared" si="1"/>
        <v>1034457.3899000011</v>
      </c>
      <c r="P4" s="11">
        <f t="shared" si="1"/>
        <v>1078761.6927241287</v>
      </c>
      <c r="Q4" s="11">
        <f t="shared" si="1"/>
        <v>1121094.9447250029</v>
      </c>
      <c r="R4" s="11">
        <f t="shared" si="1"/>
        <v>1191347.092237446</v>
      </c>
      <c r="S4" s="11">
        <f t="shared" si="1"/>
        <v>1292884.9629762708</v>
      </c>
      <c r="T4" s="11">
        <f t="shared" si="1"/>
        <v>1388337.8232484832</v>
      </c>
      <c r="U4" s="11">
        <f t="shared" si="1"/>
        <v>1453134.9578117444</v>
      </c>
      <c r="V4" s="11">
        <f t="shared" si="1"/>
        <v>406536.0037337814</v>
      </c>
      <c r="W4" s="11">
        <f t="shared" ref="W4" si="2">SUM(W5:W7)</f>
        <v>534311.64310052525</v>
      </c>
      <c r="DA4" s="189" t="s">
        <v>189</v>
      </c>
    </row>
    <row r="5" spans="1:105" ht="11.45" customHeight="1" x14ac:dyDescent="0.25">
      <c r="A5" s="83" t="s">
        <v>27</v>
      </c>
      <c r="B5" s="84">
        <v>82338.13263915779</v>
      </c>
      <c r="C5" s="84">
        <v>79436.399846937245</v>
      </c>
      <c r="D5" s="84">
        <v>80334.159801210801</v>
      </c>
      <c r="E5" s="84">
        <v>82499.599847427715</v>
      </c>
      <c r="F5" s="84">
        <v>85968.387331822261</v>
      </c>
      <c r="G5" s="84">
        <v>89851.225520774533</v>
      </c>
      <c r="H5" s="84">
        <v>93342.474127942638</v>
      </c>
      <c r="I5" s="84">
        <v>99980.35047151029</v>
      </c>
      <c r="J5" s="84">
        <v>96178.174589889852</v>
      </c>
      <c r="K5" s="84">
        <v>93860.581772900943</v>
      </c>
      <c r="L5" s="84">
        <v>96690.657490001977</v>
      </c>
      <c r="M5" s="84">
        <v>99620.061922682624</v>
      </c>
      <c r="N5" s="84">
        <v>93829.836969139593</v>
      </c>
      <c r="O5" s="84">
        <v>89350.721861301194</v>
      </c>
      <c r="P5" s="84">
        <v>89252.902634975297</v>
      </c>
      <c r="Q5" s="84">
        <v>93857.833057810058</v>
      </c>
      <c r="R5" s="84">
        <v>99825.85302994329</v>
      </c>
      <c r="S5" s="84">
        <v>105723.81490283168</v>
      </c>
      <c r="T5" s="84">
        <v>111868.56176820378</v>
      </c>
      <c r="U5" s="84">
        <v>114681.00020464537</v>
      </c>
      <c r="V5" s="84">
        <v>45844.97419315904</v>
      </c>
      <c r="W5" s="84">
        <v>68551.550106408307</v>
      </c>
      <c r="DA5" s="171" t="s">
        <v>190</v>
      </c>
    </row>
    <row r="6" spans="1:105" ht="11.45" customHeight="1" x14ac:dyDescent="0.25">
      <c r="A6" s="83" t="s">
        <v>175</v>
      </c>
      <c r="B6" s="84">
        <v>306172.9291438543</v>
      </c>
      <c r="C6" s="84">
        <v>305381.90207946062</v>
      </c>
      <c r="D6" s="84">
        <v>295991.4376759681</v>
      </c>
      <c r="E6" s="84">
        <v>310109.51525955868</v>
      </c>
      <c r="F6" s="84">
        <v>332477.50154098193</v>
      </c>
      <c r="G6" s="84">
        <v>357593.62254114007</v>
      </c>
      <c r="H6" s="84">
        <v>373354.14440862497</v>
      </c>
      <c r="I6" s="84">
        <v>387145.48929547123</v>
      </c>
      <c r="J6" s="84">
        <v>378136.70382675598</v>
      </c>
      <c r="K6" s="84">
        <v>349601.12512606301</v>
      </c>
      <c r="L6" s="84">
        <v>361468.37557870039</v>
      </c>
      <c r="M6" s="84">
        <v>396517.93670652737</v>
      </c>
      <c r="N6" s="84">
        <v>396914.91741850402</v>
      </c>
      <c r="O6" s="84">
        <v>408240.02228308714</v>
      </c>
      <c r="P6" s="84">
        <v>434420.82606916764</v>
      </c>
      <c r="Q6" s="84">
        <v>457365.18676886871</v>
      </c>
      <c r="R6" s="84">
        <v>510018.1179450627</v>
      </c>
      <c r="S6" s="84">
        <v>558891.66414181876</v>
      </c>
      <c r="T6" s="84">
        <v>587402.90823263023</v>
      </c>
      <c r="U6" s="84">
        <v>599350.45484837051</v>
      </c>
      <c r="V6" s="84">
        <v>162678.00551652178</v>
      </c>
      <c r="W6" s="84">
        <v>233384.25973631896</v>
      </c>
      <c r="DA6" s="171" t="s">
        <v>191</v>
      </c>
    </row>
    <row r="7" spans="1:105" ht="11.45" customHeight="1" x14ac:dyDescent="0.25">
      <c r="A7" s="83" t="s">
        <v>176</v>
      </c>
      <c r="B7" s="84">
        <v>327688.47596161265</v>
      </c>
      <c r="C7" s="84">
        <v>317883.21304666856</v>
      </c>
      <c r="D7" s="84">
        <v>315366.87032693939</v>
      </c>
      <c r="E7" s="84">
        <v>317710.93832526088</v>
      </c>
      <c r="F7" s="84">
        <v>368506.21259671956</v>
      </c>
      <c r="G7" s="84">
        <v>404163.26470534079</v>
      </c>
      <c r="H7" s="84">
        <v>424784.30729698378</v>
      </c>
      <c r="I7" s="84">
        <v>461259.53883689339</v>
      </c>
      <c r="J7" s="84">
        <v>481145.39029336662</v>
      </c>
      <c r="K7" s="84">
        <v>457490.08388221671</v>
      </c>
      <c r="L7" s="84">
        <v>490154.45460764918</v>
      </c>
      <c r="M7" s="84">
        <v>514934.96553303581</v>
      </c>
      <c r="N7" s="84">
        <v>524850.3809864514</v>
      </c>
      <c r="O7" s="84">
        <v>536866.64575561276</v>
      </c>
      <c r="P7" s="84">
        <v>555087.96401998575</v>
      </c>
      <c r="Q7" s="84">
        <v>569871.92489832407</v>
      </c>
      <c r="R7" s="84">
        <v>581503.12126244011</v>
      </c>
      <c r="S7" s="84">
        <v>628269.48393162049</v>
      </c>
      <c r="T7" s="84">
        <v>689066.35324764939</v>
      </c>
      <c r="U7" s="84">
        <v>739103.50275872857</v>
      </c>
      <c r="V7" s="84">
        <v>198013.02402410054</v>
      </c>
      <c r="W7" s="84">
        <v>232375.83325779802</v>
      </c>
      <c r="DA7" s="171" t="s">
        <v>192</v>
      </c>
    </row>
    <row r="8" spans="1:105" ht="11.45" customHeight="1" x14ac:dyDescent="0.25">
      <c r="A8" s="12" t="s">
        <v>28</v>
      </c>
      <c r="B8" s="13">
        <f t="shared" ref="B8:C8" si="3">SUM(B9:B11)</f>
        <v>25990.504364607496</v>
      </c>
      <c r="C8" s="13">
        <f t="shared" si="3"/>
        <v>25150.487273653893</v>
      </c>
      <c r="D8" s="13">
        <f t="shared" ref="D8:V8" si="4">SUM(D9:D11)</f>
        <v>25611.901417267523</v>
      </c>
      <c r="E8" s="13">
        <f t="shared" si="4"/>
        <v>25775.984780215138</v>
      </c>
      <c r="F8" s="13">
        <f t="shared" si="4"/>
        <v>27337.70051460098</v>
      </c>
      <c r="G8" s="13">
        <f t="shared" si="4"/>
        <v>29161.590419939268</v>
      </c>
      <c r="H8" s="13">
        <f t="shared" si="4"/>
        <v>31258.293912827739</v>
      </c>
      <c r="I8" s="13">
        <f t="shared" si="4"/>
        <v>33677.920902761107</v>
      </c>
      <c r="J8" s="13">
        <f t="shared" si="4"/>
        <v>34432.291242932326</v>
      </c>
      <c r="K8" s="13">
        <f t="shared" si="4"/>
        <v>30636.013909094465</v>
      </c>
      <c r="L8" s="13">
        <f t="shared" si="4"/>
        <v>36538.745152178075</v>
      </c>
      <c r="M8" s="13">
        <f t="shared" si="4"/>
        <v>39490.256961847736</v>
      </c>
      <c r="N8" s="13">
        <f t="shared" si="4"/>
        <v>37754.571303933873</v>
      </c>
      <c r="O8" s="13">
        <f t="shared" si="4"/>
        <v>37513.182491128173</v>
      </c>
      <c r="P8" s="13">
        <f t="shared" si="4"/>
        <v>41902.932890057717</v>
      </c>
      <c r="Q8" s="13">
        <f t="shared" si="4"/>
        <v>43383.701467300671</v>
      </c>
      <c r="R8" s="13">
        <f t="shared" si="4"/>
        <v>44015.691895198426</v>
      </c>
      <c r="S8" s="13">
        <f t="shared" si="4"/>
        <v>47277.198425138136</v>
      </c>
      <c r="T8" s="13">
        <f t="shared" si="4"/>
        <v>48756.504492687745</v>
      </c>
      <c r="U8" s="13">
        <f t="shared" si="4"/>
        <v>47794.32055552191</v>
      </c>
      <c r="V8" s="13">
        <f t="shared" si="4"/>
        <v>44687.26540335294</v>
      </c>
      <c r="W8" s="13">
        <f t="shared" ref="W8" si="5">SUM(W9:W11)</f>
        <v>46525.464771967258</v>
      </c>
      <c r="DA8" s="193" t="s">
        <v>193</v>
      </c>
    </row>
    <row r="9" spans="1:105" ht="11.45" customHeight="1" x14ac:dyDescent="0.25">
      <c r="A9" s="92" t="s">
        <v>27</v>
      </c>
      <c r="B9" s="102">
        <v>415.25356894718698</v>
      </c>
      <c r="C9" s="102">
        <v>449.1262276439117</v>
      </c>
      <c r="D9" s="102">
        <v>415.26836419307125</v>
      </c>
      <c r="E9" s="102">
        <v>378.82428268026786</v>
      </c>
      <c r="F9" s="102">
        <v>380.32000827410417</v>
      </c>
      <c r="G9" s="102">
        <v>360.57705964383183</v>
      </c>
      <c r="H9" s="102">
        <v>346.13194447818967</v>
      </c>
      <c r="I9" s="102">
        <v>331.94181890986505</v>
      </c>
      <c r="J9" s="102">
        <v>309.42791310132645</v>
      </c>
      <c r="K9" s="102">
        <v>278.91789452663943</v>
      </c>
      <c r="L9" s="102">
        <v>255.87337828657297</v>
      </c>
      <c r="M9" s="102">
        <v>254.51253353605449</v>
      </c>
      <c r="N9" s="102">
        <v>234.1304633693222</v>
      </c>
      <c r="O9" s="102">
        <v>222.93694548451836</v>
      </c>
      <c r="P9" s="102">
        <v>250.57875135431195</v>
      </c>
      <c r="Q9" s="102">
        <v>245.71006561027897</v>
      </c>
      <c r="R9" s="102">
        <v>249.16581900703417</v>
      </c>
      <c r="S9" s="102">
        <v>249.38452671630412</v>
      </c>
      <c r="T9" s="102">
        <v>252.96236049529722</v>
      </c>
      <c r="U9" s="102">
        <v>262.67151572750964</v>
      </c>
      <c r="V9" s="102">
        <v>228.45080186810708</v>
      </c>
      <c r="W9" s="102">
        <v>272.01753324348954</v>
      </c>
      <c r="DA9" s="175" t="s">
        <v>194</v>
      </c>
    </row>
    <row r="10" spans="1:105" ht="11.45" customHeight="1" x14ac:dyDescent="0.25">
      <c r="A10" s="92" t="s">
        <v>175</v>
      </c>
      <c r="B10" s="102">
        <v>1584.2301623788003</v>
      </c>
      <c r="C10" s="102">
        <v>1548.4561318122164</v>
      </c>
      <c r="D10" s="102">
        <v>1535.2549470385038</v>
      </c>
      <c r="E10" s="102">
        <v>1581.5275406198557</v>
      </c>
      <c r="F10" s="102">
        <v>1654.9073079083378</v>
      </c>
      <c r="G10" s="102">
        <v>1736.1596102198839</v>
      </c>
      <c r="H10" s="102">
        <v>1852.1548762277093</v>
      </c>
      <c r="I10" s="102">
        <v>1933.562251827381</v>
      </c>
      <c r="J10" s="102">
        <v>1903.6870929808006</v>
      </c>
      <c r="K10" s="102">
        <v>1776.8115156524784</v>
      </c>
      <c r="L10" s="102">
        <v>1853.6420323263114</v>
      </c>
      <c r="M10" s="102">
        <v>1860.1834212164858</v>
      </c>
      <c r="N10" s="102">
        <v>1878.9685740053615</v>
      </c>
      <c r="O10" s="102">
        <v>1875.0013508322518</v>
      </c>
      <c r="P10" s="102">
        <v>2137.4599238597216</v>
      </c>
      <c r="Q10" s="102">
        <v>2168.8837952995168</v>
      </c>
      <c r="R10" s="102">
        <v>2191.4782196800415</v>
      </c>
      <c r="S10" s="102">
        <v>2227.8357503763091</v>
      </c>
      <c r="T10" s="102">
        <v>2276.3267130228228</v>
      </c>
      <c r="U10" s="102">
        <v>2374.5443351496892</v>
      </c>
      <c r="V10" s="102">
        <v>2153.2466091142114</v>
      </c>
      <c r="W10" s="102">
        <v>2490.2632392567934</v>
      </c>
      <c r="DA10" s="175" t="s">
        <v>195</v>
      </c>
    </row>
    <row r="11" spans="1:105" ht="11.45" customHeight="1" x14ac:dyDescent="0.25">
      <c r="A11" s="85" t="s">
        <v>176</v>
      </c>
      <c r="B11" s="86">
        <v>23991.020633281507</v>
      </c>
      <c r="C11" s="86">
        <v>23152.904914197763</v>
      </c>
      <c r="D11" s="86">
        <v>23661.378106035947</v>
      </c>
      <c r="E11" s="86">
        <v>23815.632956915015</v>
      </c>
      <c r="F11" s="86">
        <v>25302.473198418538</v>
      </c>
      <c r="G11" s="86">
        <v>27064.853750075552</v>
      </c>
      <c r="H11" s="86">
        <v>29060.007092121839</v>
      </c>
      <c r="I11" s="86">
        <v>31412.41683202386</v>
      </c>
      <c r="J11" s="86">
        <v>32219.176236850202</v>
      </c>
      <c r="K11" s="86">
        <v>28580.284498915345</v>
      </c>
      <c r="L11" s="86">
        <v>34429.229741565192</v>
      </c>
      <c r="M11" s="86">
        <v>37375.561007095195</v>
      </c>
      <c r="N11" s="86">
        <v>35641.472266559191</v>
      </c>
      <c r="O11" s="86">
        <v>35415.244194811399</v>
      </c>
      <c r="P11" s="86">
        <v>39514.894214843684</v>
      </c>
      <c r="Q11" s="86">
        <v>40969.107606390877</v>
      </c>
      <c r="R11" s="86">
        <v>41575.047856511352</v>
      </c>
      <c r="S11" s="86">
        <v>44799.97814804552</v>
      </c>
      <c r="T11" s="86">
        <v>46227.215419169625</v>
      </c>
      <c r="U11" s="86">
        <v>45157.104704644713</v>
      </c>
      <c r="V11" s="86">
        <v>42305.567992370619</v>
      </c>
      <c r="W11" s="86">
        <v>43763.183999466972</v>
      </c>
      <c r="DA11" s="178" t="s">
        <v>196</v>
      </c>
    </row>
    <row r="12" spans="1:105" ht="11.45" customHeight="1" x14ac:dyDescent="0.25">
      <c r="A12" s="50"/>
      <c r="B12" s="50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DA12" s="181"/>
    </row>
    <row r="13" spans="1:105" ht="11.45" customHeight="1" x14ac:dyDescent="0.25">
      <c r="A13" s="53" t="s">
        <v>64</v>
      </c>
      <c r="B13" s="54">
        <f t="shared" ref="B13:C13" si="6">SUM(B14,B18)</f>
        <v>6342.1877314397871</v>
      </c>
      <c r="C13" s="54">
        <f t="shared" si="6"/>
        <v>6150.3692286143259</v>
      </c>
      <c r="D13" s="54">
        <f t="shared" ref="D13:V13" si="7">SUM(D14,D18)</f>
        <v>6087.8763428130706</v>
      </c>
      <c r="E13" s="54">
        <f t="shared" si="7"/>
        <v>6285.3984978957196</v>
      </c>
      <c r="F13" s="54">
        <f t="shared" si="7"/>
        <v>6702.7247380844883</v>
      </c>
      <c r="G13" s="54">
        <f t="shared" si="7"/>
        <v>7091.9699073180991</v>
      </c>
      <c r="H13" s="54">
        <f t="shared" si="7"/>
        <v>7469.5683683973684</v>
      </c>
      <c r="I13" s="54">
        <f t="shared" si="7"/>
        <v>7977.5245360541621</v>
      </c>
      <c r="J13" s="54">
        <f t="shared" si="7"/>
        <v>8037.7341404473282</v>
      </c>
      <c r="K13" s="54">
        <f t="shared" si="7"/>
        <v>7362.4452835448392</v>
      </c>
      <c r="L13" s="54">
        <f t="shared" si="7"/>
        <v>7436.7021153392252</v>
      </c>
      <c r="M13" s="54">
        <f t="shared" si="7"/>
        <v>7789.6237389662037</v>
      </c>
      <c r="N13" s="54">
        <f t="shared" si="7"/>
        <v>7479.3482724310452</v>
      </c>
      <c r="O13" s="54">
        <f t="shared" si="7"/>
        <v>7399.3838976150228</v>
      </c>
      <c r="P13" s="54">
        <f t="shared" si="7"/>
        <v>7582.4973806034968</v>
      </c>
      <c r="Q13" s="54">
        <f t="shared" si="7"/>
        <v>7798.4446621547258</v>
      </c>
      <c r="R13" s="54">
        <f t="shared" si="7"/>
        <v>8125.9029822242283</v>
      </c>
      <c r="S13" s="54">
        <f t="shared" si="7"/>
        <v>8603.5009329892619</v>
      </c>
      <c r="T13" s="54">
        <f t="shared" si="7"/>
        <v>9121.5139067525015</v>
      </c>
      <c r="U13" s="54">
        <f t="shared" si="7"/>
        <v>9311.8465208457874</v>
      </c>
      <c r="V13" s="54">
        <f t="shared" si="7"/>
        <v>3896.9122150270882</v>
      </c>
      <c r="W13" s="54">
        <f t="shared" ref="W13" si="8">SUM(W14,W18)</f>
        <v>5050.5524447727075</v>
      </c>
      <c r="DA13" s="172" t="s">
        <v>197</v>
      </c>
    </row>
    <row r="14" spans="1:105" ht="11.45" customHeight="1" x14ac:dyDescent="0.25">
      <c r="A14" s="10" t="s">
        <v>33</v>
      </c>
      <c r="B14" s="11">
        <f t="shared" ref="B14:C14" si="9">SUM(B15:B17)</f>
        <v>5957.6049012497642</v>
      </c>
      <c r="C14" s="11">
        <f t="shared" si="9"/>
        <v>5789.0134094017067</v>
      </c>
      <c r="D14" s="11">
        <f t="shared" ref="D14:V14" si="10">SUM(D15:D17)</f>
        <v>5706.7281746504577</v>
      </c>
      <c r="E14" s="11">
        <f t="shared" si="10"/>
        <v>5878.4640259418529</v>
      </c>
      <c r="F14" s="11">
        <f t="shared" si="10"/>
        <v>6254.7983374452142</v>
      </c>
      <c r="G14" s="11">
        <f t="shared" si="10"/>
        <v>6593.2569973026093</v>
      </c>
      <c r="H14" s="11">
        <f t="shared" si="10"/>
        <v>6907.8800215794854</v>
      </c>
      <c r="I14" s="11">
        <f t="shared" si="10"/>
        <v>7368.3585654642266</v>
      </c>
      <c r="J14" s="11">
        <f t="shared" si="10"/>
        <v>7406.8662395933989</v>
      </c>
      <c r="K14" s="11">
        <f t="shared" si="10"/>
        <v>6851.0077312438589</v>
      </c>
      <c r="L14" s="11">
        <f t="shared" si="10"/>
        <v>6853.6736004978002</v>
      </c>
      <c r="M14" s="11">
        <f t="shared" si="10"/>
        <v>7193.4007096934174</v>
      </c>
      <c r="N14" s="11">
        <f t="shared" si="10"/>
        <v>6946.6067989533703</v>
      </c>
      <c r="O14" s="11">
        <f t="shared" si="10"/>
        <v>6872.9809966888406</v>
      </c>
      <c r="P14" s="11">
        <f t="shared" si="10"/>
        <v>7068.3167352583523</v>
      </c>
      <c r="Q14" s="11">
        <f t="shared" si="10"/>
        <v>7262.1366274643378</v>
      </c>
      <c r="R14" s="11">
        <f t="shared" si="10"/>
        <v>7627.9722325064376</v>
      </c>
      <c r="S14" s="11">
        <f t="shared" si="10"/>
        <v>8055.3841861644041</v>
      </c>
      <c r="T14" s="11">
        <f t="shared" si="10"/>
        <v>8566.2108392326882</v>
      </c>
      <c r="U14" s="11">
        <f t="shared" si="10"/>
        <v>8786.7239029850152</v>
      </c>
      <c r="V14" s="11">
        <f t="shared" si="10"/>
        <v>3196.4233305898492</v>
      </c>
      <c r="W14" s="11">
        <f t="shared" ref="W14" si="11">SUM(W15:W17)</f>
        <v>4246.7303284454947</v>
      </c>
      <c r="DA14" s="189" t="s">
        <v>198</v>
      </c>
    </row>
    <row r="15" spans="1:105" ht="11.45" customHeight="1" x14ac:dyDescent="0.25">
      <c r="A15" s="83" t="s">
        <v>27</v>
      </c>
      <c r="B15" s="84">
        <v>1065.1181159720177</v>
      </c>
      <c r="C15" s="84">
        <v>1021.5218772162958</v>
      </c>
      <c r="D15" s="84">
        <v>1019.1815269798445</v>
      </c>
      <c r="E15" s="84">
        <v>1038.0605136798374</v>
      </c>
      <c r="F15" s="84">
        <v>1050.3198491607393</v>
      </c>
      <c r="G15" s="84">
        <v>1075.423899508105</v>
      </c>
      <c r="H15" s="84">
        <v>1104.8616854575255</v>
      </c>
      <c r="I15" s="84">
        <v>1149.7206988334665</v>
      </c>
      <c r="J15" s="84">
        <v>1117.4175263049358</v>
      </c>
      <c r="K15" s="84">
        <v>1065.8711421595383</v>
      </c>
      <c r="L15" s="84">
        <v>1020.2941893188437</v>
      </c>
      <c r="M15" s="84">
        <v>1040.9293835154658</v>
      </c>
      <c r="N15" s="84">
        <v>956.72591404030231</v>
      </c>
      <c r="O15" s="84">
        <v>887.41614935741893</v>
      </c>
      <c r="P15" s="84">
        <v>849.20091446641652</v>
      </c>
      <c r="Q15" s="84">
        <v>856.17826378865823</v>
      </c>
      <c r="R15" s="84">
        <v>890.79518142700442</v>
      </c>
      <c r="S15" s="84">
        <v>913.96428178854205</v>
      </c>
      <c r="T15" s="84">
        <v>952.75078789161455</v>
      </c>
      <c r="U15" s="84">
        <v>975.54393376379107</v>
      </c>
      <c r="V15" s="84">
        <v>481.13050962362513</v>
      </c>
      <c r="W15" s="84">
        <v>628.58856063630049</v>
      </c>
      <c r="DA15" s="171" t="s">
        <v>199</v>
      </c>
    </row>
    <row r="16" spans="1:105" ht="11.45" customHeight="1" x14ac:dyDescent="0.25">
      <c r="A16" s="83" t="s">
        <v>175</v>
      </c>
      <c r="B16" s="84">
        <v>2687.3690624510023</v>
      </c>
      <c r="C16" s="84">
        <v>2648.7724761501795</v>
      </c>
      <c r="D16" s="84">
        <v>2573.4054839906485</v>
      </c>
      <c r="E16" s="84">
        <v>2745.910047508838</v>
      </c>
      <c r="F16" s="84">
        <v>2926.6676297370509</v>
      </c>
      <c r="G16" s="84">
        <v>3089.620005986113</v>
      </c>
      <c r="H16" s="84">
        <v>3267.431098186873</v>
      </c>
      <c r="I16" s="84">
        <v>3490.7726650033992</v>
      </c>
      <c r="J16" s="84">
        <v>3486.6657937141567</v>
      </c>
      <c r="K16" s="84">
        <v>3162.0093200617866</v>
      </c>
      <c r="L16" s="84">
        <v>3168.134228756162</v>
      </c>
      <c r="M16" s="84">
        <v>3326.2940563725533</v>
      </c>
      <c r="N16" s="84">
        <v>3209.2433748504222</v>
      </c>
      <c r="O16" s="84">
        <v>3207.8660938335115</v>
      </c>
      <c r="P16" s="84">
        <v>3349.4379523130006</v>
      </c>
      <c r="Q16" s="84">
        <v>3487.5688292302102</v>
      </c>
      <c r="R16" s="84">
        <v>3799.1849433755879</v>
      </c>
      <c r="S16" s="84">
        <v>4049.1978356228615</v>
      </c>
      <c r="T16" s="84">
        <v>4246.5108820238984</v>
      </c>
      <c r="U16" s="84">
        <v>4252.9295109223685</v>
      </c>
      <c r="V16" s="84">
        <v>1483.743103511456</v>
      </c>
      <c r="W16" s="84">
        <v>2018.3392152895292</v>
      </c>
      <c r="DA16" s="171" t="s">
        <v>200</v>
      </c>
    </row>
    <row r="17" spans="1:105" ht="11.45" customHeight="1" x14ac:dyDescent="0.25">
      <c r="A17" s="83" t="s">
        <v>176</v>
      </c>
      <c r="B17" s="84">
        <v>2205.1177228267438</v>
      </c>
      <c r="C17" s="84">
        <v>2118.7190560352315</v>
      </c>
      <c r="D17" s="84">
        <v>2114.1411636799648</v>
      </c>
      <c r="E17" s="84">
        <v>2094.4934647531772</v>
      </c>
      <c r="F17" s="84">
        <v>2277.8108585474242</v>
      </c>
      <c r="G17" s="84">
        <v>2428.2130918083908</v>
      </c>
      <c r="H17" s="84">
        <v>2535.5872379350863</v>
      </c>
      <c r="I17" s="84">
        <v>2727.8652016273609</v>
      </c>
      <c r="J17" s="84">
        <v>2802.7829195743057</v>
      </c>
      <c r="K17" s="84">
        <v>2623.1272690225346</v>
      </c>
      <c r="L17" s="84">
        <v>2665.2451824227946</v>
      </c>
      <c r="M17" s="84">
        <v>2826.1772698053983</v>
      </c>
      <c r="N17" s="84">
        <v>2780.6375100626456</v>
      </c>
      <c r="O17" s="84">
        <v>2777.6987534979098</v>
      </c>
      <c r="P17" s="84">
        <v>2869.6778684789351</v>
      </c>
      <c r="Q17" s="84">
        <v>2918.3895344454695</v>
      </c>
      <c r="R17" s="84">
        <v>2937.9921077038452</v>
      </c>
      <c r="S17" s="84">
        <v>3092.2220687530007</v>
      </c>
      <c r="T17" s="84">
        <v>3366.9491693171749</v>
      </c>
      <c r="U17" s="84">
        <v>3558.2504582988554</v>
      </c>
      <c r="V17" s="84">
        <v>1231.5497174547681</v>
      </c>
      <c r="W17" s="84">
        <v>1599.8025525196647</v>
      </c>
      <c r="DA17" s="171" t="s">
        <v>201</v>
      </c>
    </row>
    <row r="18" spans="1:105" ht="11.45" customHeight="1" x14ac:dyDescent="0.25">
      <c r="A18" s="12" t="s">
        <v>34</v>
      </c>
      <c r="B18" s="13">
        <f t="shared" ref="B18:C18" si="12">SUM(B19:B21)</f>
        <v>384.58283019002306</v>
      </c>
      <c r="C18" s="13">
        <f t="shared" si="12"/>
        <v>361.35581921261945</v>
      </c>
      <c r="D18" s="13">
        <f t="shared" ref="D18:V18" si="13">SUM(D19:D21)</f>
        <v>381.14816816261305</v>
      </c>
      <c r="E18" s="13">
        <f t="shared" si="13"/>
        <v>406.93447195386659</v>
      </c>
      <c r="F18" s="13">
        <f t="shared" si="13"/>
        <v>447.92640063927371</v>
      </c>
      <c r="G18" s="13">
        <f t="shared" si="13"/>
        <v>498.71291001548946</v>
      </c>
      <c r="H18" s="13">
        <f t="shared" si="13"/>
        <v>561.6883468178828</v>
      </c>
      <c r="I18" s="13">
        <f t="shared" si="13"/>
        <v>609.16597058993534</v>
      </c>
      <c r="J18" s="13">
        <f t="shared" si="13"/>
        <v>630.86790085392977</v>
      </c>
      <c r="K18" s="13">
        <f t="shared" si="13"/>
        <v>511.43755230098054</v>
      </c>
      <c r="L18" s="13">
        <f t="shared" si="13"/>
        <v>583.02851484142479</v>
      </c>
      <c r="M18" s="13">
        <f t="shared" si="13"/>
        <v>596.22302927278599</v>
      </c>
      <c r="N18" s="13">
        <f t="shared" si="13"/>
        <v>532.7414734776753</v>
      </c>
      <c r="O18" s="13">
        <f t="shared" si="13"/>
        <v>526.40290092618227</v>
      </c>
      <c r="P18" s="13">
        <f t="shared" si="13"/>
        <v>514.18064534514463</v>
      </c>
      <c r="Q18" s="13">
        <f t="shared" si="13"/>
        <v>536.30803469038813</v>
      </c>
      <c r="R18" s="13">
        <f t="shared" si="13"/>
        <v>497.93074971779021</v>
      </c>
      <c r="S18" s="13">
        <f t="shared" si="13"/>
        <v>548.11674682485841</v>
      </c>
      <c r="T18" s="13">
        <f t="shared" si="13"/>
        <v>555.30306751981266</v>
      </c>
      <c r="U18" s="13">
        <f t="shared" si="13"/>
        <v>525.12261786077215</v>
      </c>
      <c r="V18" s="13">
        <f t="shared" si="13"/>
        <v>700.48888443723911</v>
      </c>
      <c r="W18" s="13">
        <f t="shared" ref="W18" si="14">SUM(W19:W21)</f>
        <v>803.82211632721271</v>
      </c>
      <c r="DA18" s="193" t="s">
        <v>202</v>
      </c>
    </row>
    <row r="19" spans="1:105" ht="11.45" customHeight="1" x14ac:dyDescent="0.25">
      <c r="A19" s="92" t="s">
        <v>27</v>
      </c>
      <c r="B19" s="102">
        <v>37.397959847325474</v>
      </c>
      <c r="C19" s="102">
        <v>40.997124233334148</v>
      </c>
      <c r="D19" s="102">
        <v>36.798887436738923</v>
      </c>
      <c r="E19" s="102">
        <v>31.588037924731413</v>
      </c>
      <c r="F19" s="102">
        <v>33.3387546208819</v>
      </c>
      <c r="G19" s="102">
        <v>32.226223181256422</v>
      </c>
      <c r="H19" s="102">
        <v>32.120386843771321</v>
      </c>
      <c r="I19" s="102">
        <v>30.895175801606896</v>
      </c>
      <c r="J19" s="102">
        <v>29.926126028765516</v>
      </c>
      <c r="K19" s="102">
        <v>26.824517547653876</v>
      </c>
      <c r="L19" s="102">
        <v>22.926108838749698</v>
      </c>
      <c r="M19" s="102">
        <v>20.858809933300044</v>
      </c>
      <c r="N19" s="102">
        <v>18.815544035478915</v>
      </c>
      <c r="O19" s="102">
        <v>17.532674151053655</v>
      </c>
      <c r="P19" s="102">
        <v>17.763054200366859</v>
      </c>
      <c r="Q19" s="102">
        <v>16.956651523944235</v>
      </c>
      <c r="R19" s="102">
        <v>14.974268448547427</v>
      </c>
      <c r="S19" s="102">
        <v>16.297957869613075</v>
      </c>
      <c r="T19" s="102">
        <v>16.208884898250105</v>
      </c>
      <c r="U19" s="102">
        <v>15.325233122884091</v>
      </c>
      <c r="V19" s="102">
        <v>14.672590164513007</v>
      </c>
      <c r="W19" s="102">
        <v>17.096462193767689</v>
      </c>
      <c r="DA19" s="175" t="s">
        <v>203</v>
      </c>
    </row>
    <row r="20" spans="1:105" ht="11.45" customHeight="1" x14ac:dyDescent="0.25">
      <c r="A20" s="92" t="s">
        <v>175</v>
      </c>
      <c r="B20" s="102">
        <v>63.94815037863949</v>
      </c>
      <c r="C20" s="102">
        <v>58.864926276206589</v>
      </c>
      <c r="D20" s="102">
        <v>62.094445339103139</v>
      </c>
      <c r="E20" s="102">
        <v>62.399037411226459</v>
      </c>
      <c r="F20" s="102">
        <v>72.120656079834077</v>
      </c>
      <c r="G20" s="102">
        <v>77.348785338796787</v>
      </c>
      <c r="H20" s="102">
        <v>96.652532623340122</v>
      </c>
      <c r="I20" s="102">
        <v>103.6561992820713</v>
      </c>
      <c r="J20" s="102">
        <v>104.32809456318074</v>
      </c>
      <c r="K20" s="102">
        <v>94.714488873052915</v>
      </c>
      <c r="L20" s="102">
        <v>97.307031200357713</v>
      </c>
      <c r="M20" s="102">
        <v>93.23727428388402</v>
      </c>
      <c r="N20" s="102">
        <v>86.633844888001931</v>
      </c>
      <c r="O20" s="102">
        <v>86.835462233351521</v>
      </c>
      <c r="P20" s="102">
        <v>86.094463089749269</v>
      </c>
      <c r="Q20" s="102">
        <v>88.77251307852471</v>
      </c>
      <c r="R20" s="102">
        <v>81.73518431366513</v>
      </c>
      <c r="S20" s="102">
        <v>91.011124652696225</v>
      </c>
      <c r="T20" s="102">
        <v>92.069359930362751</v>
      </c>
      <c r="U20" s="102">
        <v>91.370948974540212</v>
      </c>
      <c r="V20" s="102">
        <v>98.841573173821843</v>
      </c>
      <c r="W20" s="102">
        <v>122.427557744297</v>
      </c>
      <c r="DA20" s="175" t="s">
        <v>204</v>
      </c>
    </row>
    <row r="21" spans="1:105" ht="11.45" customHeight="1" x14ac:dyDescent="0.25">
      <c r="A21" s="85" t="s">
        <v>176</v>
      </c>
      <c r="B21" s="86">
        <v>283.23671996405812</v>
      </c>
      <c r="C21" s="86">
        <v>261.49376870307873</v>
      </c>
      <c r="D21" s="86">
        <v>282.25483538677099</v>
      </c>
      <c r="E21" s="86">
        <v>312.94739661790874</v>
      </c>
      <c r="F21" s="86">
        <v>342.46698993855773</v>
      </c>
      <c r="G21" s="86">
        <v>389.13790149543621</v>
      </c>
      <c r="H21" s="86">
        <v>432.91542735077138</v>
      </c>
      <c r="I21" s="86">
        <v>474.61459550625722</v>
      </c>
      <c r="J21" s="86">
        <v>496.61368026198357</v>
      </c>
      <c r="K21" s="86">
        <v>389.89854588027379</v>
      </c>
      <c r="L21" s="86">
        <v>462.79537480231744</v>
      </c>
      <c r="M21" s="86">
        <v>482.12694505560194</v>
      </c>
      <c r="N21" s="86">
        <v>427.29208455419445</v>
      </c>
      <c r="O21" s="86">
        <v>422.03476454177707</v>
      </c>
      <c r="P21" s="86">
        <v>410.32312805502846</v>
      </c>
      <c r="Q21" s="86">
        <v>430.57887008791914</v>
      </c>
      <c r="R21" s="86">
        <v>401.22129695557766</v>
      </c>
      <c r="S21" s="86">
        <v>440.80766430254909</v>
      </c>
      <c r="T21" s="86">
        <v>447.02482269119974</v>
      </c>
      <c r="U21" s="86">
        <v>418.4264357633478</v>
      </c>
      <c r="V21" s="86">
        <v>586.9747210989043</v>
      </c>
      <c r="W21" s="86">
        <v>664.29809638914799</v>
      </c>
      <c r="DA21" s="178" t="s">
        <v>205</v>
      </c>
    </row>
    <row r="22" spans="1:105" ht="11.45" customHeight="1" x14ac:dyDescent="0.25">
      <c r="A22" s="50"/>
      <c r="B22" s="50"/>
      <c r="C22" s="5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DA22" s="181"/>
    </row>
    <row r="23" spans="1:105" ht="11.45" customHeight="1" x14ac:dyDescent="0.25">
      <c r="A23" s="53" t="s">
        <v>140</v>
      </c>
      <c r="B23" s="54">
        <f t="shared" ref="B23:C23" si="15">SUM(B24,B28)</f>
        <v>4959343</v>
      </c>
      <c r="C23" s="54">
        <f t="shared" si="15"/>
        <v>4811025</v>
      </c>
      <c r="D23" s="54">
        <f t="shared" ref="D23:V23" si="16">SUM(D24,D28)</f>
        <v>4731338</v>
      </c>
      <c r="E23" s="54">
        <f t="shared" si="16"/>
        <v>4910408</v>
      </c>
      <c r="F23" s="54">
        <f t="shared" si="16"/>
        <v>5170302</v>
      </c>
      <c r="G23" s="54">
        <f t="shared" si="16"/>
        <v>5387584</v>
      </c>
      <c r="H23" s="54">
        <f t="shared" si="16"/>
        <v>5630096</v>
      </c>
      <c r="I23" s="54">
        <f t="shared" si="16"/>
        <v>5918924</v>
      </c>
      <c r="J23" s="54">
        <f t="shared" si="16"/>
        <v>5901986</v>
      </c>
      <c r="K23" s="54">
        <f t="shared" si="16"/>
        <v>5446831</v>
      </c>
      <c r="L23" s="54">
        <f t="shared" si="16"/>
        <v>5365039</v>
      </c>
      <c r="M23" s="54">
        <f t="shared" si="16"/>
        <v>5576014</v>
      </c>
      <c r="N23" s="54">
        <f t="shared" si="16"/>
        <v>5342237</v>
      </c>
      <c r="O23" s="54">
        <f t="shared" si="16"/>
        <v>5162268</v>
      </c>
      <c r="P23" s="54">
        <f t="shared" si="16"/>
        <v>5167045</v>
      </c>
      <c r="Q23" s="54">
        <f t="shared" si="16"/>
        <v>5294488</v>
      </c>
      <c r="R23" s="54">
        <f t="shared" si="16"/>
        <v>5492334</v>
      </c>
      <c r="S23" s="54">
        <f t="shared" si="16"/>
        <v>5706654</v>
      </c>
      <c r="T23" s="54">
        <f t="shared" si="16"/>
        <v>5960965</v>
      </c>
      <c r="U23" s="54">
        <f t="shared" si="16"/>
        <v>6042487</v>
      </c>
      <c r="V23" s="54">
        <f t="shared" si="16"/>
        <v>2437114</v>
      </c>
      <c r="W23" s="54">
        <f t="shared" ref="W23" si="17">SUM(W24,W28)</f>
        <v>3076142</v>
      </c>
      <c r="DA23" s="172" t="s">
        <v>206</v>
      </c>
    </row>
    <row r="24" spans="1:105" ht="11.45" customHeight="1" x14ac:dyDescent="0.25">
      <c r="A24" s="10" t="s">
        <v>33</v>
      </c>
      <c r="B24" s="11">
        <f t="shared" ref="B24:C24" si="18">SUM(B25:B27)</f>
        <v>4772748</v>
      </c>
      <c r="C24" s="11">
        <f t="shared" si="18"/>
        <v>4628715</v>
      </c>
      <c r="D24" s="11">
        <f t="shared" ref="D24:V24" si="19">SUM(D25:D27)</f>
        <v>4548184</v>
      </c>
      <c r="E24" s="11">
        <f t="shared" si="19"/>
        <v>4729061</v>
      </c>
      <c r="F24" s="11">
        <f t="shared" si="19"/>
        <v>4969450</v>
      </c>
      <c r="G24" s="11">
        <f t="shared" si="19"/>
        <v>5174564</v>
      </c>
      <c r="H24" s="11">
        <f t="shared" si="19"/>
        <v>5387284</v>
      </c>
      <c r="I24" s="11">
        <f t="shared" si="19"/>
        <v>5663134</v>
      </c>
      <c r="J24" s="11">
        <f t="shared" si="19"/>
        <v>5641057</v>
      </c>
      <c r="K24" s="11">
        <f t="shared" si="19"/>
        <v>5222253</v>
      </c>
      <c r="L24" s="11">
        <f t="shared" si="19"/>
        <v>5133321</v>
      </c>
      <c r="M24" s="11">
        <f t="shared" si="19"/>
        <v>5346555</v>
      </c>
      <c r="N24" s="11">
        <f t="shared" si="19"/>
        <v>5129334</v>
      </c>
      <c r="O24" s="11">
        <f t="shared" si="19"/>
        <v>4952458</v>
      </c>
      <c r="P24" s="11">
        <f t="shared" si="19"/>
        <v>4960881</v>
      </c>
      <c r="Q24" s="11">
        <f t="shared" si="19"/>
        <v>5082752</v>
      </c>
      <c r="R24" s="11">
        <f t="shared" si="19"/>
        <v>5300053</v>
      </c>
      <c r="S24" s="11">
        <f t="shared" si="19"/>
        <v>5496183</v>
      </c>
      <c r="T24" s="11">
        <f t="shared" si="19"/>
        <v>5749281</v>
      </c>
      <c r="U24" s="11">
        <f t="shared" si="19"/>
        <v>5839109</v>
      </c>
      <c r="V24" s="11">
        <f t="shared" si="19"/>
        <v>2207637</v>
      </c>
      <c r="W24" s="11">
        <f t="shared" ref="W24" si="20">SUM(W25:W27)</f>
        <v>2810377</v>
      </c>
      <c r="DA24" s="189" t="s">
        <v>207</v>
      </c>
    </row>
    <row r="25" spans="1:105" ht="11.45" customHeight="1" x14ac:dyDescent="0.25">
      <c r="A25" s="83" t="s">
        <v>27</v>
      </c>
      <c r="B25" s="84">
        <v>1860604</v>
      </c>
      <c r="C25" s="84">
        <v>1780198</v>
      </c>
      <c r="D25" s="84">
        <v>1771141</v>
      </c>
      <c r="E25" s="84">
        <v>1807119</v>
      </c>
      <c r="F25" s="84">
        <v>1846017</v>
      </c>
      <c r="G25" s="84">
        <v>1891398</v>
      </c>
      <c r="H25" s="84">
        <v>1935525</v>
      </c>
      <c r="I25" s="84">
        <v>1987256</v>
      </c>
      <c r="J25" s="84">
        <v>1933547</v>
      </c>
      <c r="K25" s="84">
        <v>1820352</v>
      </c>
      <c r="L25" s="84">
        <v>1740624</v>
      </c>
      <c r="M25" s="84">
        <v>1786040</v>
      </c>
      <c r="N25" s="84">
        <v>1646091</v>
      </c>
      <c r="O25" s="84">
        <v>1508940</v>
      </c>
      <c r="P25" s="84">
        <v>1430430</v>
      </c>
      <c r="Q25" s="84">
        <v>1440699</v>
      </c>
      <c r="R25" s="84">
        <v>1476509</v>
      </c>
      <c r="S25" s="84">
        <v>1494982</v>
      </c>
      <c r="T25" s="84">
        <v>1543349</v>
      </c>
      <c r="U25" s="84">
        <v>1560251</v>
      </c>
      <c r="V25" s="84">
        <v>745158</v>
      </c>
      <c r="W25" s="84">
        <v>924451</v>
      </c>
      <c r="DA25" s="171" t="s">
        <v>208</v>
      </c>
    </row>
    <row r="26" spans="1:105" ht="11.45" customHeight="1" x14ac:dyDescent="0.25">
      <c r="A26" s="83" t="s">
        <v>175</v>
      </c>
      <c r="B26" s="84">
        <v>2288947</v>
      </c>
      <c r="C26" s="84">
        <v>2248193</v>
      </c>
      <c r="D26" s="84">
        <v>2180691</v>
      </c>
      <c r="E26" s="84">
        <v>2325131</v>
      </c>
      <c r="F26" s="84">
        <v>2474739</v>
      </c>
      <c r="G26" s="84">
        <v>2599331</v>
      </c>
      <c r="H26" s="84">
        <v>2742251</v>
      </c>
      <c r="I26" s="84">
        <v>2906538</v>
      </c>
      <c r="J26" s="84">
        <v>2908897</v>
      </c>
      <c r="K26" s="84">
        <v>2641867</v>
      </c>
      <c r="L26" s="84">
        <v>2609637</v>
      </c>
      <c r="M26" s="84">
        <v>2740425</v>
      </c>
      <c r="N26" s="84">
        <v>2660869</v>
      </c>
      <c r="O26" s="84">
        <v>2617551</v>
      </c>
      <c r="P26" s="84">
        <v>2686320</v>
      </c>
      <c r="Q26" s="84">
        <v>2790944</v>
      </c>
      <c r="R26" s="84">
        <v>2979268</v>
      </c>
      <c r="S26" s="84">
        <v>3112332</v>
      </c>
      <c r="T26" s="84">
        <v>3238550</v>
      </c>
      <c r="U26" s="84">
        <v>3267253</v>
      </c>
      <c r="V26" s="84">
        <v>1139911</v>
      </c>
      <c r="W26" s="84">
        <v>1445842</v>
      </c>
      <c r="DA26" s="171" t="s">
        <v>209</v>
      </c>
    </row>
    <row r="27" spans="1:105" ht="11.45" customHeight="1" x14ac:dyDescent="0.25">
      <c r="A27" s="83" t="s">
        <v>176</v>
      </c>
      <c r="B27" s="84">
        <v>623197</v>
      </c>
      <c r="C27" s="84">
        <v>600324</v>
      </c>
      <c r="D27" s="84">
        <v>596352</v>
      </c>
      <c r="E27" s="84">
        <v>596811</v>
      </c>
      <c r="F27" s="84">
        <v>648694</v>
      </c>
      <c r="G27" s="84">
        <v>683835</v>
      </c>
      <c r="H27" s="84">
        <v>709508</v>
      </c>
      <c r="I27" s="84">
        <v>769340</v>
      </c>
      <c r="J27" s="84">
        <v>798613</v>
      </c>
      <c r="K27" s="84">
        <v>760034</v>
      </c>
      <c r="L27" s="84">
        <v>783060</v>
      </c>
      <c r="M27" s="84">
        <v>820090</v>
      </c>
      <c r="N27" s="84">
        <v>822374</v>
      </c>
      <c r="O27" s="84">
        <v>825967</v>
      </c>
      <c r="P27" s="84">
        <v>844131</v>
      </c>
      <c r="Q27" s="84">
        <v>851109</v>
      </c>
      <c r="R27" s="84">
        <v>844276</v>
      </c>
      <c r="S27" s="84">
        <v>888869</v>
      </c>
      <c r="T27" s="84">
        <v>967382</v>
      </c>
      <c r="U27" s="84">
        <v>1011605</v>
      </c>
      <c r="V27" s="84">
        <v>322568</v>
      </c>
      <c r="W27" s="84">
        <v>440084</v>
      </c>
      <c r="DA27" s="171" t="s">
        <v>210</v>
      </c>
    </row>
    <row r="28" spans="1:105" ht="11.45" customHeight="1" x14ac:dyDescent="0.25">
      <c r="A28" s="12" t="s">
        <v>34</v>
      </c>
      <c r="B28" s="13">
        <f t="shared" ref="B28:C28" si="21">SUM(B29:B31)</f>
        <v>186595</v>
      </c>
      <c r="C28" s="13">
        <f t="shared" si="21"/>
        <v>182310</v>
      </c>
      <c r="D28" s="13">
        <f t="shared" ref="D28:V28" si="22">SUM(D29:D31)</f>
        <v>183154</v>
      </c>
      <c r="E28" s="13">
        <f t="shared" si="22"/>
        <v>181347</v>
      </c>
      <c r="F28" s="13">
        <f t="shared" si="22"/>
        <v>200852</v>
      </c>
      <c r="G28" s="13">
        <f t="shared" si="22"/>
        <v>213020</v>
      </c>
      <c r="H28" s="13">
        <f t="shared" si="22"/>
        <v>242812</v>
      </c>
      <c r="I28" s="13">
        <f t="shared" si="22"/>
        <v>255790</v>
      </c>
      <c r="J28" s="13">
        <f t="shared" si="22"/>
        <v>260929</v>
      </c>
      <c r="K28" s="13">
        <f t="shared" si="22"/>
        <v>224578</v>
      </c>
      <c r="L28" s="13">
        <f t="shared" si="22"/>
        <v>231718</v>
      </c>
      <c r="M28" s="13">
        <f t="shared" si="22"/>
        <v>229459</v>
      </c>
      <c r="N28" s="13">
        <f t="shared" si="22"/>
        <v>212903</v>
      </c>
      <c r="O28" s="13">
        <f t="shared" si="22"/>
        <v>209810</v>
      </c>
      <c r="P28" s="13">
        <f t="shared" si="22"/>
        <v>206164</v>
      </c>
      <c r="Q28" s="13">
        <f t="shared" si="22"/>
        <v>211736</v>
      </c>
      <c r="R28" s="13">
        <f t="shared" si="22"/>
        <v>192281</v>
      </c>
      <c r="S28" s="13">
        <f t="shared" si="22"/>
        <v>210471</v>
      </c>
      <c r="T28" s="13">
        <f t="shared" si="22"/>
        <v>211684</v>
      </c>
      <c r="U28" s="13">
        <f t="shared" si="22"/>
        <v>203378</v>
      </c>
      <c r="V28" s="13">
        <f t="shared" si="22"/>
        <v>229477</v>
      </c>
      <c r="W28" s="13">
        <f t="shared" ref="W28" si="23">SUM(W29:W31)</f>
        <v>265765</v>
      </c>
      <c r="DA28" s="193" t="s">
        <v>211</v>
      </c>
    </row>
    <row r="29" spans="1:105" ht="11.45" customHeight="1" x14ac:dyDescent="0.25">
      <c r="A29" s="92" t="s">
        <v>27</v>
      </c>
      <c r="B29" s="102">
        <v>65295</v>
      </c>
      <c r="C29" s="102">
        <v>70135</v>
      </c>
      <c r="D29" s="102">
        <v>63387</v>
      </c>
      <c r="E29" s="102">
        <v>54782</v>
      </c>
      <c r="F29" s="102">
        <v>57251</v>
      </c>
      <c r="G29" s="102">
        <v>55524</v>
      </c>
      <c r="H29" s="102">
        <v>57514</v>
      </c>
      <c r="I29" s="102">
        <v>56365</v>
      </c>
      <c r="J29" s="102">
        <v>57491</v>
      </c>
      <c r="K29" s="102">
        <v>51900</v>
      </c>
      <c r="L29" s="102">
        <v>45577</v>
      </c>
      <c r="M29" s="102">
        <v>42298</v>
      </c>
      <c r="N29" s="102">
        <v>39281</v>
      </c>
      <c r="O29" s="102">
        <v>36403</v>
      </c>
      <c r="P29" s="102">
        <v>36032</v>
      </c>
      <c r="Q29" s="102">
        <v>34698</v>
      </c>
      <c r="R29" s="102">
        <v>30291</v>
      </c>
      <c r="S29" s="102">
        <v>32569</v>
      </c>
      <c r="T29" s="102">
        <v>32013</v>
      </c>
      <c r="U29" s="102">
        <v>29637</v>
      </c>
      <c r="V29" s="102">
        <v>26629</v>
      </c>
      <c r="W29" s="102">
        <v>30017</v>
      </c>
      <c r="DA29" s="175" t="s">
        <v>212</v>
      </c>
    </row>
    <row r="30" spans="1:105" ht="11.45" customHeight="1" x14ac:dyDescent="0.25">
      <c r="A30" s="92" t="s">
        <v>175</v>
      </c>
      <c r="B30" s="102">
        <v>66785</v>
      </c>
      <c r="C30" s="102">
        <v>62133</v>
      </c>
      <c r="D30" s="102">
        <v>65773</v>
      </c>
      <c r="E30" s="102">
        <v>66582</v>
      </c>
      <c r="F30" s="102">
        <v>77864</v>
      </c>
      <c r="G30" s="102">
        <v>83366</v>
      </c>
      <c r="H30" s="102">
        <v>103599</v>
      </c>
      <c r="I30" s="102">
        <v>110953</v>
      </c>
      <c r="J30" s="102">
        <v>112098</v>
      </c>
      <c r="K30" s="102">
        <v>101073</v>
      </c>
      <c r="L30" s="102">
        <v>101608</v>
      </c>
      <c r="M30" s="102">
        <v>99155</v>
      </c>
      <c r="N30" s="102">
        <v>94129</v>
      </c>
      <c r="O30" s="102">
        <v>95084</v>
      </c>
      <c r="P30" s="102">
        <v>94826</v>
      </c>
      <c r="Q30" s="102">
        <v>98782</v>
      </c>
      <c r="R30" s="102">
        <v>90189</v>
      </c>
      <c r="S30" s="102">
        <v>99517</v>
      </c>
      <c r="T30" s="102">
        <v>100181</v>
      </c>
      <c r="U30" s="102">
        <v>99488</v>
      </c>
      <c r="V30" s="102">
        <v>108552</v>
      </c>
      <c r="W30" s="102">
        <v>126404</v>
      </c>
      <c r="DA30" s="175" t="s">
        <v>213</v>
      </c>
    </row>
    <row r="31" spans="1:105" ht="11.45" customHeight="1" x14ac:dyDescent="0.25">
      <c r="A31" s="85" t="s">
        <v>176</v>
      </c>
      <c r="B31" s="86">
        <v>54515</v>
      </c>
      <c r="C31" s="86">
        <v>50042</v>
      </c>
      <c r="D31" s="86">
        <v>53994</v>
      </c>
      <c r="E31" s="86">
        <v>59983</v>
      </c>
      <c r="F31" s="86">
        <v>65737</v>
      </c>
      <c r="G31" s="86">
        <v>74130</v>
      </c>
      <c r="H31" s="86">
        <v>81699</v>
      </c>
      <c r="I31" s="86">
        <v>88472</v>
      </c>
      <c r="J31" s="86">
        <v>91340</v>
      </c>
      <c r="K31" s="86">
        <v>71605</v>
      </c>
      <c r="L31" s="86">
        <v>84533</v>
      </c>
      <c r="M31" s="86">
        <v>88006</v>
      </c>
      <c r="N31" s="86">
        <v>79493</v>
      </c>
      <c r="O31" s="86">
        <v>78323</v>
      </c>
      <c r="P31" s="86">
        <v>75306</v>
      </c>
      <c r="Q31" s="86">
        <v>78256</v>
      </c>
      <c r="R31" s="86">
        <v>71801</v>
      </c>
      <c r="S31" s="86">
        <v>78385</v>
      </c>
      <c r="T31" s="86">
        <v>79490</v>
      </c>
      <c r="U31" s="86">
        <v>74253</v>
      </c>
      <c r="V31" s="86">
        <v>94296</v>
      </c>
      <c r="W31" s="86">
        <v>109344</v>
      </c>
      <c r="DA31" s="178" t="s">
        <v>214</v>
      </c>
    </row>
    <row r="32" spans="1:105" x14ac:dyDescent="0.25">
      <c r="A32" s="50"/>
      <c r="B32" s="50"/>
      <c r="C32" s="50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DA32" s="181"/>
    </row>
    <row r="33" spans="1:105" ht="11.45" customHeight="1" x14ac:dyDescent="0.25">
      <c r="A33" s="53" t="s">
        <v>142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DA33" s="172"/>
    </row>
    <row r="34" spans="1:105" ht="11.45" customHeight="1" x14ac:dyDescent="0.25">
      <c r="A34" s="10" t="s">
        <v>79</v>
      </c>
      <c r="B34" s="11">
        <f t="shared" ref="B34:C34" si="24">SUM(B35:B37)</f>
        <v>378675046</v>
      </c>
      <c r="C34" s="11">
        <f t="shared" si="24"/>
        <v>371163632</v>
      </c>
      <c r="D34" s="11">
        <f t="shared" ref="D34:V34" si="25">SUM(D35:D37)</f>
        <v>368557931</v>
      </c>
      <c r="E34" s="11">
        <f t="shared" si="25"/>
        <v>386004304</v>
      </c>
      <c r="F34" s="11">
        <f t="shared" si="25"/>
        <v>420806235</v>
      </c>
      <c r="G34" s="11">
        <f t="shared" si="25"/>
        <v>451528699</v>
      </c>
      <c r="H34" s="11">
        <f t="shared" si="25"/>
        <v>480331788</v>
      </c>
      <c r="I34" s="11">
        <f t="shared" si="25"/>
        <v>518166485</v>
      </c>
      <c r="J34" s="11">
        <f t="shared" si="25"/>
        <v>520249165</v>
      </c>
      <c r="K34" s="11">
        <f t="shared" si="25"/>
        <v>490829060</v>
      </c>
      <c r="L34" s="11">
        <f t="shared" si="25"/>
        <v>509184544</v>
      </c>
      <c r="M34" s="11">
        <f t="shared" si="25"/>
        <v>540939272</v>
      </c>
      <c r="N34" s="11">
        <f t="shared" si="25"/>
        <v>540703934</v>
      </c>
      <c r="O34" s="11">
        <f t="shared" si="25"/>
        <v>543649634</v>
      </c>
      <c r="P34" s="11">
        <f t="shared" si="25"/>
        <v>566486415</v>
      </c>
      <c r="Q34" s="11">
        <f t="shared" si="25"/>
        <v>598790221</v>
      </c>
      <c r="R34" s="11">
        <f t="shared" si="25"/>
        <v>638225669</v>
      </c>
      <c r="S34" s="11">
        <f t="shared" si="25"/>
        <v>689078051</v>
      </c>
      <c r="T34" s="11">
        <f t="shared" si="25"/>
        <v>730520139</v>
      </c>
      <c r="U34" s="11">
        <f t="shared" si="25"/>
        <v>756670704</v>
      </c>
      <c r="V34" s="11">
        <f t="shared" si="25"/>
        <v>209913328</v>
      </c>
      <c r="W34" s="11">
        <f t="shared" ref="W34" si="26">SUM(W35:W37)</f>
        <v>292925773</v>
      </c>
      <c r="DA34" s="189" t="s">
        <v>215</v>
      </c>
    </row>
    <row r="35" spans="1:105" ht="11.45" customHeight="1" x14ac:dyDescent="0.25">
      <c r="A35" s="83" t="s">
        <v>27</v>
      </c>
      <c r="B35" s="84">
        <v>125748418</v>
      </c>
      <c r="C35" s="84">
        <v>121125913</v>
      </c>
      <c r="D35" s="84">
        <v>122085997</v>
      </c>
      <c r="E35" s="84">
        <v>125295788</v>
      </c>
      <c r="F35" s="84">
        <v>130555411</v>
      </c>
      <c r="G35" s="84">
        <v>136337388</v>
      </c>
      <c r="H35" s="84">
        <v>141652195</v>
      </c>
      <c r="I35" s="84">
        <v>150201197</v>
      </c>
      <c r="J35" s="84">
        <v>145195043</v>
      </c>
      <c r="K35" s="84">
        <v>139549360</v>
      </c>
      <c r="L35" s="84">
        <v>142441902</v>
      </c>
      <c r="M35" s="84">
        <v>145780220</v>
      </c>
      <c r="N35" s="84">
        <v>138765912</v>
      </c>
      <c r="O35" s="84">
        <v>130931552</v>
      </c>
      <c r="P35" s="84">
        <v>131387527</v>
      </c>
      <c r="Q35" s="84">
        <v>137820959</v>
      </c>
      <c r="R35" s="84">
        <v>144726449</v>
      </c>
      <c r="S35" s="84">
        <v>151419939</v>
      </c>
      <c r="T35" s="84">
        <v>157228523</v>
      </c>
      <c r="U35" s="84">
        <v>159502207</v>
      </c>
      <c r="V35" s="84">
        <v>60439407</v>
      </c>
      <c r="W35" s="84">
        <v>85340793</v>
      </c>
      <c r="DA35" s="171" t="s">
        <v>216</v>
      </c>
    </row>
    <row r="36" spans="1:105" ht="11.45" customHeight="1" x14ac:dyDescent="0.25">
      <c r="A36" s="83" t="s">
        <v>175</v>
      </c>
      <c r="B36" s="84">
        <v>183955803</v>
      </c>
      <c r="C36" s="84">
        <v>183006616</v>
      </c>
      <c r="D36" s="84">
        <v>180224722</v>
      </c>
      <c r="E36" s="84">
        <v>193554159</v>
      </c>
      <c r="F36" s="84">
        <v>212461653</v>
      </c>
      <c r="G36" s="84">
        <v>230918236</v>
      </c>
      <c r="H36" s="84">
        <v>250846683</v>
      </c>
      <c r="I36" s="84">
        <v>271843231</v>
      </c>
      <c r="J36" s="84">
        <v>273936579</v>
      </c>
      <c r="K36" s="84">
        <v>253705525</v>
      </c>
      <c r="L36" s="84">
        <v>260657282</v>
      </c>
      <c r="M36" s="84">
        <v>284407222</v>
      </c>
      <c r="N36" s="84">
        <v>286190780</v>
      </c>
      <c r="O36" s="84">
        <v>293095051</v>
      </c>
      <c r="P36" s="84">
        <v>311775742</v>
      </c>
      <c r="Q36" s="84">
        <v>334800788</v>
      </c>
      <c r="R36" s="84">
        <v>366349304</v>
      </c>
      <c r="S36" s="84">
        <v>398170893</v>
      </c>
      <c r="T36" s="84">
        <v>419699242</v>
      </c>
      <c r="U36" s="84">
        <v>432930437</v>
      </c>
      <c r="V36" s="84">
        <v>110723487</v>
      </c>
      <c r="W36" s="84">
        <v>154420974</v>
      </c>
      <c r="DA36" s="171" t="s">
        <v>217</v>
      </c>
    </row>
    <row r="37" spans="1:105" ht="11.45" customHeight="1" x14ac:dyDescent="0.25">
      <c r="A37" s="83" t="s">
        <v>176</v>
      </c>
      <c r="B37" s="84">
        <v>68970825</v>
      </c>
      <c r="C37" s="84">
        <v>67031103</v>
      </c>
      <c r="D37" s="84">
        <v>66247212</v>
      </c>
      <c r="E37" s="84">
        <v>67154357</v>
      </c>
      <c r="F37" s="84">
        <v>77789171</v>
      </c>
      <c r="G37" s="84">
        <v>84273075</v>
      </c>
      <c r="H37" s="84">
        <v>87832910</v>
      </c>
      <c r="I37" s="84">
        <v>96122057</v>
      </c>
      <c r="J37" s="84">
        <v>101117543</v>
      </c>
      <c r="K37" s="84">
        <v>97574175</v>
      </c>
      <c r="L37" s="84">
        <v>106085360</v>
      </c>
      <c r="M37" s="84">
        <v>110751830</v>
      </c>
      <c r="N37" s="84">
        <v>115747242</v>
      </c>
      <c r="O37" s="84">
        <v>119623031</v>
      </c>
      <c r="P37" s="84">
        <v>123323146</v>
      </c>
      <c r="Q37" s="84">
        <v>126168474</v>
      </c>
      <c r="R37" s="84">
        <v>127149916</v>
      </c>
      <c r="S37" s="84">
        <v>139487219</v>
      </c>
      <c r="T37" s="84">
        <v>153592374</v>
      </c>
      <c r="U37" s="84">
        <v>164238060</v>
      </c>
      <c r="V37" s="84">
        <v>38750434</v>
      </c>
      <c r="W37" s="84">
        <v>53164006</v>
      </c>
      <c r="DA37" s="171" t="s">
        <v>218</v>
      </c>
    </row>
    <row r="38" spans="1:105" ht="11.45" customHeight="1" x14ac:dyDescent="0.25">
      <c r="A38" s="12" t="s">
        <v>80</v>
      </c>
      <c r="B38" s="13">
        <f t="shared" ref="B38:C38" si="27">SUM(B39:B41)</f>
        <v>4569928.6942092925</v>
      </c>
      <c r="C38" s="13">
        <f t="shared" si="27"/>
        <v>4401561.8193916641</v>
      </c>
      <c r="D38" s="13">
        <f t="shared" ref="D38:V38" si="28">SUM(D39:D41)</f>
        <v>4575821.7756284913</v>
      </c>
      <c r="E38" s="13">
        <f t="shared" si="28"/>
        <v>4661509.8652759707</v>
      </c>
      <c r="F38" s="13">
        <f t="shared" si="28"/>
        <v>4993924.4340905007</v>
      </c>
      <c r="G38" s="13">
        <f t="shared" si="28"/>
        <v>5100013.8363369089</v>
      </c>
      <c r="H38" s="13">
        <f t="shared" si="28"/>
        <v>5693382.2650642972</v>
      </c>
      <c r="I38" s="13">
        <f t="shared" si="28"/>
        <v>6065597.0522974394</v>
      </c>
      <c r="J38" s="13">
        <f t="shared" si="28"/>
        <v>6164686.6594933998</v>
      </c>
      <c r="K38" s="13">
        <f t="shared" si="28"/>
        <v>5434221.2300434392</v>
      </c>
      <c r="L38" s="13">
        <f t="shared" si="28"/>
        <v>6360386.1276521003</v>
      </c>
      <c r="M38" s="13">
        <f t="shared" si="28"/>
        <v>6842828.1798002478</v>
      </c>
      <c r="N38" s="13">
        <f t="shared" si="28"/>
        <v>6659114.4212450478</v>
      </c>
      <c r="O38" s="13">
        <f t="shared" si="28"/>
        <v>6638690.2445228212</v>
      </c>
      <c r="P38" s="13">
        <f t="shared" si="28"/>
        <v>7169224.007953505</v>
      </c>
      <c r="Q38" s="13">
        <f t="shared" si="28"/>
        <v>7414782.6220514439</v>
      </c>
      <c r="R38" s="13">
        <f t="shared" si="28"/>
        <v>7560136.2913911957</v>
      </c>
      <c r="S38" s="13">
        <f t="shared" si="28"/>
        <v>8073165.5133611169</v>
      </c>
      <c r="T38" s="13">
        <f t="shared" si="28"/>
        <v>8174002.9602565542</v>
      </c>
      <c r="U38" s="13">
        <f t="shared" si="28"/>
        <v>7970349.8477078341</v>
      </c>
      <c r="V38" s="13">
        <f t="shared" si="28"/>
        <v>7026258.0614795852</v>
      </c>
      <c r="W38" s="13">
        <f t="shared" ref="W38" si="29">SUM(W39:W41)</f>
        <v>8497128.0210563261</v>
      </c>
      <c r="DA38" s="193" t="s">
        <v>219</v>
      </c>
    </row>
    <row r="39" spans="1:105" ht="11.45" customHeight="1" x14ac:dyDescent="0.25">
      <c r="A39" s="92" t="s">
        <v>27</v>
      </c>
      <c r="B39" s="102">
        <v>654468.8085757416</v>
      </c>
      <c r="C39" s="102">
        <v>697621.40268962726</v>
      </c>
      <c r="D39" s="102">
        <v>648361.61554408213</v>
      </c>
      <c r="E39" s="102">
        <v>596031.22399702179</v>
      </c>
      <c r="F39" s="102">
        <v>586553.28503803757</v>
      </c>
      <c r="G39" s="102">
        <v>556703.9597564867</v>
      </c>
      <c r="H39" s="102">
        <v>554682.15038891335</v>
      </c>
      <c r="I39" s="102">
        <v>541582.5051405119</v>
      </c>
      <c r="J39" s="102">
        <v>531461.35839631432</v>
      </c>
      <c r="K39" s="102">
        <v>483921.407818657</v>
      </c>
      <c r="L39" s="102">
        <v>454525.25369482627</v>
      </c>
      <c r="M39" s="102">
        <v>460854.2033085837</v>
      </c>
      <c r="N39" s="102">
        <v>439605.82330611686</v>
      </c>
      <c r="O39" s="102">
        <v>417633.43050340033</v>
      </c>
      <c r="P39" s="102">
        <v>463624.4175538178</v>
      </c>
      <c r="Q39" s="102">
        <v>459409.88238759665</v>
      </c>
      <c r="R39" s="102">
        <v>462280.85597832396</v>
      </c>
      <c r="S39" s="102">
        <v>457180.83552908269</v>
      </c>
      <c r="T39" s="102">
        <v>457396.16634572734</v>
      </c>
      <c r="U39" s="102">
        <v>468362.99752674828</v>
      </c>
      <c r="V39" s="102">
        <v>387864.17167428794</v>
      </c>
      <c r="W39" s="102">
        <v>442266.92653427465</v>
      </c>
      <c r="DA39" s="175" t="s">
        <v>220</v>
      </c>
    </row>
    <row r="40" spans="1:105" ht="11.45" customHeight="1" x14ac:dyDescent="0.25">
      <c r="A40" s="92" t="s">
        <v>175</v>
      </c>
      <c r="B40" s="102">
        <v>1073640.6994226847</v>
      </c>
      <c r="C40" s="102">
        <v>1009738.2918752057</v>
      </c>
      <c r="D40" s="102">
        <v>1071829.8782823572</v>
      </c>
      <c r="E40" s="102">
        <v>1143046.8359204475</v>
      </c>
      <c r="F40" s="102">
        <v>1248088.5553601498</v>
      </c>
      <c r="G40" s="102">
        <v>1265581.0778927538</v>
      </c>
      <c r="H40" s="102">
        <v>1448860.3537713832</v>
      </c>
      <c r="I40" s="102">
        <v>1526228.985249165</v>
      </c>
      <c r="J40" s="102">
        <v>1530880.3435544267</v>
      </c>
      <c r="K40" s="102">
        <v>1377297.5433083742</v>
      </c>
      <c r="L40" s="102">
        <v>1465267.311329114</v>
      </c>
      <c r="M40" s="102">
        <v>1535881.5542323673</v>
      </c>
      <c r="N40" s="102">
        <v>1549534.8539477612</v>
      </c>
      <c r="O40" s="102">
        <v>1572883.633229746</v>
      </c>
      <c r="P40" s="102">
        <v>1725620.1269283826</v>
      </c>
      <c r="Q40" s="102">
        <v>1795438.4936025527</v>
      </c>
      <c r="R40" s="102">
        <v>1855504.468671323</v>
      </c>
      <c r="S40" s="102">
        <v>1903570.5383660703</v>
      </c>
      <c r="T40" s="102">
        <v>1904543.4396301419</v>
      </c>
      <c r="U40" s="102">
        <v>1939283.8534764333</v>
      </c>
      <c r="V40" s="102">
        <v>1901740.3354840761</v>
      </c>
      <c r="W40" s="102">
        <v>2231072.1568809086</v>
      </c>
      <c r="DA40" s="175" t="s">
        <v>221</v>
      </c>
    </row>
    <row r="41" spans="1:105" ht="11.45" customHeight="1" x14ac:dyDescent="0.25">
      <c r="A41" s="85" t="s">
        <v>176</v>
      </c>
      <c r="B41" s="86">
        <v>2841819.1862108661</v>
      </c>
      <c r="C41" s="86">
        <v>2694202.1248268317</v>
      </c>
      <c r="D41" s="86">
        <v>2855630.2818020522</v>
      </c>
      <c r="E41" s="86">
        <v>2922431.8053585012</v>
      </c>
      <c r="F41" s="86">
        <v>3159282.5936923134</v>
      </c>
      <c r="G41" s="86">
        <v>3277728.7986876685</v>
      </c>
      <c r="H41" s="86">
        <v>3689839.7609040006</v>
      </c>
      <c r="I41" s="86">
        <v>3997785.5619077631</v>
      </c>
      <c r="J41" s="86">
        <v>4102344.9575426592</v>
      </c>
      <c r="K41" s="86">
        <v>3573002.2789164078</v>
      </c>
      <c r="L41" s="86">
        <v>4440593.5626281602</v>
      </c>
      <c r="M41" s="86">
        <v>4846092.4222592963</v>
      </c>
      <c r="N41" s="86">
        <v>4669973.7439911701</v>
      </c>
      <c r="O41" s="86">
        <v>4648173.1807896746</v>
      </c>
      <c r="P41" s="86">
        <v>4979979.4634713046</v>
      </c>
      <c r="Q41" s="86">
        <v>5159934.2460612943</v>
      </c>
      <c r="R41" s="86">
        <v>5242350.9667415489</v>
      </c>
      <c r="S41" s="86">
        <v>5712414.1394659644</v>
      </c>
      <c r="T41" s="86">
        <v>5812063.3542806851</v>
      </c>
      <c r="U41" s="86">
        <v>5562702.9967046529</v>
      </c>
      <c r="V41" s="86">
        <v>4736653.5543212211</v>
      </c>
      <c r="W41" s="86">
        <v>5823788.9376411429</v>
      </c>
      <c r="DA41" s="178" t="s">
        <v>222</v>
      </c>
    </row>
    <row r="42" spans="1:105" x14ac:dyDescent="0.25">
      <c r="A42" s="50"/>
      <c r="B42" s="50"/>
      <c r="C42" s="5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DA42" s="181"/>
    </row>
    <row r="43" spans="1:105" ht="11.45" customHeight="1" x14ac:dyDescent="0.25">
      <c r="A43" s="53" t="s">
        <v>81</v>
      </c>
      <c r="B43" s="54">
        <f t="shared" ref="B43:C43" si="30">SUM(B44,B48)</f>
        <v>4246.7309880841503</v>
      </c>
      <c r="C43" s="54">
        <f t="shared" si="30"/>
        <v>4140.7261046086796</v>
      </c>
      <c r="D43" s="54">
        <f t="shared" ref="D43:V43" si="31">SUM(D44,D48)</f>
        <v>4104.3621159787217</v>
      </c>
      <c r="E43" s="54">
        <f t="shared" si="31"/>
        <v>4230.2332817994129</v>
      </c>
      <c r="F43" s="54">
        <f t="shared" si="31"/>
        <v>4477.9394814054231</v>
      </c>
      <c r="G43" s="54">
        <f t="shared" si="31"/>
        <v>4708.7794013602534</v>
      </c>
      <c r="H43" s="54">
        <f t="shared" si="31"/>
        <v>4951.6948336405976</v>
      </c>
      <c r="I43" s="54">
        <f t="shared" si="31"/>
        <v>5261.5244306589539</v>
      </c>
      <c r="J43" s="54">
        <f t="shared" si="31"/>
        <v>5300.804460128119</v>
      </c>
      <c r="K43" s="54">
        <f t="shared" si="31"/>
        <v>4992.2323423188036</v>
      </c>
      <c r="L43" s="54">
        <f t="shared" si="31"/>
        <v>4941.2023336622524</v>
      </c>
      <c r="M43" s="54">
        <f t="shared" si="31"/>
        <v>5133.3339522479082</v>
      </c>
      <c r="N43" s="54">
        <f t="shared" si="31"/>
        <v>4989.3608624302324</v>
      </c>
      <c r="O43" s="54">
        <f t="shared" si="31"/>
        <v>4890.8903147078208</v>
      </c>
      <c r="P43" s="54">
        <f t="shared" si="31"/>
        <v>4946.1898754922559</v>
      </c>
      <c r="Q43" s="54">
        <f t="shared" si="31"/>
        <v>5043.3261935511891</v>
      </c>
      <c r="R43" s="54">
        <f t="shared" si="31"/>
        <v>5222.9407394273849</v>
      </c>
      <c r="S43" s="54">
        <f t="shared" si="31"/>
        <v>5467.7755840325708</v>
      </c>
      <c r="T43" s="54">
        <f t="shared" si="31"/>
        <v>5770.3225150070475</v>
      </c>
      <c r="U43" s="54">
        <f t="shared" si="31"/>
        <v>5890.7300231614536</v>
      </c>
      <c r="V43" s="54">
        <f t="shared" si="31"/>
        <v>5719.8947291141949</v>
      </c>
      <c r="W43" s="54">
        <f t="shared" ref="W43" si="32">SUM(W44,W48)</f>
        <v>5514.3246822445699</v>
      </c>
      <c r="DA43" s="172" t="s">
        <v>223</v>
      </c>
    </row>
    <row r="44" spans="1:105" ht="11.45" customHeight="1" x14ac:dyDescent="0.25">
      <c r="A44" s="10" t="s">
        <v>33</v>
      </c>
      <c r="B44" s="11">
        <f t="shared" ref="B44:C44" si="33">SUM(B45:B47)</f>
        <v>3975.38006485186</v>
      </c>
      <c r="C44" s="11">
        <f t="shared" si="33"/>
        <v>3871.7770751355338</v>
      </c>
      <c r="D44" s="11">
        <f t="shared" ref="D44:V44" si="34">SUM(D45:D47)</f>
        <v>3831.4655996265437</v>
      </c>
      <c r="E44" s="11">
        <f t="shared" si="34"/>
        <v>3945.5895136305439</v>
      </c>
      <c r="F44" s="11">
        <f t="shared" si="34"/>
        <v>4167.8182311352175</v>
      </c>
      <c r="G44" s="11">
        <f t="shared" si="34"/>
        <v>4369.9085343885827</v>
      </c>
      <c r="H44" s="11">
        <f t="shared" si="34"/>
        <v>4569.0626024239609</v>
      </c>
      <c r="I44" s="11">
        <f t="shared" si="34"/>
        <v>4849.8651807154438</v>
      </c>
      <c r="J44" s="11">
        <f t="shared" si="34"/>
        <v>4870.0912709757804</v>
      </c>
      <c r="K44" s="11">
        <f t="shared" si="34"/>
        <v>4583.1926791023379</v>
      </c>
      <c r="L44" s="11">
        <f t="shared" si="34"/>
        <v>4532.9442808476379</v>
      </c>
      <c r="M44" s="11">
        <f t="shared" si="34"/>
        <v>4723.4436062031555</v>
      </c>
      <c r="N44" s="11">
        <f t="shared" si="34"/>
        <v>4600.6999963417911</v>
      </c>
      <c r="O44" s="11">
        <f t="shared" si="34"/>
        <v>4519.3843541215465</v>
      </c>
      <c r="P44" s="11">
        <f t="shared" si="34"/>
        <v>4577.6401295777268</v>
      </c>
      <c r="Q44" s="11">
        <f t="shared" si="34"/>
        <v>4677.538364486878</v>
      </c>
      <c r="R44" s="11">
        <f t="shared" si="34"/>
        <v>4876.8994135618486</v>
      </c>
      <c r="S44" s="11">
        <f t="shared" si="34"/>
        <v>5100.5444702091272</v>
      </c>
      <c r="T44" s="11">
        <f t="shared" si="34"/>
        <v>5398.3507853626134</v>
      </c>
      <c r="U44" s="11">
        <f t="shared" si="34"/>
        <v>5535.3071131562228</v>
      </c>
      <c r="V44" s="11">
        <f t="shared" si="34"/>
        <v>5270.591800995614</v>
      </c>
      <c r="W44" s="11">
        <f t="shared" ref="W44" si="35">SUM(W45:W47)</f>
        <v>5005.8496581239269</v>
      </c>
      <c r="DA44" s="189" t="s">
        <v>224</v>
      </c>
    </row>
    <row r="45" spans="1:105" ht="11.45" customHeight="1" x14ac:dyDescent="0.25">
      <c r="A45" s="83" t="s">
        <v>27</v>
      </c>
      <c r="B45" s="84">
        <v>932.68024797032581</v>
      </c>
      <c r="C45" s="84">
        <v>893.84595768382428</v>
      </c>
      <c r="D45" s="84">
        <v>891.14168976822327</v>
      </c>
      <c r="E45" s="84">
        <v>908.22289287278215</v>
      </c>
      <c r="F45" s="84">
        <v>926.2623333061307</v>
      </c>
      <c r="G45" s="84">
        <v>947.38518392273818</v>
      </c>
      <c r="H45" s="84">
        <v>971.04590965456327</v>
      </c>
      <c r="I45" s="84">
        <v>1000.8757182530635</v>
      </c>
      <c r="J45" s="84">
        <v>972.75445857435602</v>
      </c>
      <c r="K45" s="84">
        <v>928.76592290591884</v>
      </c>
      <c r="L45" s="84">
        <v>885.57639527784045</v>
      </c>
      <c r="M45" s="84">
        <v>908.54010180529804</v>
      </c>
      <c r="N45" s="84">
        <v>856.31415061678513</v>
      </c>
      <c r="O45" s="84">
        <v>796.71369895562441</v>
      </c>
      <c r="P45" s="84">
        <v>743.259138417342</v>
      </c>
      <c r="Q45" s="84">
        <v>738.53366504973667</v>
      </c>
      <c r="R45" s="84">
        <v>758.37981478619054</v>
      </c>
      <c r="S45" s="84">
        <v>771.14322332581514</v>
      </c>
      <c r="T45" s="84">
        <v>798.97994226306378</v>
      </c>
      <c r="U45" s="84">
        <v>812.11051527972643</v>
      </c>
      <c r="V45" s="84">
        <v>750.24185757788644</v>
      </c>
      <c r="W45" s="84">
        <v>688.34636916496777</v>
      </c>
      <c r="DA45" s="171" t="s">
        <v>225</v>
      </c>
    </row>
    <row r="46" spans="1:105" ht="11.45" customHeight="1" x14ac:dyDescent="0.25">
      <c r="A46" s="83" t="s">
        <v>175</v>
      </c>
      <c r="B46" s="84">
        <v>1751.1134859300332</v>
      </c>
      <c r="C46" s="84">
        <v>1724.1998912637853</v>
      </c>
      <c r="D46" s="84">
        <v>1692.7879848786206</v>
      </c>
      <c r="E46" s="84">
        <v>1788.6107004651403</v>
      </c>
      <c r="F46" s="84">
        <v>1903.01891583718</v>
      </c>
      <c r="G46" s="84">
        <v>2000.4663603128115</v>
      </c>
      <c r="H46" s="84">
        <v>2114.8456638569851</v>
      </c>
      <c r="I46" s="84">
        <v>2251.5219270978018</v>
      </c>
      <c r="J46" s="84">
        <v>2253.1094665297151</v>
      </c>
      <c r="K46" s="84">
        <v>2099.301063910611</v>
      </c>
      <c r="L46" s="84">
        <v>2067.1501227303197</v>
      </c>
      <c r="M46" s="84">
        <v>2148.512556776494</v>
      </c>
      <c r="N46" s="84">
        <v>2093.7661320240381</v>
      </c>
      <c r="O46" s="84">
        <v>2072.4533993221362</v>
      </c>
      <c r="P46" s="84">
        <v>2136.6127635527896</v>
      </c>
      <c r="Q46" s="84">
        <v>2215.0557964740442</v>
      </c>
      <c r="R46" s="84">
        <v>2381.2376525585491</v>
      </c>
      <c r="S46" s="84">
        <v>2510.6568311092688</v>
      </c>
      <c r="T46" s="84">
        <v>2619.8333652144947</v>
      </c>
      <c r="U46" s="84">
        <v>2636.4038419537442</v>
      </c>
      <c r="V46" s="84">
        <v>2519.6629428917422</v>
      </c>
      <c r="W46" s="84">
        <v>2402.9220438297402</v>
      </c>
      <c r="DA46" s="171" t="s">
        <v>226</v>
      </c>
    </row>
    <row r="47" spans="1:105" ht="11.45" customHeight="1" x14ac:dyDescent="0.25">
      <c r="A47" s="83" t="s">
        <v>176</v>
      </c>
      <c r="B47" s="84">
        <v>1291.5863309515007</v>
      </c>
      <c r="C47" s="84">
        <v>1253.7312261879244</v>
      </c>
      <c r="D47" s="84">
        <v>1247.5359249797</v>
      </c>
      <c r="E47" s="84">
        <v>1248.7559202926213</v>
      </c>
      <c r="F47" s="84">
        <v>1338.5369819919072</v>
      </c>
      <c r="G47" s="84">
        <v>1422.056990153033</v>
      </c>
      <c r="H47" s="84">
        <v>1483.1710289124126</v>
      </c>
      <c r="I47" s="84">
        <v>1597.4675353645787</v>
      </c>
      <c r="J47" s="84">
        <v>1644.2273458717093</v>
      </c>
      <c r="K47" s="84">
        <v>1555.1256922858081</v>
      </c>
      <c r="L47" s="84">
        <v>1580.2177628394777</v>
      </c>
      <c r="M47" s="84">
        <v>1666.3909476213635</v>
      </c>
      <c r="N47" s="84">
        <v>1650.6197137009681</v>
      </c>
      <c r="O47" s="84">
        <v>1650.2172558437865</v>
      </c>
      <c r="P47" s="84">
        <v>1697.7682276075955</v>
      </c>
      <c r="Q47" s="84">
        <v>1723.9489029630968</v>
      </c>
      <c r="R47" s="84">
        <v>1737.2819462171087</v>
      </c>
      <c r="S47" s="84">
        <v>1818.7444157740435</v>
      </c>
      <c r="T47" s="84">
        <v>1979.5374778850548</v>
      </c>
      <c r="U47" s="84">
        <v>2086.7927559227528</v>
      </c>
      <c r="V47" s="84">
        <v>2000.6870005259852</v>
      </c>
      <c r="W47" s="84">
        <v>1914.5812451292186</v>
      </c>
      <c r="DA47" s="171" t="s">
        <v>227</v>
      </c>
    </row>
    <row r="48" spans="1:105" ht="11.45" customHeight="1" x14ac:dyDescent="0.25">
      <c r="A48" s="12" t="s">
        <v>34</v>
      </c>
      <c r="B48" s="13">
        <f t="shared" ref="B48:C48" si="36">SUM(B49:B51)</f>
        <v>271.35092323229054</v>
      </c>
      <c r="C48" s="13">
        <f t="shared" si="36"/>
        <v>268.94902947314552</v>
      </c>
      <c r="D48" s="13">
        <f t="shared" ref="D48:V48" si="37">SUM(D49:D51)</f>
        <v>272.8965163521782</v>
      </c>
      <c r="E48" s="13">
        <f t="shared" si="37"/>
        <v>284.64376816886897</v>
      </c>
      <c r="F48" s="13">
        <f t="shared" si="37"/>
        <v>310.12125027020579</v>
      </c>
      <c r="G48" s="13">
        <f t="shared" si="37"/>
        <v>338.87086697167069</v>
      </c>
      <c r="H48" s="13">
        <f t="shared" si="37"/>
        <v>382.63223121663697</v>
      </c>
      <c r="I48" s="13">
        <f t="shared" si="37"/>
        <v>411.6592499435103</v>
      </c>
      <c r="J48" s="13">
        <f t="shared" si="37"/>
        <v>430.71318915233871</v>
      </c>
      <c r="K48" s="13">
        <f t="shared" si="37"/>
        <v>409.03966321646544</v>
      </c>
      <c r="L48" s="13">
        <f t="shared" si="37"/>
        <v>408.25805281461453</v>
      </c>
      <c r="M48" s="13">
        <f t="shared" si="37"/>
        <v>409.89034604475245</v>
      </c>
      <c r="N48" s="13">
        <f t="shared" si="37"/>
        <v>388.66086608844114</v>
      </c>
      <c r="O48" s="13">
        <f t="shared" si="37"/>
        <v>371.50596058627423</v>
      </c>
      <c r="P48" s="13">
        <f t="shared" si="37"/>
        <v>368.54974591452867</v>
      </c>
      <c r="Q48" s="13">
        <f t="shared" si="37"/>
        <v>365.78782906431138</v>
      </c>
      <c r="R48" s="13">
        <f t="shared" si="37"/>
        <v>346.04132586553629</v>
      </c>
      <c r="S48" s="13">
        <f t="shared" si="37"/>
        <v>367.23111382344348</v>
      </c>
      <c r="T48" s="13">
        <f t="shared" si="37"/>
        <v>371.97172964443411</v>
      </c>
      <c r="U48" s="13">
        <f t="shared" si="37"/>
        <v>355.42291000523062</v>
      </c>
      <c r="V48" s="13">
        <f t="shared" si="37"/>
        <v>449.30292811858055</v>
      </c>
      <c r="W48" s="13">
        <f t="shared" ref="W48" si="38">SUM(W49:W51)</f>
        <v>508.47502412064296</v>
      </c>
      <c r="DA48" s="193" t="s">
        <v>228</v>
      </c>
    </row>
    <row r="49" spans="1:105" ht="11.45" customHeight="1" x14ac:dyDescent="0.25">
      <c r="A49" s="92" t="s">
        <v>27</v>
      </c>
      <c r="B49" s="102">
        <v>51.255053921867983</v>
      </c>
      <c r="C49" s="102">
        <v>55.534444556414449</v>
      </c>
      <c r="D49" s="102">
        <v>51.395555046250273</v>
      </c>
      <c r="E49" s="102">
        <v>46.828717437342895</v>
      </c>
      <c r="F49" s="102">
        <v>46.066222222594213</v>
      </c>
      <c r="G49" s="102">
        <v>44.49322092674219</v>
      </c>
      <c r="H49" s="102">
        <v>45.283643136325338</v>
      </c>
      <c r="I49" s="102">
        <v>44.350736499340506</v>
      </c>
      <c r="J49" s="102">
        <v>44.850222620162675</v>
      </c>
      <c r="K49" s="102">
        <v>42.195567601747655</v>
      </c>
      <c r="L49" s="102">
        <v>37.692477009009416</v>
      </c>
      <c r="M49" s="102">
        <v>34.7083860757959</v>
      </c>
      <c r="N49" s="102">
        <v>32.504160827255383</v>
      </c>
      <c r="O49" s="102">
        <v>29.637390084803922</v>
      </c>
      <c r="P49" s="102">
        <v>29.724435528327607</v>
      </c>
      <c r="Q49" s="102">
        <v>28.309772018581008</v>
      </c>
      <c r="R49" s="102">
        <v>25.309056649840844</v>
      </c>
      <c r="S49" s="102">
        <v>26.411723315539689</v>
      </c>
      <c r="T49" s="102">
        <v>25.601664943580715</v>
      </c>
      <c r="U49" s="102">
        <v>24.000269160497883</v>
      </c>
      <c r="V49" s="102">
        <v>22.295912759534726</v>
      </c>
      <c r="W49" s="102">
        <v>24.595668256317765</v>
      </c>
      <c r="DA49" s="175" t="s">
        <v>229</v>
      </c>
    </row>
    <row r="50" spans="1:105" ht="11.45" customHeight="1" x14ac:dyDescent="0.25">
      <c r="A50" s="92" t="s">
        <v>175</v>
      </c>
      <c r="B50" s="102">
        <v>61.505575381391019</v>
      </c>
      <c r="C50" s="102">
        <v>60.703443692430767</v>
      </c>
      <c r="D50" s="102">
        <v>63.141274833590828</v>
      </c>
      <c r="E50" s="102">
        <v>62.69979609664297</v>
      </c>
      <c r="F50" s="102">
        <v>72.166918728829387</v>
      </c>
      <c r="G50" s="102">
        <v>76.904657685791719</v>
      </c>
      <c r="H50" s="102">
        <v>95.8157186851289</v>
      </c>
      <c r="I50" s="102">
        <v>103.025328161228</v>
      </c>
      <c r="J50" s="102">
        <v>109.1115553669495</v>
      </c>
      <c r="K50" s="102">
        <v>105.76111452231537</v>
      </c>
      <c r="L50" s="102">
        <v>105.61204352966567</v>
      </c>
      <c r="M50" s="102">
        <v>103.9658527918742</v>
      </c>
      <c r="N50" s="102">
        <v>99.30490655289799</v>
      </c>
      <c r="O50" s="102">
        <v>97.008566755073005</v>
      </c>
      <c r="P50" s="102">
        <v>95.599748026014822</v>
      </c>
      <c r="Q50" s="102">
        <v>94.885176994061098</v>
      </c>
      <c r="R50" s="102">
        <v>90.125486156154878</v>
      </c>
      <c r="S50" s="102">
        <v>94.828893191661635</v>
      </c>
      <c r="T50" s="102">
        <v>96.070666122242073</v>
      </c>
      <c r="U50" s="102">
        <v>94.328772636714945</v>
      </c>
      <c r="V50" s="102">
        <v>102.04627887920712</v>
      </c>
      <c r="W50" s="102">
        <v>119.78192201446331</v>
      </c>
      <c r="DA50" s="175" t="s">
        <v>230</v>
      </c>
    </row>
    <row r="51" spans="1:105" ht="11.45" customHeight="1" x14ac:dyDescent="0.25">
      <c r="A51" s="85" t="s">
        <v>176</v>
      </c>
      <c r="B51" s="86">
        <v>158.59029392903153</v>
      </c>
      <c r="C51" s="86">
        <v>152.71114122430026</v>
      </c>
      <c r="D51" s="86">
        <v>158.35968647233707</v>
      </c>
      <c r="E51" s="86">
        <v>175.11525463488309</v>
      </c>
      <c r="F51" s="86">
        <v>191.8881093187822</v>
      </c>
      <c r="G51" s="86">
        <v>217.47298835913679</v>
      </c>
      <c r="H51" s="86">
        <v>241.53286939518273</v>
      </c>
      <c r="I51" s="86">
        <v>264.28318528294176</v>
      </c>
      <c r="J51" s="86">
        <v>276.7514111652265</v>
      </c>
      <c r="K51" s="86">
        <v>261.08298109240241</v>
      </c>
      <c r="L51" s="86">
        <v>264.95353227593944</v>
      </c>
      <c r="M51" s="86">
        <v>271.21610717708234</v>
      </c>
      <c r="N51" s="86">
        <v>256.85179870828773</v>
      </c>
      <c r="O51" s="86">
        <v>244.8600037463973</v>
      </c>
      <c r="P51" s="86">
        <v>243.22556236018622</v>
      </c>
      <c r="Q51" s="86">
        <v>242.59288005166931</v>
      </c>
      <c r="R51" s="86">
        <v>230.60678305954059</v>
      </c>
      <c r="S51" s="86">
        <v>245.99049731624214</v>
      </c>
      <c r="T51" s="86">
        <v>250.29939857861132</v>
      </c>
      <c r="U51" s="86">
        <v>237.09386820801777</v>
      </c>
      <c r="V51" s="86">
        <v>324.96073647983872</v>
      </c>
      <c r="W51" s="86">
        <v>364.09743384986189</v>
      </c>
      <c r="DA51" s="178" t="s">
        <v>231</v>
      </c>
    </row>
    <row r="52" spans="1:105" x14ac:dyDescent="0.25">
      <c r="A52" s="50"/>
      <c r="B52" s="50"/>
      <c r="C52" s="50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DA52" s="181"/>
    </row>
    <row r="53" spans="1:105" ht="11.45" customHeight="1" x14ac:dyDescent="0.25">
      <c r="A53" s="53" t="s">
        <v>82</v>
      </c>
      <c r="B53" s="54">
        <f t="shared" ref="B53:C53" si="39">SUM(B54,B58)</f>
        <v>365.99502299279067</v>
      </c>
      <c r="C53" s="54">
        <f t="shared" si="39"/>
        <v>99.016896597827241</v>
      </c>
      <c r="D53" s="54">
        <f t="shared" ref="D53:V53" si="40">SUM(D54,D58)</f>
        <v>149.12225572468515</v>
      </c>
      <c r="E53" s="54">
        <f t="shared" si="40"/>
        <v>293.87379446404117</v>
      </c>
      <c r="F53" s="54">
        <f t="shared" si="40"/>
        <v>402.87835896504174</v>
      </c>
      <c r="G53" s="54">
        <f t="shared" si="40"/>
        <v>376.0653606908927</v>
      </c>
      <c r="H53" s="54">
        <f t="shared" si="40"/>
        <v>388.16501421909402</v>
      </c>
      <c r="I53" s="54">
        <f t="shared" si="40"/>
        <v>453.22349485647345</v>
      </c>
      <c r="J53" s="54">
        <f t="shared" si="40"/>
        <v>215.9109902967418</v>
      </c>
      <c r="K53" s="54">
        <f t="shared" si="40"/>
        <v>23.775608794015998</v>
      </c>
      <c r="L53" s="54">
        <f t="shared" si="40"/>
        <v>179.86233732435886</v>
      </c>
      <c r="M53" s="54">
        <f t="shared" si="40"/>
        <v>346.73936066002165</v>
      </c>
      <c r="N53" s="54">
        <f t="shared" si="40"/>
        <v>88.405144117835889</v>
      </c>
      <c r="O53" s="54">
        <f t="shared" si="40"/>
        <v>114.04556745627933</v>
      </c>
      <c r="P53" s="54">
        <f t="shared" si="40"/>
        <v>241.2267591801043</v>
      </c>
      <c r="Q53" s="54">
        <f t="shared" si="40"/>
        <v>254.30644398937719</v>
      </c>
      <c r="R53" s="54">
        <f t="shared" si="40"/>
        <v>340.11945158148194</v>
      </c>
      <c r="S53" s="54">
        <f t="shared" si="40"/>
        <v>386.93697233291044</v>
      </c>
      <c r="T53" s="54">
        <f t="shared" si="40"/>
        <v>447.47724978730105</v>
      </c>
      <c r="U53" s="54">
        <f t="shared" si="40"/>
        <v>280.74429832297216</v>
      </c>
      <c r="V53" s="54">
        <f t="shared" si="40"/>
        <v>104.62859972003818</v>
      </c>
      <c r="W53" s="54">
        <f t="shared" ref="W53" si="41">SUM(W54,W58)</f>
        <v>68.618861268879343</v>
      </c>
      <c r="DA53" s="172" t="s">
        <v>232</v>
      </c>
    </row>
    <row r="54" spans="1:105" ht="11.45" customHeight="1" x14ac:dyDescent="0.25">
      <c r="A54" s="10" t="s">
        <v>33</v>
      </c>
      <c r="B54" s="11">
        <f t="shared" ref="B54:C54" si="42">SUM(B55:B57)</f>
        <v>339.98211419006816</v>
      </c>
      <c r="C54" s="11">
        <f t="shared" si="42"/>
        <v>87.264479253399756</v>
      </c>
      <c r="D54" s="11">
        <f t="shared" ref="D54:V54" si="43">SUM(D55:D57)</f>
        <v>130.65481244268096</v>
      </c>
      <c r="E54" s="11">
        <f t="shared" si="43"/>
        <v>268.44078273666923</v>
      </c>
      <c r="F54" s="11">
        <f t="shared" si="43"/>
        <v>365.59055034794767</v>
      </c>
      <c r="G54" s="11">
        <f t="shared" si="43"/>
        <v>336.79178923813669</v>
      </c>
      <c r="H54" s="11">
        <f t="shared" si="43"/>
        <v>334.90504895284806</v>
      </c>
      <c r="I54" s="11">
        <f t="shared" si="43"/>
        <v>413.78504329843827</v>
      </c>
      <c r="J54" s="11">
        <f t="shared" si="43"/>
        <v>184.45554158805876</v>
      </c>
      <c r="K54" s="11">
        <f t="shared" si="43"/>
        <v>20.927717932819938</v>
      </c>
      <c r="L54" s="11">
        <f t="shared" si="43"/>
        <v>160.93489763790382</v>
      </c>
      <c r="M54" s="11">
        <f t="shared" si="43"/>
        <v>329.71860279722887</v>
      </c>
      <c r="N54" s="11">
        <f t="shared" si="43"/>
        <v>85.428078725875139</v>
      </c>
      <c r="O54" s="11">
        <f t="shared" si="43"/>
        <v>111.26905176188436</v>
      </c>
      <c r="P54" s="11">
        <f t="shared" si="43"/>
        <v>225.43477322445696</v>
      </c>
      <c r="Q54" s="11">
        <f t="shared" si="43"/>
        <v>243.08135699352238</v>
      </c>
      <c r="R54" s="11">
        <f t="shared" si="43"/>
        <v>337.74233779869809</v>
      </c>
      <c r="S54" s="11">
        <f t="shared" si="43"/>
        <v>354.7237183731603</v>
      </c>
      <c r="T54" s="11">
        <f t="shared" si="43"/>
        <v>431.85135545904922</v>
      </c>
      <c r="U54" s="11">
        <f t="shared" si="43"/>
        <v>276.45512947688349</v>
      </c>
      <c r="V54" s="11">
        <f t="shared" si="43"/>
        <v>0.13783173409735827</v>
      </c>
      <c r="W54" s="11">
        <f t="shared" ref="W54" si="44">SUM(W55:W57)</f>
        <v>0.11100102301863646</v>
      </c>
      <c r="DA54" s="189" t="s">
        <v>233</v>
      </c>
    </row>
    <row r="55" spans="1:105" ht="11.45" customHeight="1" x14ac:dyDescent="0.25">
      <c r="A55" s="83" t="s">
        <v>27</v>
      </c>
      <c r="B55" s="84">
        <v>85.06561977506685</v>
      </c>
      <c r="C55" s="84">
        <v>16.934852151009849</v>
      </c>
      <c r="D55" s="84">
        <v>36.352581806302297</v>
      </c>
      <c r="E55" s="84">
        <v>48.901669292538386</v>
      </c>
      <c r="F55" s="84">
        <v>58.029130607247268</v>
      </c>
      <c r="G55" s="84">
        <v>52.097795395594865</v>
      </c>
      <c r="H55" s="84">
        <v>55.591957552146916</v>
      </c>
      <c r="I55" s="84">
        <v>62.271995049417846</v>
      </c>
      <c r="J55" s="84">
        <v>15.736015914151039</v>
      </c>
      <c r="K55" s="84">
        <v>12.174409521632729</v>
      </c>
      <c r="L55" s="84">
        <v>11.032701404973725</v>
      </c>
      <c r="M55" s="84">
        <v>57.334519260458528</v>
      </c>
      <c r="N55" s="84">
        <v>10.813448514645339</v>
      </c>
      <c r="O55" s="84">
        <v>8.6981173141265664</v>
      </c>
      <c r="P55" s="84">
        <v>7.808326563921673</v>
      </c>
      <c r="Q55" s="84">
        <v>33.927081996753934</v>
      </c>
      <c r="R55" s="84">
        <v>51.05652460740253</v>
      </c>
      <c r="S55" s="84">
        <v>43.209348762397184</v>
      </c>
      <c r="T55" s="84">
        <v>58.741332939232784</v>
      </c>
      <c r="U55" s="84">
        <v>45.230053543196696</v>
      </c>
      <c r="V55" s="84">
        <v>0.13411249472420161</v>
      </c>
      <c r="W55" s="84">
        <v>0.1072817836454798</v>
      </c>
      <c r="DA55" s="171" t="s">
        <v>234</v>
      </c>
    </row>
    <row r="56" spans="1:105" ht="11.45" customHeight="1" x14ac:dyDescent="0.25">
      <c r="A56" s="83" t="s">
        <v>175</v>
      </c>
      <c r="B56" s="84">
        <v>136.1812207681246</v>
      </c>
      <c r="C56" s="84">
        <v>47.629230481946827</v>
      </c>
      <c r="D56" s="84">
        <v>52.150319375799974</v>
      </c>
      <c r="E56" s="84">
        <v>161.64596501526361</v>
      </c>
      <c r="F56" s="84">
        <v>174.58636029732338</v>
      </c>
      <c r="G56" s="84">
        <v>158.19075972191226</v>
      </c>
      <c r="H56" s="84">
        <v>174.99800070955155</v>
      </c>
      <c r="I56" s="84">
        <v>195.37260534708676</v>
      </c>
      <c r="J56" s="84">
        <v>76.309037812682774</v>
      </c>
      <c r="K56" s="84">
        <v>4.584724989388171</v>
      </c>
      <c r="L56" s="84">
        <v>58.342583791093418</v>
      </c>
      <c r="M56" s="84">
        <v>143.18057284138843</v>
      </c>
      <c r="N56" s="84">
        <v>28.039189222392007</v>
      </c>
      <c r="O56" s="84">
        <v>54.145114293406564</v>
      </c>
      <c r="P56" s="84">
        <v>126.61202213011202</v>
      </c>
      <c r="Q56" s="84">
        <v>138.59079709864375</v>
      </c>
      <c r="R56" s="84">
        <v>225.34027385116818</v>
      </c>
      <c r="S56" s="84">
        <v>188.11333344164706</v>
      </c>
      <c r="T56" s="84">
        <v>170.4821056672603</v>
      </c>
      <c r="U56" s="84">
        <v>80.973576094245715</v>
      </c>
      <c r="V56" s="84">
        <v>3.7192393731566575E-3</v>
      </c>
      <c r="W56" s="84">
        <v>3.7192393731566575E-3</v>
      </c>
      <c r="DA56" s="171" t="s">
        <v>235</v>
      </c>
    </row>
    <row r="57" spans="1:105" ht="11.45" customHeight="1" x14ac:dyDescent="0.25">
      <c r="A57" s="83" t="s">
        <v>176</v>
      </c>
      <c r="B57" s="84">
        <v>118.73527364687668</v>
      </c>
      <c r="C57" s="84">
        <v>22.700396620443076</v>
      </c>
      <c r="D57" s="84">
        <v>42.151911260578679</v>
      </c>
      <c r="E57" s="84">
        <v>57.893148428867235</v>
      </c>
      <c r="F57" s="84">
        <v>132.97505944337698</v>
      </c>
      <c r="G57" s="84">
        <v>126.50323412062957</v>
      </c>
      <c r="H57" s="84">
        <v>104.31509069114961</v>
      </c>
      <c r="I57" s="84">
        <v>156.14044290193365</v>
      </c>
      <c r="J57" s="84">
        <v>92.410487861224951</v>
      </c>
      <c r="K57" s="84">
        <v>4.1685834217990365</v>
      </c>
      <c r="L57" s="84">
        <v>91.559612441836691</v>
      </c>
      <c r="M57" s="84">
        <v>129.20351069538191</v>
      </c>
      <c r="N57" s="84">
        <v>46.575440988837791</v>
      </c>
      <c r="O57" s="84">
        <v>48.425820154351221</v>
      </c>
      <c r="P57" s="84">
        <v>91.01442453042327</v>
      </c>
      <c r="Q57" s="84">
        <v>70.563477898124688</v>
      </c>
      <c r="R57" s="84">
        <v>61.345539340127416</v>
      </c>
      <c r="S57" s="84">
        <v>123.40103616911608</v>
      </c>
      <c r="T57" s="84">
        <v>202.62791685255613</v>
      </c>
      <c r="U57" s="84">
        <v>150.25149983944107</v>
      </c>
      <c r="V57" s="84">
        <v>0</v>
      </c>
      <c r="W57" s="84">
        <v>0</v>
      </c>
      <c r="DA57" s="171" t="s">
        <v>236</v>
      </c>
    </row>
    <row r="58" spans="1:105" ht="11.45" customHeight="1" x14ac:dyDescent="0.25">
      <c r="A58" s="12" t="s">
        <v>34</v>
      </c>
      <c r="B58" s="13">
        <f t="shared" ref="B58:C58" si="45">SUM(B59:B61)</f>
        <v>26.012908802722507</v>
      </c>
      <c r="C58" s="13">
        <f t="shared" si="45"/>
        <v>11.752417344427478</v>
      </c>
      <c r="D58" s="13">
        <f t="shared" ref="D58:V58" si="46">SUM(D59:D61)</f>
        <v>18.467443282004183</v>
      </c>
      <c r="E58" s="13">
        <f t="shared" si="46"/>
        <v>25.433011727371927</v>
      </c>
      <c r="F58" s="13">
        <f t="shared" si="46"/>
        <v>37.287808617094072</v>
      </c>
      <c r="G58" s="13">
        <f t="shared" si="46"/>
        <v>39.273571452755995</v>
      </c>
      <c r="H58" s="13">
        <f t="shared" si="46"/>
        <v>53.259965266245935</v>
      </c>
      <c r="I58" s="13">
        <f t="shared" si="46"/>
        <v>39.438451558035197</v>
      </c>
      <c r="J58" s="13">
        <f t="shared" si="46"/>
        <v>31.455448708683026</v>
      </c>
      <c r="K58" s="13">
        <f t="shared" si="46"/>
        <v>2.8478908611960612</v>
      </c>
      <c r="L58" s="13">
        <f t="shared" si="46"/>
        <v>18.927439686455035</v>
      </c>
      <c r="M58" s="13">
        <f t="shared" si="46"/>
        <v>17.02075786279277</v>
      </c>
      <c r="N58" s="13">
        <f t="shared" si="46"/>
        <v>2.9770653919607444</v>
      </c>
      <c r="O58" s="13">
        <f t="shared" si="46"/>
        <v>2.7765156943949778</v>
      </c>
      <c r="P58" s="13">
        <f t="shared" si="46"/>
        <v>15.791985955647338</v>
      </c>
      <c r="Q58" s="13">
        <f t="shared" si="46"/>
        <v>11.225086995854818</v>
      </c>
      <c r="R58" s="13">
        <f t="shared" si="46"/>
        <v>2.3771137827838449</v>
      </c>
      <c r="S58" s="13">
        <f t="shared" si="46"/>
        <v>32.213253959750162</v>
      </c>
      <c r="T58" s="13">
        <f t="shared" si="46"/>
        <v>15.625894328251821</v>
      </c>
      <c r="U58" s="13">
        <f t="shared" si="46"/>
        <v>4.289168846088649</v>
      </c>
      <c r="V58" s="13">
        <f t="shared" si="46"/>
        <v>104.49076798594082</v>
      </c>
      <c r="W58" s="13">
        <f t="shared" ref="W58" si="47">SUM(W59:W61)</f>
        <v>68.507860245860712</v>
      </c>
      <c r="DA58" s="193" t="s">
        <v>237</v>
      </c>
    </row>
    <row r="59" spans="1:105" ht="11.45" customHeight="1" x14ac:dyDescent="0.25">
      <c r="A59" s="92" t="s">
        <v>27</v>
      </c>
      <c r="B59" s="102">
        <v>7.5092904278864463</v>
      </c>
      <c r="C59" s="102">
        <v>6.9919137399637172</v>
      </c>
      <c r="D59" s="102">
        <v>0.12117883593258942</v>
      </c>
      <c r="E59" s="102">
        <v>0.25846331784717724</v>
      </c>
      <c r="F59" s="102">
        <v>3.3219404776469696</v>
      </c>
      <c r="G59" s="102">
        <v>1.1697562217592838</v>
      </c>
      <c r="H59" s="102">
        <v>2.8381896853491067</v>
      </c>
      <c r="I59" s="102">
        <v>1.3923413908112034</v>
      </c>
      <c r="J59" s="102">
        <v>3.1820685981063006</v>
      </c>
      <c r="K59" s="102">
        <v>1.2418507879657674</v>
      </c>
      <c r="L59" s="102">
        <v>0</v>
      </c>
      <c r="M59" s="102">
        <v>0.15696938922184422</v>
      </c>
      <c r="N59" s="102">
        <v>0.88395445297801734</v>
      </c>
      <c r="O59" s="102">
        <v>9.8304534042169878E-2</v>
      </c>
      <c r="P59" s="102">
        <v>2.4974425747688453</v>
      </c>
      <c r="Q59" s="102">
        <v>0.7808285481841587</v>
      </c>
      <c r="R59" s="102">
        <v>7.7764665602926539E-2</v>
      </c>
      <c r="S59" s="102">
        <v>3.1878390576918565</v>
      </c>
      <c r="T59" s="102">
        <v>1.2828718573139752</v>
      </c>
      <c r="U59" s="102">
        <v>0.78424466218619171</v>
      </c>
      <c r="V59" s="102">
        <v>0.8200025917698982</v>
      </c>
      <c r="W59" s="102">
        <v>4.1991749328355867</v>
      </c>
      <c r="DA59" s="175" t="s">
        <v>238</v>
      </c>
    </row>
    <row r="60" spans="1:105" ht="11.45" customHeight="1" x14ac:dyDescent="0.25">
      <c r="A60" s="92" t="s">
        <v>175</v>
      </c>
      <c r="B60" s="102">
        <v>8.2945294522802282</v>
      </c>
      <c r="C60" s="102">
        <v>3.1782320082467059</v>
      </c>
      <c r="D60" s="102">
        <v>6.0807417250820528</v>
      </c>
      <c r="E60" s="102">
        <v>3.2908959828539741</v>
      </c>
      <c r="F60" s="102">
        <v>12.019690577208991</v>
      </c>
      <c r="G60" s="102">
        <v>7.3371673322364757</v>
      </c>
      <c r="H60" s="102">
        <v>21.198953805170824</v>
      </c>
      <c r="I60" s="102">
        <v>10.070238587446605</v>
      </c>
      <c r="J60" s="102">
        <v>9.8576111064492995</v>
      </c>
      <c r="K60" s="102">
        <v>1.4562327758488196</v>
      </c>
      <c r="L60" s="102">
        <v>3.634756989685568</v>
      </c>
      <c r="M60" s="102">
        <v>3.3038750318282348</v>
      </c>
      <c r="N60" s="102">
        <v>0.7973042175092957</v>
      </c>
      <c r="O60" s="102">
        <v>1.8847042847155229</v>
      </c>
      <c r="P60" s="102">
        <v>3.119423609702729</v>
      </c>
      <c r="Q60" s="102">
        <v>2.7260480454611806</v>
      </c>
      <c r="R60" s="102">
        <v>0.46018812943465243</v>
      </c>
      <c r="S60" s="102">
        <v>7.7502119113794645</v>
      </c>
      <c r="T60" s="102">
        <v>4.3274308116109932</v>
      </c>
      <c r="U60" s="102">
        <v>2.5388173506833187</v>
      </c>
      <c r="V60" s="102">
        <v>10.023463666811841</v>
      </c>
      <c r="W60" s="102">
        <v>20.021511905527131</v>
      </c>
      <c r="DA60" s="175" t="s">
        <v>239</v>
      </c>
    </row>
    <row r="61" spans="1:105" ht="11.45" customHeight="1" x14ac:dyDescent="0.25">
      <c r="A61" s="85" t="s">
        <v>176</v>
      </c>
      <c r="B61" s="86">
        <v>10.209088922555832</v>
      </c>
      <c r="C61" s="86">
        <v>1.5822715962170548</v>
      </c>
      <c r="D61" s="86">
        <v>12.265522720989541</v>
      </c>
      <c r="E61" s="86">
        <v>21.883652426670775</v>
      </c>
      <c r="F61" s="86">
        <v>21.946177562238109</v>
      </c>
      <c r="G61" s="86">
        <v>30.766647898760237</v>
      </c>
      <c r="H61" s="86">
        <v>29.222821775726004</v>
      </c>
      <c r="I61" s="86">
        <v>27.97587157977739</v>
      </c>
      <c r="J61" s="86">
        <v>18.415769004127426</v>
      </c>
      <c r="K61" s="86">
        <v>0.14980729738147405</v>
      </c>
      <c r="L61" s="86">
        <v>15.292682696769468</v>
      </c>
      <c r="M61" s="86">
        <v>13.559913441742692</v>
      </c>
      <c r="N61" s="86">
        <v>1.2958067214734312</v>
      </c>
      <c r="O61" s="86">
        <v>0.79350687563728517</v>
      </c>
      <c r="P61" s="86">
        <v>10.175119771175764</v>
      </c>
      <c r="Q61" s="86">
        <v>7.7182104022094791</v>
      </c>
      <c r="R61" s="86">
        <v>1.839160987746266</v>
      </c>
      <c r="S61" s="86">
        <v>21.275202990678839</v>
      </c>
      <c r="T61" s="86">
        <v>10.015591659326851</v>
      </c>
      <c r="U61" s="86">
        <v>0.96610683321913815</v>
      </c>
      <c r="V61" s="86">
        <v>93.647301727359078</v>
      </c>
      <c r="W61" s="86">
        <v>44.287173407497988</v>
      </c>
      <c r="DA61" s="178" t="s">
        <v>240</v>
      </c>
    </row>
    <row r="62" spans="1:105" x14ac:dyDescent="0.25">
      <c r="A62" s="50"/>
      <c r="B62" s="50"/>
      <c r="C62" s="50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DA62" s="181"/>
    </row>
    <row r="63" spans="1:105" ht="11.45" customHeight="1" x14ac:dyDescent="0.25">
      <c r="A63" s="68" t="s">
        <v>36</v>
      </c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DA63" s="179"/>
    </row>
    <row r="64" spans="1:105" x14ac:dyDescent="0.25">
      <c r="A64" s="50"/>
      <c r="B64" s="50"/>
      <c r="C64" s="50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DA64" s="181"/>
    </row>
    <row r="65" spans="1:105" ht="11.45" customHeight="1" x14ac:dyDescent="0.25">
      <c r="A65" s="53" t="s">
        <v>83</v>
      </c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DA65" s="172"/>
    </row>
    <row r="66" spans="1:105" ht="11.45" customHeight="1" x14ac:dyDescent="0.25">
      <c r="A66" s="10" t="s">
        <v>84</v>
      </c>
      <c r="B66" s="14">
        <f t="shared" ref="B66:C73" si="48">IF(B34=0,0,B34/B24)</f>
        <v>79.341093642488559</v>
      </c>
      <c r="C66" s="14">
        <f t="shared" si="48"/>
        <v>80.187186292523947</v>
      </c>
      <c r="D66" s="14">
        <f t="shared" ref="D66:V66" si="49">IF(D34=0,0,D34/D24)</f>
        <v>81.034085472355557</v>
      </c>
      <c r="E66" s="14">
        <f t="shared" si="49"/>
        <v>81.623879243680719</v>
      </c>
      <c r="F66" s="14">
        <f t="shared" si="49"/>
        <v>84.678633450381838</v>
      </c>
      <c r="G66" s="14">
        <f t="shared" si="49"/>
        <v>87.259274211315201</v>
      </c>
      <c r="H66" s="14">
        <f t="shared" si="49"/>
        <v>89.160287076010846</v>
      </c>
      <c r="I66" s="14">
        <f t="shared" si="49"/>
        <v>91.498185457027859</v>
      </c>
      <c r="J66" s="14">
        <f t="shared" si="49"/>
        <v>92.22547565110581</v>
      </c>
      <c r="K66" s="14">
        <f t="shared" si="49"/>
        <v>93.987989475040749</v>
      </c>
      <c r="L66" s="14">
        <f t="shared" si="49"/>
        <v>99.192032604234186</v>
      </c>
      <c r="M66" s="14">
        <f t="shared" si="49"/>
        <v>101.17529362365111</v>
      </c>
      <c r="N66" s="14">
        <f t="shared" si="49"/>
        <v>105.41406233245876</v>
      </c>
      <c r="O66" s="14">
        <f t="shared" si="49"/>
        <v>109.77369903995148</v>
      </c>
      <c r="P66" s="14">
        <f t="shared" si="49"/>
        <v>114.1906881056006</v>
      </c>
      <c r="Q66" s="14">
        <f t="shared" si="49"/>
        <v>117.80827020480244</v>
      </c>
      <c r="R66" s="14">
        <f t="shared" si="49"/>
        <v>120.41873335983621</v>
      </c>
      <c r="S66" s="14">
        <f t="shared" si="49"/>
        <v>125.37392786957786</v>
      </c>
      <c r="T66" s="14">
        <f t="shared" si="49"/>
        <v>127.06286907875959</v>
      </c>
      <c r="U66" s="14">
        <f t="shared" si="49"/>
        <v>129.58667221317498</v>
      </c>
      <c r="V66" s="14">
        <f t="shared" si="49"/>
        <v>95.085074221894274</v>
      </c>
      <c r="W66" s="14">
        <f t="shared" ref="W66" si="50">IF(W34=0,0,W34/W24)</f>
        <v>104.23006343988725</v>
      </c>
      <c r="DA66" s="189" t="s">
        <v>241</v>
      </c>
    </row>
    <row r="67" spans="1:105" ht="11.45" customHeight="1" x14ac:dyDescent="0.25">
      <c r="A67" s="83" t="s">
        <v>27</v>
      </c>
      <c r="B67" s="87">
        <f t="shared" si="48"/>
        <v>67.584729474944695</v>
      </c>
      <c r="C67" s="87">
        <f t="shared" si="48"/>
        <v>68.040697158405976</v>
      </c>
      <c r="D67" s="87">
        <f t="shared" ref="D67:V67" si="51">IF(D35=0,0,D35/D25)</f>
        <v>68.93070455711883</v>
      </c>
      <c r="E67" s="87">
        <f t="shared" si="51"/>
        <v>69.33455295417734</v>
      </c>
      <c r="F67" s="87">
        <f t="shared" si="51"/>
        <v>70.722756616000822</v>
      </c>
      <c r="G67" s="87">
        <f t="shared" si="51"/>
        <v>72.08286568982308</v>
      </c>
      <c r="H67" s="87">
        <f t="shared" si="51"/>
        <v>73.185412226656851</v>
      </c>
      <c r="I67" s="87">
        <f t="shared" si="51"/>
        <v>75.582208331488246</v>
      </c>
      <c r="J67" s="87">
        <f t="shared" si="51"/>
        <v>75.092585284971094</v>
      </c>
      <c r="K67" s="87">
        <f t="shared" si="51"/>
        <v>76.660645853109727</v>
      </c>
      <c r="L67" s="87">
        <f t="shared" si="51"/>
        <v>81.83381476987563</v>
      </c>
      <c r="M67" s="87">
        <f t="shared" si="51"/>
        <v>81.62203534075384</v>
      </c>
      <c r="N67" s="87">
        <f t="shared" si="51"/>
        <v>84.300267725174365</v>
      </c>
      <c r="O67" s="87">
        <f t="shared" si="51"/>
        <v>86.77054886211512</v>
      </c>
      <c r="P67" s="87">
        <f t="shared" si="51"/>
        <v>91.851769747558421</v>
      </c>
      <c r="Q67" s="87">
        <f t="shared" si="51"/>
        <v>95.66256310304928</v>
      </c>
      <c r="R67" s="87">
        <f t="shared" si="51"/>
        <v>98.019347663983083</v>
      </c>
      <c r="S67" s="87">
        <f t="shared" si="51"/>
        <v>101.28545962426304</v>
      </c>
      <c r="T67" s="87">
        <f t="shared" si="51"/>
        <v>101.87489867813437</v>
      </c>
      <c r="U67" s="87">
        <f t="shared" si="51"/>
        <v>102.22855617461549</v>
      </c>
      <c r="V67" s="87">
        <f t="shared" si="51"/>
        <v>81.109519055019206</v>
      </c>
      <c r="W67" s="87">
        <f t="shared" ref="W67" si="52">IF(W35=0,0,W35/W25)</f>
        <v>92.315107020274738</v>
      </c>
      <c r="DA67" s="171" t="s">
        <v>242</v>
      </c>
    </row>
    <row r="68" spans="1:105" ht="11.45" customHeight="1" x14ac:dyDescent="0.25">
      <c r="A68" s="83" t="s">
        <v>175</v>
      </c>
      <c r="B68" s="87">
        <f t="shared" si="48"/>
        <v>80.366999760151714</v>
      </c>
      <c r="C68" s="87">
        <f t="shared" si="48"/>
        <v>81.40164834602723</v>
      </c>
      <c r="D68" s="87">
        <f t="shared" ref="D68:V68" si="53">IF(D36=0,0,D36/D26)</f>
        <v>82.645694415210585</v>
      </c>
      <c r="E68" s="87">
        <f t="shared" si="53"/>
        <v>83.244410314945696</v>
      </c>
      <c r="F68" s="87">
        <f t="shared" si="53"/>
        <v>85.852145620204794</v>
      </c>
      <c r="G68" s="87">
        <f t="shared" si="53"/>
        <v>88.837564742620316</v>
      </c>
      <c r="H68" s="87">
        <f t="shared" si="53"/>
        <v>91.474734807280583</v>
      </c>
      <c r="I68" s="87">
        <f t="shared" si="53"/>
        <v>93.528187486280927</v>
      </c>
      <c r="J68" s="87">
        <f t="shared" si="53"/>
        <v>94.171976182037383</v>
      </c>
      <c r="K68" s="87">
        <f t="shared" si="53"/>
        <v>96.032663642795043</v>
      </c>
      <c r="L68" s="87">
        <f t="shared" si="53"/>
        <v>99.88258213690257</v>
      </c>
      <c r="M68" s="87">
        <f t="shared" si="53"/>
        <v>103.78215860678544</v>
      </c>
      <c r="N68" s="87">
        <f t="shared" si="53"/>
        <v>107.55538134346335</v>
      </c>
      <c r="O68" s="87">
        <f t="shared" si="53"/>
        <v>111.9730049194839</v>
      </c>
      <c r="P68" s="87">
        <f t="shared" si="53"/>
        <v>116.06053709163466</v>
      </c>
      <c r="Q68" s="87">
        <f t="shared" si="53"/>
        <v>119.95969392434961</v>
      </c>
      <c r="R68" s="87">
        <f t="shared" si="53"/>
        <v>122.96621317719655</v>
      </c>
      <c r="S68" s="87">
        <f t="shared" si="53"/>
        <v>127.93329664058976</v>
      </c>
      <c r="T68" s="87">
        <f t="shared" si="53"/>
        <v>129.5948007595992</v>
      </c>
      <c r="U68" s="87">
        <f t="shared" si="53"/>
        <v>132.50594214773082</v>
      </c>
      <c r="V68" s="87">
        <f t="shared" si="53"/>
        <v>97.133449014879233</v>
      </c>
      <c r="W68" s="87">
        <f t="shared" ref="W68" si="54">IF(W36=0,0,W36/W26)</f>
        <v>106.80349166783093</v>
      </c>
      <c r="DA68" s="171" t="s">
        <v>243</v>
      </c>
    </row>
    <row r="69" spans="1:105" ht="11.45" customHeight="1" x14ac:dyDescent="0.25">
      <c r="A69" s="83" t="s">
        <v>176</v>
      </c>
      <c r="B69" s="87">
        <f t="shared" si="48"/>
        <v>110.67258828267786</v>
      </c>
      <c r="C69" s="87">
        <f t="shared" si="48"/>
        <v>111.6582095668339</v>
      </c>
      <c r="D69" s="87">
        <f t="shared" ref="D69:V69" si="55">IF(D37=0,0,D37/D27)</f>
        <v>111.08743158403091</v>
      </c>
      <c r="E69" s="87">
        <f t="shared" si="55"/>
        <v>112.52198267123093</v>
      </c>
      <c r="F69" s="87">
        <f t="shared" si="55"/>
        <v>119.916587790237</v>
      </c>
      <c r="G69" s="87">
        <f t="shared" si="55"/>
        <v>123.23597797714361</v>
      </c>
      <c r="H69" s="87">
        <f t="shared" si="55"/>
        <v>123.79410802978965</v>
      </c>
      <c r="I69" s="87">
        <f t="shared" si="55"/>
        <v>124.94093248758676</v>
      </c>
      <c r="J69" s="87">
        <f t="shared" si="55"/>
        <v>126.61645002022256</v>
      </c>
      <c r="K69" s="87">
        <f t="shared" si="55"/>
        <v>128.38132899317662</v>
      </c>
      <c r="L69" s="87">
        <f t="shared" si="55"/>
        <v>135.47539141317395</v>
      </c>
      <c r="M69" s="87">
        <f t="shared" si="55"/>
        <v>135.04838493336098</v>
      </c>
      <c r="N69" s="87">
        <f t="shared" si="55"/>
        <v>140.74769143966128</v>
      </c>
      <c r="O69" s="87">
        <f t="shared" si="55"/>
        <v>144.82785752941703</v>
      </c>
      <c r="P69" s="87">
        <f t="shared" si="55"/>
        <v>146.09479571298769</v>
      </c>
      <c r="Q69" s="87">
        <f t="shared" si="55"/>
        <v>148.24008910727062</v>
      </c>
      <c r="R69" s="87">
        <f t="shared" si="55"/>
        <v>150.60231014502367</v>
      </c>
      <c r="S69" s="87">
        <f t="shared" si="55"/>
        <v>156.92663260840462</v>
      </c>
      <c r="T69" s="87">
        <f t="shared" si="55"/>
        <v>158.77117209127314</v>
      </c>
      <c r="U69" s="87">
        <f t="shared" si="55"/>
        <v>162.35394249731863</v>
      </c>
      <c r="V69" s="87">
        <f t="shared" si="55"/>
        <v>120.13105453733786</v>
      </c>
      <c r="W69" s="87">
        <f t="shared" ref="W69" si="56">IF(W37=0,0,W37/W27)</f>
        <v>120.80422373910436</v>
      </c>
      <c r="DA69" s="171" t="s">
        <v>244</v>
      </c>
    </row>
    <row r="70" spans="1:105" ht="11.45" customHeight="1" x14ac:dyDescent="0.25">
      <c r="A70" s="12" t="s">
        <v>85</v>
      </c>
      <c r="B70" s="15">
        <f t="shared" si="48"/>
        <v>24.491163719334882</v>
      </c>
      <c r="C70" s="15">
        <f t="shared" si="48"/>
        <v>24.143282427687257</v>
      </c>
      <c r="D70" s="15">
        <f t="shared" ref="D70:V70" si="57">IF(D38=0,0,D38/D28)</f>
        <v>24.983466239495133</v>
      </c>
      <c r="E70" s="15">
        <f t="shared" si="57"/>
        <v>25.704918555454299</v>
      </c>
      <c r="F70" s="15">
        <f t="shared" si="57"/>
        <v>24.863702796539247</v>
      </c>
      <c r="G70" s="15">
        <f t="shared" si="57"/>
        <v>23.941478904970936</v>
      </c>
      <c r="H70" s="15">
        <f t="shared" si="57"/>
        <v>23.447697251636235</v>
      </c>
      <c r="I70" s="15">
        <f t="shared" si="57"/>
        <v>23.713190712293052</v>
      </c>
      <c r="J70" s="15">
        <f t="shared" si="57"/>
        <v>23.625916090175487</v>
      </c>
      <c r="K70" s="15">
        <f t="shared" si="57"/>
        <v>24.197478070173567</v>
      </c>
      <c r="L70" s="15">
        <f t="shared" si="57"/>
        <v>27.448821963128026</v>
      </c>
      <c r="M70" s="15">
        <f t="shared" si="57"/>
        <v>29.82157239332625</v>
      </c>
      <c r="N70" s="15">
        <f t="shared" si="57"/>
        <v>31.277691818551396</v>
      </c>
      <c r="O70" s="15">
        <f t="shared" si="57"/>
        <v>31.641438656512182</v>
      </c>
      <c r="P70" s="15">
        <f t="shared" si="57"/>
        <v>34.774373838077963</v>
      </c>
      <c r="Q70" s="15">
        <f t="shared" si="57"/>
        <v>35.018998290566763</v>
      </c>
      <c r="R70" s="15">
        <f t="shared" si="57"/>
        <v>39.318166076685664</v>
      </c>
      <c r="S70" s="15">
        <f t="shared" si="57"/>
        <v>38.357614651715046</v>
      </c>
      <c r="T70" s="15">
        <f t="shared" si="57"/>
        <v>38.614174714463793</v>
      </c>
      <c r="U70" s="15">
        <f t="shared" si="57"/>
        <v>39.189832959847351</v>
      </c>
      <c r="V70" s="15">
        <f t="shared" si="57"/>
        <v>30.618572063778004</v>
      </c>
      <c r="W70" s="15">
        <f t="shared" ref="W70" si="58">IF(W38=0,0,W38/W28)</f>
        <v>31.972336541893501</v>
      </c>
      <c r="DA70" s="193" t="s">
        <v>245</v>
      </c>
    </row>
    <row r="71" spans="1:105" ht="11.45" customHeight="1" x14ac:dyDescent="0.25">
      <c r="A71" s="42" t="s">
        <v>27</v>
      </c>
      <c r="B71" s="41">
        <f t="shared" si="48"/>
        <v>10.023260717907062</v>
      </c>
      <c r="C71" s="41">
        <f t="shared" si="48"/>
        <v>9.9468368530637665</v>
      </c>
      <c r="D71" s="41">
        <f t="shared" ref="D71:V71" si="59">IF(D39=0,0,D39/D29)</f>
        <v>10.228621255842398</v>
      </c>
      <c r="E71" s="41">
        <f t="shared" si="59"/>
        <v>10.880055930725819</v>
      </c>
      <c r="F71" s="41">
        <f t="shared" si="59"/>
        <v>10.245293270650951</v>
      </c>
      <c r="G71" s="41">
        <f t="shared" si="59"/>
        <v>10.026366251647696</v>
      </c>
      <c r="H71" s="41">
        <f t="shared" si="59"/>
        <v>9.6442979168361322</v>
      </c>
      <c r="I71" s="41">
        <f t="shared" si="59"/>
        <v>9.6084894019429061</v>
      </c>
      <c r="J71" s="41">
        <f t="shared" si="59"/>
        <v>9.2442531595608752</v>
      </c>
      <c r="K71" s="41">
        <f t="shared" si="59"/>
        <v>9.3241119040203664</v>
      </c>
      <c r="L71" s="41">
        <f t="shared" si="59"/>
        <v>9.9726891566980331</v>
      </c>
      <c r="M71" s="41">
        <f t="shared" si="59"/>
        <v>10.895413572948691</v>
      </c>
      <c r="N71" s="41">
        <f t="shared" si="59"/>
        <v>11.191309368552655</v>
      </c>
      <c r="O71" s="41">
        <f t="shared" si="59"/>
        <v>11.472500357206833</v>
      </c>
      <c r="P71" s="41">
        <f t="shared" si="59"/>
        <v>12.867018693212083</v>
      </c>
      <c r="Q71" s="41">
        <f t="shared" si="59"/>
        <v>13.240241004887793</v>
      </c>
      <c r="R71" s="41">
        <f t="shared" si="59"/>
        <v>15.261326994101349</v>
      </c>
      <c r="S71" s="41">
        <f t="shared" si="59"/>
        <v>14.037300363200671</v>
      </c>
      <c r="T71" s="41">
        <f t="shared" si="59"/>
        <v>14.287825769085288</v>
      </c>
      <c r="U71" s="41">
        <f t="shared" si="59"/>
        <v>15.803320090655204</v>
      </c>
      <c r="V71" s="41">
        <f t="shared" si="59"/>
        <v>14.565480178537982</v>
      </c>
      <c r="W71" s="41">
        <f t="shared" ref="W71" si="60">IF(W39=0,0,W39/W29)</f>
        <v>14.733881684854405</v>
      </c>
      <c r="DA71" s="196" t="s">
        <v>246</v>
      </c>
    </row>
    <row r="72" spans="1:105" ht="11.45" customHeight="1" x14ac:dyDescent="0.25">
      <c r="A72" s="42" t="s">
        <v>175</v>
      </c>
      <c r="B72" s="41">
        <f t="shared" si="48"/>
        <v>16.07607545740338</v>
      </c>
      <c r="C72" s="41">
        <f t="shared" si="48"/>
        <v>16.251239950995537</v>
      </c>
      <c r="D72" s="41">
        <f t="shared" ref="D72:V72" si="61">IF(D40=0,0,D40/D30)</f>
        <v>16.295894641910163</v>
      </c>
      <c r="E72" s="41">
        <f t="shared" si="61"/>
        <v>17.167505270500246</v>
      </c>
      <c r="F72" s="41">
        <f t="shared" si="61"/>
        <v>16.029083470668727</v>
      </c>
      <c r="G72" s="41">
        <f t="shared" si="61"/>
        <v>15.181021974099199</v>
      </c>
      <c r="H72" s="41">
        <f t="shared" si="61"/>
        <v>13.985273542904691</v>
      </c>
      <c r="I72" s="41">
        <f t="shared" si="61"/>
        <v>13.755635136041072</v>
      </c>
      <c r="J72" s="41">
        <f t="shared" si="61"/>
        <v>13.656624949191125</v>
      </c>
      <c r="K72" s="41">
        <f t="shared" si="61"/>
        <v>13.626760295117135</v>
      </c>
      <c r="L72" s="41">
        <f t="shared" si="61"/>
        <v>14.420786860573124</v>
      </c>
      <c r="M72" s="41">
        <f t="shared" si="61"/>
        <v>15.489703537213124</v>
      </c>
      <c r="N72" s="41">
        <f t="shared" si="61"/>
        <v>16.461822115902233</v>
      </c>
      <c r="O72" s="41">
        <f t="shared" si="61"/>
        <v>16.542043174769109</v>
      </c>
      <c r="P72" s="41">
        <f t="shared" si="61"/>
        <v>18.197753010022385</v>
      </c>
      <c r="Q72" s="41">
        <f t="shared" si="61"/>
        <v>18.175765763019101</v>
      </c>
      <c r="R72" s="41">
        <f t="shared" si="61"/>
        <v>20.573511943488928</v>
      </c>
      <c r="S72" s="41">
        <f t="shared" si="61"/>
        <v>19.128094078057721</v>
      </c>
      <c r="T72" s="41">
        <f t="shared" si="61"/>
        <v>19.011024442061288</v>
      </c>
      <c r="U72" s="41">
        <f t="shared" si="61"/>
        <v>19.492640855946782</v>
      </c>
      <c r="V72" s="41">
        <f t="shared" si="61"/>
        <v>17.51916441414323</v>
      </c>
      <c r="W72" s="41">
        <f t="shared" ref="W72" si="62">IF(W40=0,0,W40/W30)</f>
        <v>17.650328762388124</v>
      </c>
      <c r="DA72" s="196" t="s">
        <v>247</v>
      </c>
    </row>
    <row r="73" spans="1:105" ht="11.45" customHeight="1" x14ac:dyDescent="0.25">
      <c r="A73" s="38" t="s">
        <v>176</v>
      </c>
      <c r="B73" s="40">
        <f t="shared" si="48"/>
        <v>52.129123841343961</v>
      </c>
      <c r="C73" s="40">
        <f t="shared" si="48"/>
        <v>53.83881788950945</v>
      </c>
      <c r="D73" s="40">
        <f t="shared" ref="D73:V73" si="63">IF(D41=0,0,D41/D31)</f>
        <v>52.887918691003669</v>
      </c>
      <c r="E73" s="40">
        <f t="shared" si="63"/>
        <v>48.721001039602903</v>
      </c>
      <c r="F73" s="40">
        <f t="shared" si="63"/>
        <v>48.059427623595745</v>
      </c>
      <c r="G73" s="40">
        <f t="shared" si="63"/>
        <v>44.215955735703069</v>
      </c>
      <c r="H73" s="40">
        <f t="shared" si="63"/>
        <v>45.16383016810488</v>
      </c>
      <c r="I73" s="40">
        <f t="shared" si="63"/>
        <v>45.187014670265881</v>
      </c>
      <c r="J73" s="40">
        <f t="shared" si="63"/>
        <v>44.9129073521202</v>
      </c>
      <c r="K73" s="40">
        <f t="shared" si="63"/>
        <v>49.898781913503356</v>
      </c>
      <c r="L73" s="40">
        <f t="shared" si="63"/>
        <v>52.530888086642612</v>
      </c>
      <c r="M73" s="40">
        <f t="shared" si="63"/>
        <v>55.065477606746086</v>
      </c>
      <c r="N73" s="40">
        <f t="shared" si="63"/>
        <v>58.746980790650376</v>
      </c>
      <c r="O73" s="40">
        <f t="shared" si="63"/>
        <v>59.346209680294095</v>
      </c>
      <c r="P73" s="40">
        <f t="shared" si="63"/>
        <v>66.129916121840282</v>
      </c>
      <c r="Q73" s="40">
        <f t="shared" si="63"/>
        <v>65.936595865637074</v>
      </c>
      <c r="R73" s="40">
        <f t="shared" si="63"/>
        <v>73.012227778743323</v>
      </c>
      <c r="S73" s="40">
        <f t="shared" si="63"/>
        <v>72.876368431025895</v>
      </c>
      <c r="T73" s="40">
        <f t="shared" si="63"/>
        <v>73.11691224406448</v>
      </c>
      <c r="U73" s="40">
        <f t="shared" si="63"/>
        <v>74.915531987995806</v>
      </c>
      <c r="V73" s="40">
        <f t="shared" si="63"/>
        <v>50.231754839242612</v>
      </c>
      <c r="W73" s="40">
        <f t="shared" ref="W73" si="64">IF(W41=0,0,W41/W31)</f>
        <v>53.261166023203309</v>
      </c>
      <c r="DA73" s="197" t="s">
        <v>248</v>
      </c>
    </row>
    <row r="74" spans="1:105" x14ac:dyDescent="0.25">
      <c r="A74" s="50"/>
      <c r="B74" s="50"/>
      <c r="C74" s="50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DA74" s="181"/>
    </row>
    <row r="75" spans="1:105" ht="11.45" customHeight="1" x14ac:dyDescent="0.25">
      <c r="A75" s="53" t="s">
        <v>141</v>
      </c>
      <c r="B75" s="62">
        <f t="shared" ref="B75:C83" si="65">IF(B13=0,0,B13*1000000/B23)</f>
        <v>1278.836275579202</v>
      </c>
      <c r="C75" s="62">
        <f t="shared" si="65"/>
        <v>1278.390619174568</v>
      </c>
      <c r="D75" s="62">
        <f t="shared" ref="D75:V75" si="66">IF(D13=0,0,D13*1000000/D23)</f>
        <v>1286.7134714985634</v>
      </c>
      <c r="E75" s="62">
        <f t="shared" si="66"/>
        <v>1280.0155298491936</v>
      </c>
      <c r="F75" s="62">
        <f t="shared" si="66"/>
        <v>1296.3894058963069</v>
      </c>
      <c r="G75" s="62">
        <f t="shared" si="66"/>
        <v>1316.354400658644</v>
      </c>
      <c r="H75" s="62">
        <f t="shared" si="66"/>
        <v>1326.7213149469153</v>
      </c>
      <c r="I75" s="62">
        <f t="shared" si="66"/>
        <v>1347.7997919983702</v>
      </c>
      <c r="J75" s="62">
        <f t="shared" si="66"/>
        <v>1361.8694013247962</v>
      </c>
      <c r="K75" s="62">
        <f t="shared" si="66"/>
        <v>1351.6933577606574</v>
      </c>
      <c r="L75" s="62">
        <f t="shared" si="66"/>
        <v>1386.1412965197876</v>
      </c>
      <c r="M75" s="62">
        <f t="shared" si="66"/>
        <v>1396.9878373630704</v>
      </c>
      <c r="N75" s="62">
        <f t="shared" si="66"/>
        <v>1400.0405209336548</v>
      </c>
      <c r="O75" s="62">
        <f t="shared" si="66"/>
        <v>1433.3591161123411</v>
      </c>
      <c r="P75" s="62">
        <f t="shared" si="66"/>
        <v>1467.4726813107873</v>
      </c>
      <c r="Q75" s="62">
        <f t="shared" si="66"/>
        <v>1472.9365072042331</v>
      </c>
      <c r="R75" s="62">
        <f t="shared" si="66"/>
        <v>1479.4990585467358</v>
      </c>
      <c r="S75" s="62">
        <f t="shared" si="66"/>
        <v>1507.6261734090172</v>
      </c>
      <c r="T75" s="62">
        <f t="shared" si="66"/>
        <v>1530.2075933598842</v>
      </c>
      <c r="U75" s="62">
        <f t="shared" si="66"/>
        <v>1541.0619039554056</v>
      </c>
      <c r="V75" s="62">
        <f t="shared" si="66"/>
        <v>1598.9864302724814</v>
      </c>
      <c r="W75" s="62">
        <f t="shared" ref="W75" si="67">IF(W13=0,0,W13*1000000/W23)</f>
        <v>1641.8463272413003</v>
      </c>
      <c r="DA75" s="172" t="s">
        <v>249</v>
      </c>
    </row>
    <row r="76" spans="1:105" ht="11.45" customHeight="1" x14ac:dyDescent="0.25">
      <c r="A76" s="10" t="s">
        <v>33</v>
      </c>
      <c r="B76" s="14">
        <f t="shared" si="65"/>
        <v>1248.2546535559313</v>
      </c>
      <c r="C76" s="14">
        <f t="shared" si="65"/>
        <v>1250.673979582175</v>
      </c>
      <c r="D76" s="14">
        <f t="shared" ref="D76:V76" si="68">IF(D14=0,0,D14*1000000/D24)</f>
        <v>1254.7267600981968</v>
      </c>
      <c r="E76" s="14">
        <f t="shared" si="68"/>
        <v>1243.0510044048601</v>
      </c>
      <c r="F76" s="14">
        <f t="shared" si="68"/>
        <v>1258.6500191057792</v>
      </c>
      <c r="G76" s="14">
        <f t="shared" si="68"/>
        <v>1274.1666732313311</v>
      </c>
      <c r="H76" s="14">
        <f t="shared" si="68"/>
        <v>1282.2565176774576</v>
      </c>
      <c r="I76" s="14">
        <f t="shared" si="68"/>
        <v>1301.109697468615</v>
      </c>
      <c r="J76" s="14">
        <f t="shared" si="68"/>
        <v>1313.0280795945509</v>
      </c>
      <c r="K76" s="14">
        <f t="shared" si="68"/>
        <v>1311.8873657105198</v>
      </c>
      <c r="L76" s="14">
        <f t="shared" si="68"/>
        <v>1335.1344286667052</v>
      </c>
      <c r="M76" s="14">
        <f t="shared" si="68"/>
        <v>1345.427234863088</v>
      </c>
      <c r="N76" s="14">
        <f t="shared" si="68"/>
        <v>1354.2902058928839</v>
      </c>
      <c r="O76" s="14">
        <f t="shared" si="68"/>
        <v>1387.7918796461961</v>
      </c>
      <c r="P76" s="14">
        <f t="shared" si="68"/>
        <v>1424.8107816451054</v>
      </c>
      <c r="Q76" s="14">
        <f t="shared" si="68"/>
        <v>1428.7804377361592</v>
      </c>
      <c r="R76" s="14">
        <f t="shared" si="68"/>
        <v>1439.2256516126231</v>
      </c>
      <c r="S76" s="14">
        <f t="shared" si="68"/>
        <v>1465.6324554994628</v>
      </c>
      <c r="T76" s="14">
        <f t="shared" si="68"/>
        <v>1489.9621081719067</v>
      </c>
      <c r="U76" s="14">
        <f t="shared" si="68"/>
        <v>1504.8055967074799</v>
      </c>
      <c r="V76" s="14">
        <f t="shared" si="68"/>
        <v>1447.8935307706154</v>
      </c>
      <c r="W76" s="14">
        <f t="shared" ref="W76" si="69">IF(W14=0,0,W14*1000000/W24)</f>
        <v>1511.0891985116214</v>
      </c>
      <c r="DA76" s="189" t="s">
        <v>250</v>
      </c>
    </row>
    <row r="77" spans="1:105" ht="11.45" customHeight="1" x14ac:dyDescent="0.25">
      <c r="A77" s="37" t="s">
        <v>27</v>
      </c>
      <c r="B77" s="39">
        <f t="shared" si="65"/>
        <v>572.45825332634865</v>
      </c>
      <c r="C77" s="39">
        <f t="shared" si="65"/>
        <v>573.82486510842944</v>
      </c>
      <c r="D77" s="39">
        <f t="shared" ref="D77:V77" si="70">IF(D15=0,0,D15*1000000/D25)</f>
        <v>575.43782622605681</v>
      </c>
      <c r="E77" s="39">
        <f t="shared" si="70"/>
        <v>574.42842097274024</v>
      </c>
      <c r="F77" s="39">
        <f t="shared" si="70"/>
        <v>568.96542619095021</v>
      </c>
      <c r="G77" s="39">
        <f t="shared" si="70"/>
        <v>568.58678052324524</v>
      </c>
      <c r="H77" s="39">
        <f t="shared" si="70"/>
        <v>570.83307395023337</v>
      </c>
      <c r="I77" s="39">
        <f t="shared" si="70"/>
        <v>578.54684994458012</v>
      </c>
      <c r="J77" s="39">
        <f t="shared" si="70"/>
        <v>577.91071347370178</v>
      </c>
      <c r="K77" s="39">
        <f t="shared" si="70"/>
        <v>585.53023929412461</v>
      </c>
      <c r="L77" s="39">
        <f t="shared" si="70"/>
        <v>586.16575970390147</v>
      </c>
      <c r="M77" s="39">
        <f t="shared" si="70"/>
        <v>582.81414946779796</v>
      </c>
      <c r="N77" s="39">
        <f t="shared" si="70"/>
        <v>581.21082858742454</v>
      </c>
      <c r="O77" s="39">
        <f t="shared" si="70"/>
        <v>588.10565652538799</v>
      </c>
      <c r="P77" s="39">
        <f t="shared" si="70"/>
        <v>593.66827769720749</v>
      </c>
      <c r="Q77" s="39">
        <f t="shared" si="70"/>
        <v>594.27976543931675</v>
      </c>
      <c r="R77" s="39">
        <f t="shared" si="70"/>
        <v>603.31171799630374</v>
      </c>
      <c r="S77" s="39">
        <f t="shared" si="70"/>
        <v>611.354706470407</v>
      </c>
      <c r="T77" s="39">
        <f t="shared" si="70"/>
        <v>617.32685730292667</v>
      </c>
      <c r="U77" s="39">
        <f t="shared" si="70"/>
        <v>625.24807467759422</v>
      </c>
      <c r="V77" s="39">
        <f t="shared" si="70"/>
        <v>645.6758293189165</v>
      </c>
      <c r="W77" s="39">
        <f t="shared" ref="W77" si="71">IF(W15=0,0,W15*1000000/W25)</f>
        <v>679.95876540379152</v>
      </c>
      <c r="DA77" s="198" t="s">
        <v>251</v>
      </c>
    </row>
    <row r="78" spans="1:105" ht="11.45" customHeight="1" x14ac:dyDescent="0.25">
      <c r="A78" s="37" t="s">
        <v>175</v>
      </c>
      <c r="B78" s="39">
        <f t="shared" si="65"/>
        <v>1174.063472177819</v>
      </c>
      <c r="C78" s="39">
        <f t="shared" si="65"/>
        <v>1178.1784198021164</v>
      </c>
      <c r="D78" s="39">
        <f t="shared" ref="D78:V78" si="72">IF(D16=0,0,D16*1000000/D26)</f>
        <v>1180.0871760330319</v>
      </c>
      <c r="E78" s="39">
        <f t="shared" si="72"/>
        <v>1180.9700388962335</v>
      </c>
      <c r="F78" s="39">
        <f t="shared" si="72"/>
        <v>1182.616683915779</v>
      </c>
      <c r="G78" s="39">
        <f t="shared" si="72"/>
        <v>1188.6212283030184</v>
      </c>
      <c r="H78" s="39">
        <f t="shared" si="72"/>
        <v>1191.5142334479494</v>
      </c>
      <c r="I78" s="39">
        <f t="shared" si="72"/>
        <v>1201.0070623550764</v>
      </c>
      <c r="J78" s="39">
        <f t="shared" si="72"/>
        <v>1198.6212621877492</v>
      </c>
      <c r="K78" s="39">
        <f t="shared" si="72"/>
        <v>1196.8843700541272</v>
      </c>
      <c r="L78" s="39">
        <f t="shared" si="72"/>
        <v>1214.0133776292114</v>
      </c>
      <c r="M78" s="39">
        <f t="shared" si="72"/>
        <v>1213.7876629984594</v>
      </c>
      <c r="N78" s="39">
        <f t="shared" si="72"/>
        <v>1206.0884526259738</v>
      </c>
      <c r="O78" s="39">
        <f t="shared" si="72"/>
        <v>1225.5219072459377</v>
      </c>
      <c r="P78" s="39">
        <f t="shared" si="72"/>
        <v>1246.8499480006108</v>
      </c>
      <c r="Q78" s="39">
        <f t="shared" si="72"/>
        <v>1249.6018656161536</v>
      </c>
      <c r="R78" s="39">
        <f t="shared" si="72"/>
        <v>1275.2075151935267</v>
      </c>
      <c r="S78" s="39">
        <f t="shared" si="72"/>
        <v>1301.0173193678763</v>
      </c>
      <c r="T78" s="39">
        <f t="shared" si="72"/>
        <v>1311.2383264188907</v>
      </c>
      <c r="U78" s="39">
        <f t="shared" si="72"/>
        <v>1301.6835583049028</v>
      </c>
      <c r="V78" s="39">
        <f t="shared" si="72"/>
        <v>1301.6306567016688</v>
      </c>
      <c r="W78" s="39">
        <f t="shared" ref="W78" si="73">IF(W16=0,0,W16*1000000/W26)</f>
        <v>1395.9611183583884</v>
      </c>
      <c r="DA78" s="198" t="s">
        <v>252</v>
      </c>
    </row>
    <row r="79" spans="1:105" ht="11.45" customHeight="1" x14ac:dyDescent="0.25">
      <c r="A79" s="37" t="s">
        <v>176</v>
      </c>
      <c r="B79" s="39">
        <f t="shared" si="65"/>
        <v>3538.3959210759094</v>
      </c>
      <c r="C79" s="39">
        <f t="shared" si="65"/>
        <v>3529.2926087166784</v>
      </c>
      <c r="D79" s="39">
        <f t="shared" ref="D79:V79" si="74">IF(D17=0,0,D17*1000000/D27)</f>
        <v>3545.1229536917203</v>
      </c>
      <c r="E79" s="39">
        <f t="shared" si="74"/>
        <v>3509.4753024880192</v>
      </c>
      <c r="F79" s="39">
        <f t="shared" si="74"/>
        <v>3511.3795696390353</v>
      </c>
      <c r="G79" s="39">
        <f t="shared" si="74"/>
        <v>3550.8757109659355</v>
      </c>
      <c r="H79" s="39">
        <f t="shared" si="74"/>
        <v>3573.7260720599152</v>
      </c>
      <c r="I79" s="39">
        <f t="shared" si="74"/>
        <v>3545.7212696952724</v>
      </c>
      <c r="J79" s="39">
        <f t="shared" si="74"/>
        <v>3509.5633549344998</v>
      </c>
      <c r="K79" s="39">
        <f t="shared" si="74"/>
        <v>3451.3288471601727</v>
      </c>
      <c r="L79" s="39">
        <f t="shared" si="74"/>
        <v>3403.6283074385037</v>
      </c>
      <c r="M79" s="39">
        <f t="shared" si="74"/>
        <v>3446.1794069009479</v>
      </c>
      <c r="N79" s="39">
        <f t="shared" si="74"/>
        <v>3381.2322739564302</v>
      </c>
      <c r="O79" s="39">
        <f t="shared" si="74"/>
        <v>3362.9657764752224</v>
      </c>
      <c r="P79" s="39">
        <f t="shared" si="74"/>
        <v>3399.5646036917674</v>
      </c>
      <c r="Q79" s="39">
        <f t="shared" si="74"/>
        <v>3428.9257127412229</v>
      </c>
      <c r="R79" s="39">
        <f t="shared" si="74"/>
        <v>3479.8953277172927</v>
      </c>
      <c r="S79" s="39">
        <f t="shared" si="74"/>
        <v>3478.8276661161553</v>
      </c>
      <c r="T79" s="39">
        <f t="shared" si="74"/>
        <v>3480.4753130791919</v>
      </c>
      <c r="U79" s="39">
        <f t="shared" si="74"/>
        <v>3517.4306753118613</v>
      </c>
      <c r="V79" s="39">
        <f t="shared" si="74"/>
        <v>3817.9537878982669</v>
      </c>
      <c r="W79" s="39">
        <f t="shared" ref="W79" si="75">IF(W17=0,0,W17*1000000/W27)</f>
        <v>3635.2208953737577</v>
      </c>
      <c r="DA79" s="198" t="s">
        <v>253</v>
      </c>
    </row>
    <row r="80" spans="1:105" ht="11.45" customHeight="1" x14ac:dyDescent="0.25">
      <c r="A80" s="12" t="s">
        <v>34</v>
      </c>
      <c r="B80" s="15">
        <f t="shared" si="65"/>
        <v>2061.0564601946626</v>
      </c>
      <c r="C80" s="15">
        <f t="shared" si="65"/>
        <v>1982.0954375109397</v>
      </c>
      <c r="D80" s="15">
        <f t="shared" ref="D80:V80" si="76">IF(D18=0,0,D18*1000000/D28)</f>
        <v>2081.0256295937465</v>
      </c>
      <c r="E80" s="15">
        <f t="shared" si="76"/>
        <v>2243.9548046224454</v>
      </c>
      <c r="F80" s="15">
        <f t="shared" si="76"/>
        <v>2230.1316423997455</v>
      </c>
      <c r="G80" s="15">
        <f t="shared" si="76"/>
        <v>2341.1553375997064</v>
      </c>
      <c r="H80" s="15">
        <f t="shared" si="76"/>
        <v>2313.2643642731118</v>
      </c>
      <c r="I80" s="15">
        <f t="shared" si="76"/>
        <v>2381.5081535241225</v>
      </c>
      <c r="J80" s="15">
        <f t="shared" si="76"/>
        <v>2417.7761032845324</v>
      </c>
      <c r="K80" s="15">
        <f t="shared" si="76"/>
        <v>2277.3270413886517</v>
      </c>
      <c r="L80" s="15">
        <f t="shared" si="76"/>
        <v>2516.1123211896565</v>
      </c>
      <c r="M80" s="15">
        <f t="shared" si="76"/>
        <v>2598.3858958366682</v>
      </c>
      <c r="N80" s="15">
        <f t="shared" si="76"/>
        <v>2502.2732111697596</v>
      </c>
      <c r="O80" s="15">
        <f t="shared" si="76"/>
        <v>2508.9504834191998</v>
      </c>
      <c r="P80" s="15">
        <f t="shared" si="76"/>
        <v>2494.0370061947992</v>
      </c>
      <c r="Q80" s="15">
        <f t="shared" si="76"/>
        <v>2532.9090692673335</v>
      </c>
      <c r="R80" s="15">
        <f t="shared" si="76"/>
        <v>2589.5993349201958</v>
      </c>
      <c r="S80" s="15">
        <f t="shared" si="76"/>
        <v>2604.2388111657115</v>
      </c>
      <c r="T80" s="15">
        <f t="shared" si="76"/>
        <v>2623.2642406597224</v>
      </c>
      <c r="U80" s="15">
        <f t="shared" si="76"/>
        <v>2582.0030576599834</v>
      </c>
      <c r="V80" s="15">
        <f t="shared" si="76"/>
        <v>3052.5450674239205</v>
      </c>
      <c r="W80" s="15">
        <f t="shared" ref="W80" si="77">IF(W18=0,0,W18*1000000/W28)</f>
        <v>3024.5597288100867</v>
      </c>
      <c r="DA80" s="193" t="s">
        <v>254</v>
      </c>
    </row>
    <row r="81" spans="1:105" ht="11.45" customHeight="1" x14ac:dyDescent="0.25">
      <c r="A81" s="42" t="s">
        <v>27</v>
      </c>
      <c r="B81" s="41">
        <f t="shared" si="65"/>
        <v>572.75380729497624</v>
      </c>
      <c r="C81" s="41">
        <f t="shared" si="65"/>
        <v>584.54586487964843</v>
      </c>
      <c r="D81" s="41">
        <f t="shared" ref="D81:V81" si="78">IF(D19=0,0,D19*1000000/D29)</f>
        <v>580.54313087445257</v>
      </c>
      <c r="E81" s="41">
        <f t="shared" si="78"/>
        <v>576.61344829928476</v>
      </c>
      <c r="F81" s="41">
        <f t="shared" si="78"/>
        <v>582.32615361970795</v>
      </c>
      <c r="G81" s="41">
        <f t="shared" si="78"/>
        <v>580.4016854199341</v>
      </c>
      <c r="H81" s="41">
        <f t="shared" si="78"/>
        <v>558.47944576574957</v>
      </c>
      <c r="I81" s="41">
        <f t="shared" si="78"/>
        <v>548.12695469896028</v>
      </c>
      <c r="J81" s="41">
        <f t="shared" si="78"/>
        <v>520.53584089275739</v>
      </c>
      <c r="K81" s="41">
        <f t="shared" si="78"/>
        <v>516.85004908774329</v>
      </c>
      <c r="L81" s="41">
        <f t="shared" si="78"/>
        <v>503.01926056453254</v>
      </c>
      <c r="M81" s="41">
        <f t="shared" si="78"/>
        <v>493.13939035651907</v>
      </c>
      <c r="N81" s="41">
        <f t="shared" si="78"/>
        <v>478.99860073518789</v>
      </c>
      <c r="O81" s="41">
        <f t="shared" si="78"/>
        <v>481.62717773407837</v>
      </c>
      <c r="P81" s="41">
        <f t="shared" si="78"/>
        <v>492.97996781657577</v>
      </c>
      <c r="Q81" s="41">
        <f t="shared" si="78"/>
        <v>488.69247576068466</v>
      </c>
      <c r="R81" s="41">
        <f t="shared" si="78"/>
        <v>494.34711460656388</v>
      </c>
      <c r="S81" s="41">
        <f t="shared" si="78"/>
        <v>500.41321101701237</v>
      </c>
      <c r="T81" s="41">
        <f t="shared" si="78"/>
        <v>506.32195977415751</v>
      </c>
      <c r="U81" s="41">
        <f t="shared" si="78"/>
        <v>517.09798977238222</v>
      </c>
      <c r="V81" s="41">
        <f t="shared" si="78"/>
        <v>551.00041926144456</v>
      </c>
      <c r="W81" s="41">
        <f t="shared" ref="W81" si="79">IF(W19=0,0,W19*1000000/W29)</f>
        <v>569.55932284264543</v>
      </c>
      <c r="DA81" s="196" t="s">
        <v>255</v>
      </c>
    </row>
    <row r="82" spans="1:105" ht="11.45" customHeight="1" x14ac:dyDescent="0.25">
      <c r="A82" s="42" t="s">
        <v>175</v>
      </c>
      <c r="B82" s="41">
        <f t="shared" si="65"/>
        <v>957.52265297056954</v>
      </c>
      <c r="C82" s="41">
        <f t="shared" si="65"/>
        <v>947.4019647563548</v>
      </c>
      <c r="D82" s="41">
        <f t="shared" ref="D82:V82" si="80">IF(D20=0,0,D20*1000000/D30)</f>
        <v>944.07196477434718</v>
      </c>
      <c r="E82" s="41">
        <f t="shared" si="80"/>
        <v>937.17577440188722</v>
      </c>
      <c r="F82" s="41">
        <f t="shared" si="80"/>
        <v>926.23877632582548</v>
      </c>
      <c r="G82" s="41">
        <f t="shared" si="80"/>
        <v>927.82171795212435</v>
      </c>
      <c r="H82" s="41">
        <f t="shared" si="80"/>
        <v>932.94850938078662</v>
      </c>
      <c r="I82" s="41">
        <f t="shared" si="80"/>
        <v>934.23521024281717</v>
      </c>
      <c r="J82" s="41">
        <f t="shared" si="80"/>
        <v>930.6864936321856</v>
      </c>
      <c r="K82" s="41">
        <f t="shared" si="80"/>
        <v>937.08991395380474</v>
      </c>
      <c r="L82" s="41">
        <f t="shared" si="80"/>
        <v>957.67096291982637</v>
      </c>
      <c r="M82" s="41">
        <f t="shared" si="80"/>
        <v>940.31843360278367</v>
      </c>
      <c r="N82" s="41">
        <f t="shared" si="80"/>
        <v>920.3735818717073</v>
      </c>
      <c r="O82" s="41">
        <f t="shared" si="80"/>
        <v>913.24999193714518</v>
      </c>
      <c r="P82" s="41">
        <f t="shared" si="80"/>
        <v>907.92043416098181</v>
      </c>
      <c r="Q82" s="41">
        <f t="shared" si="80"/>
        <v>898.6709428693963</v>
      </c>
      <c r="R82" s="41">
        <f t="shared" si="80"/>
        <v>906.26555692673321</v>
      </c>
      <c r="S82" s="41">
        <f t="shared" si="80"/>
        <v>914.52841878971651</v>
      </c>
      <c r="T82" s="41">
        <f t="shared" si="80"/>
        <v>919.03015472357777</v>
      </c>
      <c r="U82" s="41">
        <f t="shared" si="80"/>
        <v>918.41175794608614</v>
      </c>
      <c r="V82" s="41">
        <f t="shared" si="80"/>
        <v>910.54585059530768</v>
      </c>
      <c r="W82" s="41">
        <f t="shared" ref="W82" si="81">IF(W20=0,0,W20*1000000/W30)</f>
        <v>968.54180045170244</v>
      </c>
      <c r="DA82" s="196" t="s">
        <v>256</v>
      </c>
    </row>
    <row r="83" spans="1:105" ht="11.45" customHeight="1" x14ac:dyDescent="0.25">
      <c r="A83" s="38" t="s">
        <v>176</v>
      </c>
      <c r="B83" s="40">
        <f t="shared" si="65"/>
        <v>5195.5740615254172</v>
      </c>
      <c r="C83" s="40">
        <f t="shared" si="65"/>
        <v>5225.4859658502601</v>
      </c>
      <c r="D83" s="40">
        <f t="shared" ref="D83:V83" si="82">IF(D21=0,0,D21*1000000/D31)</f>
        <v>5227.522231854854</v>
      </c>
      <c r="E83" s="40">
        <f t="shared" si="82"/>
        <v>5217.2681696132022</v>
      </c>
      <c r="F83" s="40">
        <f t="shared" si="82"/>
        <v>5209.653466671095</v>
      </c>
      <c r="G83" s="40">
        <f t="shared" si="82"/>
        <v>5249.3983744157049</v>
      </c>
      <c r="H83" s="40">
        <f t="shared" si="82"/>
        <v>5298.907298140386</v>
      </c>
      <c r="I83" s="40">
        <f t="shared" si="82"/>
        <v>5364.5740517480926</v>
      </c>
      <c r="J83" s="40">
        <f t="shared" si="82"/>
        <v>5436.9792014668665</v>
      </c>
      <c r="K83" s="40">
        <f t="shared" si="82"/>
        <v>5445.1301708019519</v>
      </c>
      <c r="L83" s="40">
        <f t="shared" si="82"/>
        <v>5474.7302805095933</v>
      </c>
      <c r="M83" s="40">
        <f t="shared" si="82"/>
        <v>5478.3417614208347</v>
      </c>
      <c r="N83" s="40">
        <f t="shared" si="82"/>
        <v>5375.2164914419436</v>
      </c>
      <c r="O83" s="40">
        <f t="shared" si="82"/>
        <v>5388.3886539302257</v>
      </c>
      <c r="P83" s="40">
        <f t="shared" si="82"/>
        <v>5448.7441645423796</v>
      </c>
      <c r="Q83" s="40">
        <f t="shared" si="82"/>
        <v>5502.1834758730211</v>
      </c>
      <c r="R83" s="40">
        <f t="shared" si="82"/>
        <v>5587.9625207946638</v>
      </c>
      <c r="S83" s="40">
        <f t="shared" si="82"/>
        <v>5623.6226867710538</v>
      </c>
      <c r="T83" s="40">
        <f t="shared" si="82"/>
        <v>5623.6611233010408</v>
      </c>
      <c r="U83" s="40">
        <f t="shared" si="82"/>
        <v>5635.145189599717</v>
      </c>
      <c r="V83" s="40">
        <f t="shared" si="82"/>
        <v>6224.8103959754844</v>
      </c>
      <c r="W83" s="40">
        <f t="shared" ref="W83" si="83">IF(W21=0,0,W21*1000000/W31)</f>
        <v>6075.3045104363109</v>
      </c>
      <c r="DA83" s="197" t="s">
        <v>257</v>
      </c>
    </row>
    <row r="84" spans="1:105" x14ac:dyDescent="0.25">
      <c r="A84" s="50"/>
      <c r="B84" s="50"/>
      <c r="C84" s="50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DA84" s="181"/>
    </row>
    <row r="85" spans="1:105" ht="11.45" customHeight="1" x14ac:dyDescent="0.25">
      <c r="A85" s="53" t="s">
        <v>86</v>
      </c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DA85" s="172"/>
    </row>
    <row r="86" spans="1:105" ht="11.45" customHeight="1" x14ac:dyDescent="0.25">
      <c r="A86" s="10" t="s">
        <v>87</v>
      </c>
      <c r="B86" s="11">
        <f t="shared" ref="B86:C93" si="84">IF(B4=0,0,B4*1000000/B24)</f>
        <v>150060.2038374171</v>
      </c>
      <c r="C86" s="11">
        <f t="shared" si="84"/>
        <v>151813.51951309736</v>
      </c>
      <c r="D86" s="11">
        <f t="shared" ref="D86:V86" si="85">IF(D4=0,0,D4*1000000/D24)</f>
        <v>152081.02130523266</v>
      </c>
      <c r="E86" s="11">
        <f t="shared" si="85"/>
        <v>150203.19116886993</v>
      </c>
      <c r="F86" s="11">
        <f t="shared" si="85"/>
        <v>158357.98759812932</v>
      </c>
      <c r="G86" s="11">
        <f t="shared" si="85"/>
        <v>164575.81986951083</v>
      </c>
      <c r="H86" s="11">
        <f t="shared" si="85"/>
        <v>165478.73210945466</v>
      </c>
      <c r="I86" s="11">
        <f t="shared" si="85"/>
        <v>167466.52623862951</v>
      </c>
      <c r="J86" s="11">
        <f t="shared" si="85"/>
        <v>169376.10605778536</v>
      </c>
      <c r="K86" s="11">
        <f t="shared" si="85"/>
        <v>172521.66656444655</v>
      </c>
      <c r="L86" s="11">
        <f t="shared" si="85"/>
        <v>184736.83755143144</v>
      </c>
      <c r="M86" s="11">
        <f t="shared" si="85"/>
        <v>189107.37178655149</v>
      </c>
      <c r="N86" s="11">
        <f t="shared" si="85"/>
        <v>197997.46621571048</v>
      </c>
      <c r="O86" s="11">
        <f t="shared" si="85"/>
        <v>208877.56946146765</v>
      </c>
      <c r="P86" s="11">
        <f t="shared" si="85"/>
        <v>217453.65243071315</v>
      </c>
      <c r="Q86" s="11">
        <f t="shared" si="85"/>
        <v>220568.49217215457</v>
      </c>
      <c r="R86" s="11">
        <f t="shared" si="85"/>
        <v>224780.22243125609</v>
      </c>
      <c r="S86" s="11">
        <f t="shared" si="85"/>
        <v>235233.24514054041</v>
      </c>
      <c r="T86" s="11">
        <f t="shared" si="85"/>
        <v>241480.25174773735</v>
      </c>
      <c r="U86" s="11">
        <f t="shared" si="85"/>
        <v>248862.44764599262</v>
      </c>
      <c r="V86" s="11">
        <f t="shared" si="85"/>
        <v>184149.84154269085</v>
      </c>
      <c r="W86" s="11">
        <f t="shared" ref="W86" si="86">IF(W4=0,0,W4*1000000/W24)</f>
        <v>190120.98487161164</v>
      </c>
      <c r="DA86" s="189" t="s">
        <v>258</v>
      </c>
    </row>
    <row r="87" spans="1:105" ht="11.45" customHeight="1" x14ac:dyDescent="0.25">
      <c r="A87" s="37" t="s">
        <v>27</v>
      </c>
      <c r="B87" s="36">
        <f t="shared" si="84"/>
        <v>44253.442774044233</v>
      </c>
      <c r="C87" s="36">
        <f t="shared" si="84"/>
        <v>44622.227329171947</v>
      </c>
      <c r="D87" s="36">
        <f t="shared" ref="D87:V87" si="87">IF(D5=0,0,D5*1000000/D25)</f>
        <v>45357.292164322775</v>
      </c>
      <c r="E87" s="36">
        <f t="shared" si="87"/>
        <v>45652.555170648819</v>
      </c>
      <c r="F87" s="36">
        <f t="shared" si="87"/>
        <v>46569.661780916569</v>
      </c>
      <c r="G87" s="36">
        <f t="shared" si="87"/>
        <v>47505.19220215657</v>
      </c>
      <c r="H87" s="36">
        <f t="shared" si="87"/>
        <v>48225.920165300187</v>
      </c>
      <c r="I87" s="36">
        <f t="shared" si="87"/>
        <v>50310.755368966195</v>
      </c>
      <c r="J87" s="36">
        <f t="shared" si="87"/>
        <v>49741.834354111823</v>
      </c>
      <c r="K87" s="36">
        <f t="shared" si="87"/>
        <v>51561.775839453549</v>
      </c>
      <c r="L87" s="36">
        <f t="shared" si="87"/>
        <v>55549.422212954654</v>
      </c>
      <c r="M87" s="36">
        <f t="shared" si="87"/>
        <v>55777.060940786665</v>
      </c>
      <c r="N87" s="36">
        <f t="shared" si="87"/>
        <v>57001.609855797513</v>
      </c>
      <c r="O87" s="36">
        <f t="shared" si="87"/>
        <v>59214.231090236317</v>
      </c>
      <c r="P87" s="36">
        <f t="shared" si="87"/>
        <v>62395.854837339328</v>
      </c>
      <c r="Q87" s="36">
        <f t="shared" si="87"/>
        <v>65147.427087691503</v>
      </c>
      <c r="R87" s="36">
        <f t="shared" si="87"/>
        <v>67609.376597056485</v>
      </c>
      <c r="S87" s="36">
        <f t="shared" si="87"/>
        <v>70719.122305707817</v>
      </c>
      <c r="T87" s="36">
        <f t="shared" si="87"/>
        <v>72484.293421775496</v>
      </c>
      <c r="U87" s="36">
        <f t="shared" si="87"/>
        <v>73501.635444967105</v>
      </c>
      <c r="V87" s="36">
        <f t="shared" si="87"/>
        <v>61523.830104701345</v>
      </c>
      <c r="W87" s="36">
        <f t="shared" ref="W87" si="88">IF(W5=0,0,W5*1000000/W25)</f>
        <v>74153.795178336455</v>
      </c>
      <c r="DA87" s="198" t="s">
        <v>259</v>
      </c>
    </row>
    <row r="88" spans="1:105" ht="11.45" customHeight="1" x14ac:dyDescent="0.25">
      <c r="A88" s="37" t="s">
        <v>175</v>
      </c>
      <c r="B88" s="36">
        <f t="shared" si="84"/>
        <v>133761.47597294927</v>
      </c>
      <c r="C88" s="36">
        <f t="shared" si="84"/>
        <v>135834.37991287254</v>
      </c>
      <c r="D88" s="36">
        <f t="shared" ref="D88:V88" si="89">IF(D6=0,0,D6*1000000/D26)</f>
        <v>135732.86525966681</v>
      </c>
      <c r="E88" s="36">
        <f t="shared" si="89"/>
        <v>133372.92189539369</v>
      </c>
      <c r="F88" s="36">
        <f t="shared" si="89"/>
        <v>134348.51171819813</v>
      </c>
      <c r="G88" s="36">
        <f t="shared" si="89"/>
        <v>137571.40685089357</v>
      </c>
      <c r="H88" s="36">
        <f t="shared" si="89"/>
        <v>136148.78594578867</v>
      </c>
      <c r="I88" s="36">
        <f t="shared" si="89"/>
        <v>133198.15164827407</v>
      </c>
      <c r="J88" s="36">
        <f t="shared" si="89"/>
        <v>129993.15679680511</v>
      </c>
      <c r="K88" s="36">
        <f t="shared" si="89"/>
        <v>132331.08446642582</v>
      </c>
      <c r="L88" s="36">
        <f t="shared" si="89"/>
        <v>138512.89492703407</v>
      </c>
      <c r="M88" s="36">
        <f t="shared" si="89"/>
        <v>144692.13231762496</v>
      </c>
      <c r="N88" s="36">
        <f t="shared" si="89"/>
        <v>149167.40261114095</v>
      </c>
      <c r="O88" s="36">
        <f t="shared" si="89"/>
        <v>155962.58574640463</v>
      </c>
      <c r="P88" s="36">
        <f t="shared" si="89"/>
        <v>161715.96312768682</v>
      </c>
      <c r="Q88" s="36">
        <f t="shared" si="89"/>
        <v>163874.72724958605</v>
      </c>
      <c r="R88" s="36">
        <f t="shared" si="89"/>
        <v>171189.06991417444</v>
      </c>
      <c r="S88" s="36">
        <f t="shared" si="89"/>
        <v>179573.27950289968</v>
      </c>
      <c r="T88" s="36">
        <f t="shared" si="89"/>
        <v>181378.36631598408</v>
      </c>
      <c r="U88" s="36">
        <f t="shared" si="89"/>
        <v>183441.70312135929</v>
      </c>
      <c r="V88" s="36">
        <f t="shared" si="89"/>
        <v>142711.14632328472</v>
      </c>
      <c r="W88" s="36">
        <f t="shared" ref="W88" si="90">IF(W6=0,0,W6*1000000/W26)</f>
        <v>161417.54060009253</v>
      </c>
      <c r="DA88" s="198" t="s">
        <v>260</v>
      </c>
    </row>
    <row r="89" spans="1:105" ht="11.45" customHeight="1" x14ac:dyDescent="0.25">
      <c r="A89" s="37" t="s">
        <v>176</v>
      </c>
      <c r="B89" s="36">
        <f t="shared" si="84"/>
        <v>525818.44258174009</v>
      </c>
      <c r="C89" s="36">
        <f t="shared" si="84"/>
        <v>529519.4145939002</v>
      </c>
      <c r="D89" s="36">
        <f t="shared" ref="D89:V89" si="91">IF(D7=0,0,D7*1000000/D27)</f>
        <v>528826.71698416269</v>
      </c>
      <c r="E89" s="36">
        <f t="shared" si="91"/>
        <v>532347.65834621154</v>
      </c>
      <c r="F89" s="36">
        <f t="shared" si="91"/>
        <v>568074.02657758445</v>
      </c>
      <c r="G89" s="36">
        <f t="shared" si="91"/>
        <v>591024.53765212477</v>
      </c>
      <c r="H89" s="36">
        <f t="shared" si="91"/>
        <v>598702.63238326239</v>
      </c>
      <c r="I89" s="36">
        <f t="shared" si="91"/>
        <v>599552.26406646392</v>
      </c>
      <c r="J89" s="36">
        <f t="shared" si="91"/>
        <v>602476.28111909854</v>
      </c>
      <c r="K89" s="36">
        <f t="shared" si="91"/>
        <v>601933.70807387133</v>
      </c>
      <c r="L89" s="36">
        <f t="shared" si="91"/>
        <v>625947.50671423541</v>
      </c>
      <c r="M89" s="36">
        <f t="shared" si="91"/>
        <v>627900.55424774822</v>
      </c>
      <c r="N89" s="36">
        <f t="shared" si="91"/>
        <v>638213.73363755597</v>
      </c>
      <c r="O89" s="36">
        <f t="shared" si="91"/>
        <v>649985.58750605374</v>
      </c>
      <c r="P89" s="36">
        <f t="shared" si="91"/>
        <v>657585.09522809344</v>
      </c>
      <c r="Q89" s="36">
        <f t="shared" si="91"/>
        <v>669563.97464757634</v>
      </c>
      <c r="R89" s="36">
        <f t="shared" si="91"/>
        <v>688759.50668080116</v>
      </c>
      <c r="S89" s="36">
        <f t="shared" si="91"/>
        <v>706818.98449785123</v>
      </c>
      <c r="T89" s="36">
        <f t="shared" si="91"/>
        <v>712300.15986202913</v>
      </c>
      <c r="U89" s="36">
        <f t="shared" si="91"/>
        <v>730624.60422667791</v>
      </c>
      <c r="V89" s="36">
        <f t="shared" si="91"/>
        <v>613864.43796067964</v>
      </c>
      <c r="W89" s="36">
        <f t="shared" ref="W89" si="92">IF(W7=0,0,W7*1000000/W27)</f>
        <v>528026.08878713613</v>
      </c>
      <c r="DA89" s="198" t="s">
        <v>261</v>
      </c>
    </row>
    <row r="90" spans="1:105" ht="11.45" customHeight="1" x14ac:dyDescent="0.25">
      <c r="A90" s="12" t="s">
        <v>88</v>
      </c>
      <c r="B90" s="13">
        <f t="shared" si="84"/>
        <v>139288.32157671693</v>
      </c>
      <c r="C90" s="13">
        <f t="shared" si="84"/>
        <v>137954.51304730345</v>
      </c>
      <c r="D90" s="13">
        <f t="shared" ref="D90:V90" si="93">IF(D8=0,0,D8*1000000/D28)</f>
        <v>139838.06751295371</v>
      </c>
      <c r="E90" s="13">
        <f t="shared" si="93"/>
        <v>142136.26241523234</v>
      </c>
      <c r="F90" s="13">
        <f t="shared" si="93"/>
        <v>136108.67959791777</v>
      </c>
      <c r="G90" s="13">
        <f t="shared" si="93"/>
        <v>136896.0211244919</v>
      </c>
      <c r="H90" s="13">
        <f t="shared" si="93"/>
        <v>128734.55147532963</v>
      </c>
      <c r="I90" s="13">
        <f t="shared" si="93"/>
        <v>131662.38282482157</v>
      </c>
      <c r="J90" s="13">
        <f t="shared" si="93"/>
        <v>131960.38479023922</v>
      </c>
      <c r="K90" s="13">
        <f t="shared" si="93"/>
        <v>136415.91745003723</v>
      </c>
      <c r="L90" s="13">
        <f t="shared" si="93"/>
        <v>157686.26154281531</v>
      </c>
      <c r="M90" s="13">
        <f t="shared" si="93"/>
        <v>172101.58225150345</v>
      </c>
      <c r="N90" s="13">
        <f t="shared" si="93"/>
        <v>177332.26541633456</v>
      </c>
      <c r="O90" s="13">
        <f t="shared" si="93"/>
        <v>178795.97012119621</v>
      </c>
      <c r="P90" s="13">
        <f t="shared" si="93"/>
        <v>203250.48451746046</v>
      </c>
      <c r="Q90" s="13">
        <f t="shared" si="93"/>
        <v>204895.25384110719</v>
      </c>
      <c r="R90" s="13">
        <f t="shared" si="93"/>
        <v>228913.3710309309</v>
      </c>
      <c r="S90" s="13">
        <f t="shared" si="93"/>
        <v>224625.71292547733</v>
      </c>
      <c r="T90" s="13">
        <f t="shared" si="93"/>
        <v>230326.82910700736</v>
      </c>
      <c r="U90" s="13">
        <f t="shared" si="93"/>
        <v>235002.41203828296</v>
      </c>
      <c r="V90" s="13">
        <f t="shared" si="93"/>
        <v>194735.26934443513</v>
      </c>
      <c r="W90" s="13">
        <f t="shared" ref="W90" si="94">IF(W8=0,0,W8*1000000/W28)</f>
        <v>175062.42271167104</v>
      </c>
      <c r="DA90" s="193" t="s">
        <v>262</v>
      </c>
    </row>
    <row r="91" spans="1:105" ht="11.45" customHeight="1" x14ac:dyDescent="0.25">
      <c r="A91" s="42" t="s">
        <v>27</v>
      </c>
      <c r="B91" s="34">
        <f t="shared" si="84"/>
        <v>6359.6534029739951</v>
      </c>
      <c r="C91" s="34">
        <f t="shared" si="84"/>
        <v>6403.7388984659829</v>
      </c>
      <c r="D91" s="34">
        <f t="shared" ref="D91:V91" si="95">IF(D9=0,0,D9*1000000/D29)</f>
        <v>6551.3175287215245</v>
      </c>
      <c r="E91" s="34">
        <f t="shared" si="95"/>
        <v>6915.123264580845</v>
      </c>
      <c r="F91" s="34">
        <f t="shared" si="95"/>
        <v>6643.0282139020137</v>
      </c>
      <c r="G91" s="34">
        <f t="shared" si="95"/>
        <v>6494.0757085914529</v>
      </c>
      <c r="H91" s="34">
        <f t="shared" si="95"/>
        <v>6018.2206850191196</v>
      </c>
      <c r="I91" s="34">
        <f t="shared" si="95"/>
        <v>5889.1478561139893</v>
      </c>
      <c r="J91" s="34">
        <f t="shared" si="95"/>
        <v>5382.1974413617172</v>
      </c>
      <c r="K91" s="34">
        <f t="shared" si="95"/>
        <v>5374.1405496462312</v>
      </c>
      <c r="L91" s="34">
        <f t="shared" si="95"/>
        <v>5614.0899639417457</v>
      </c>
      <c r="M91" s="34">
        <f t="shared" si="95"/>
        <v>6017.1292622831925</v>
      </c>
      <c r="N91" s="34">
        <f t="shared" si="95"/>
        <v>5960.3997701006138</v>
      </c>
      <c r="O91" s="34">
        <f t="shared" si="95"/>
        <v>6124.1366229299329</v>
      </c>
      <c r="P91" s="34">
        <f t="shared" si="95"/>
        <v>6954.3392360765974</v>
      </c>
      <c r="Q91" s="34">
        <f t="shared" si="95"/>
        <v>7081.3898671473562</v>
      </c>
      <c r="R91" s="34">
        <f t="shared" si="95"/>
        <v>8225.7376450772244</v>
      </c>
      <c r="S91" s="34">
        <f t="shared" si="95"/>
        <v>7657.1134120269007</v>
      </c>
      <c r="T91" s="34">
        <f t="shared" si="95"/>
        <v>7901.8636333769791</v>
      </c>
      <c r="U91" s="34">
        <f t="shared" si="95"/>
        <v>8862.958994753506</v>
      </c>
      <c r="V91" s="34">
        <f t="shared" si="95"/>
        <v>8579.0229399567052</v>
      </c>
      <c r="W91" s="34">
        <f t="shared" ref="W91" si="96">IF(W9=0,0,W9*1000000/W29)</f>
        <v>9062.1159091011614</v>
      </c>
      <c r="DA91" s="196" t="s">
        <v>263</v>
      </c>
    </row>
    <row r="92" spans="1:105" ht="11.45" customHeight="1" x14ac:dyDescent="0.25">
      <c r="A92" s="42" t="s">
        <v>175</v>
      </c>
      <c r="B92" s="34">
        <f t="shared" si="84"/>
        <v>23721.347044677703</v>
      </c>
      <c r="C92" s="34">
        <f t="shared" si="84"/>
        <v>24921.6379671385</v>
      </c>
      <c r="D92" s="34">
        <f t="shared" ref="D92:V92" si="97">IF(D10=0,0,D10*1000000/D30)</f>
        <v>23341.719961663661</v>
      </c>
      <c r="E92" s="34">
        <f t="shared" si="97"/>
        <v>23753.0795202886</v>
      </c>
      <c r="F92" s="34">
        <f t="shared" si="97"/>
        <v>21253.81829739466</v>
      </c>
      <c r="G92" s="34">
        <f t="shared" si="97"/>
        <v>20825.751628000431</v>
      </c>
      <c r="H92" s="34">
        <f t="shared" si="97"/>
        <v>17878.115389412149</v>
      </c>
      <c r="I92" s="34">
        <f t="shared" si="97"/>
        <v>17426.858686357118</v>
      </c>
      <c r="J92" s="34">
        <f t="shared" si="97"/>
        <v>16982.346634023805</v>
      </c>
      <c r="K92" s="34">
        <f t="shared" si="97"/>
        <v>17579.487258243829</v>
      </c>
      <c r="L92" s="34">
        <f t="shared" si="97"/>
        <v>18243.071729847172</v>
      </c>
      <c r="M92" s="34">
        <f t="shared" si="97"/>
        <v>18760.359247808843</v>
      </c>
      <c r="N92" s="34">
        <f t="shared" si="97"/>
        <v>19961.633226798986</v>
      </c>
      <c r="O92" s="34">
        <f t="shared" si="97"/>
        <v>19719.420205631355</v>
      </c>
      <c r="P92" s="34">
        <f t="shared" si="97"/>
        <v>22540.863516964986</v>
      </c>
      <c r="Q92" s="34">
        <f t="shared" si="97"/>
        <v>21956.265263909587</v>
      </c>
      <c r="R92" s="34">
        <f t="shared" si="97"/>
        <v>24298.73066205459</v>
      </c>
      <c r="S92" s="34">
        <f t="shared" si="97"/>
        <v>22386.484222558043</v>
      </c>
      <c r="T92" s="34">
        <f t="shared" si="97"/>
        <v>22722.140056725555</v>
      </c>
      <c r="U92" s="34">
        <f t="shared" si="97"/>
        <v>23867.645697467928</v>
      </c>
      <c r="V92" s="34">
        <f t="shared" si="97"/>
        <v>19836.08417269338</v>
      </c>
      <c r="W92" s="34">
        <f t="shared" ref="W92" si="98">IF(W10=0,0,W10*1000000/W30)</f>
        <v>19700.826233796346</v>
      </c>
      <c r="DA92" s="196" t="s">
        <v>264</v>
      </c>
    </row>
    <row r="93" spans="1:105" ht="11.45" customHeight="1" x14ac:dyDescent="0.25">
      <c r="A93" s="38" t="s">
        <v>176</v>
      </c>
      <c r="B93" s="35">
        <f t="shared" si="84"/>
        <v>440081.09021886648</v>
      </c>
      <c r="C93" s="35">
        <f t="shared" si="84"/>
        <v>462669.45594096481</v>
      </c>
      <c r="D93" s="35">
        <f t="shared" ref="D93:V93" si="99">IF(D11=0,0,D11*1000000/D31)</f>
        <v>438222.36000362906</v>
      </c>
      <c r="E93" s="35">
        <f t="shared" si="99"/>
        <v>397039.7105332347</v>
      </c>
      <c r="F93" s="35">
        <f t="shared" si="99"/>
        <v>384904.59251895489</v>
      </c>
      <c r="G93" s="35">
        <f t="shared" si="99"/>
        <v>365099.87522022863</v>
      </c>
      <c r="H93" s="35">
        <f t="shared" si="99"/>
        <v>355695.9949585899</v>
      </c>
      <c r="I93" s="35">
        <f t="shared" si="99"/>
        <v>355054.89682638418</v>
      </c>
      <c r="J93" s="35">
        <f t="shared" si="99"/>
        <v>352738.95595412963</v>
      </c>
      <c r="K93" s="35">
        <f t="shared" si="99"/>
        <v>399138.11184854893</v>
      </c>
      <c r="L93" s="35">
        <f t="shared" si="99"/>
        <v>407287.44681444159</v>
      </c>
      <c r="M93" s="35">
        <f t="shared" si="99"/>
        <v>424693.32780827663</v>
      </c>
      <c r="N93" s="35">
        <f t="shared" si="99"/>
        <v>448359.88409745751</v>
      </c>
      <c r="O93" s="35">
        <f t="shared" si="99"/>
        <v>452169.14820437675</v>
      </c>
      <c r="P93" s="35">
        <f t="shared" si="99"/>
        <v>524724.38072455954</v>
      </c>
      <c r="Q93" s="35">
        <f t="shared" si="99"/>
        <v>523526.72774472088</v>
      </c>
      <c r="R93" s="35">
        <f t="shared" si="99"/>
        <v>579031.59923275933</v>
      </c>
      <c r="S93" s="35">
        <f t="shared" si="99"/>
        <v>571537.64301901532</v>
      </c>
      <c r="T93" s="35">
        <f t="shared" si="99"/>
        <v>581547.558424577</v>
      </c>
      <c r="U93" s="35">
        <f t="shared" si="99"/>
        <v>608151.92254379904</v>
      </c>
      <c r="V93" s="35">
        <f t="shared" si="99"/>
        <v>448646.47484909883</v>
      </c>
      <c r="W93" s="35">
        <f t="shared" ref="W93" si="100">IF(W11=0,0,W11*1000000/W31)</f>
        <v>400233.97716808395</v>
      </c>
      <c r="DA93" s="197" t="s">
        <v>265</v>
      </c>
    </row>
    <row r="94" spans="1:105" x14ac:dyDescent="0.25">
      <c r="A94" s="50"/>
      <c r="B94" s="50"/>
      <c r="C94" s="50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DA94" s="181"/>
    </row>
    <row r="95" spans="1:105" ht="11.45" customHeight="1" x14ac:dyDescent="0.25">
      <c r="A95" s="53" t="s">
        <v>89</v>
      </c>
      <c r="B95" s="62">
        <f t="shared" ref="B95:C95" si="101">IF(B23=0,0,B23/B43)</f>
        <v>1167.8024847618931</v>
      </c>
      <c r="C95" s="62">
        <f t="shared" si="101"/>
        <v>1161.8795540823792</v>
      </c>
      <c r="D95" s="62">
        <f t="shared" ref="D95:V95" si="102">IF(D23=0,0,D23/D43)</f>
        <v>1152.7584229423603</v>
      </c>
      <c r="E95" s="62">
        <f t="shared" si="102"/>
        <v>1160.7889383138845</v>
      </c>
      <c r="F95" s="62">
        <f t="shared" si="102"/>
        <v>1154.6163188380731</v>
      </c>
      <c r="G95" s="62">
        <f t="shared" si="102"/>
        <v>1144.1572307344991</v>
      </c>
      <c r="H95" s="62">
        <f t="shared" si="102"/>
        <v>1137.0038318497561</v>
      </c>
      <c r="I95" s="62">
        <f t="shared" si="102"/>
        <v>1124.9446957825326</v>
      </c>
      <c r="J95" s="62">
        <f t="shared" si="102"/>
        <v>1113.4132647966703</v>
      </c>
      <c r="K95" s="62">
        <f t="shared" si="102"/>
        <v>1091.0611979790274</v>
      </c>
      <c r="L95" s="62">
        <f t="shared" si="102"/>
        <v>1085.7760192191147</v>
      </c>
      <c r="M95" s="62">
        <f t="shared" si="102"/>
        <v>1086.236362541393</v>
      </c>
      <c r="N95" s="62">
        <f t="shared" si="102"/>
        <v>1070.7257196461608</v>
      </c>
      <c r="O95" s="62">
        <f t="shared" si="102"/>
        <v>1055.4863568451117</v>
      </c>
      <c r="P95" s="62">
        <f t="shared" si="102"/>
        <v>1044.6515661685478</v>
      </c>
      <c r="Q95" s="62">
        <f t="shared" si="102"/>
        <v>1049.8008252509956</v>
      </c>
      <c r="R95" s="62">
        <f t="shared" si="102"/>
        <v>1051.5788468628402</v>
      </c>
      <c r="S95" s="62">
        <f t="shared" si="102"/>
        <v>1043.6884089875637</v>
      </c>
      <c r="T95" s="62">
        <f t="shared" si="102"/>
        <v>1033.0384453376987</v>
      </c>
      <c r="U95" s="62">
        <f t="shared" si="102"/>
        <v>1025.7619982993383</v>
      </c>
      <c r="V95" s="62">
        <f t="shared" si="102"/>
        <v>426.07672263531691</v>
      </c>
      <c r="W95" s="62">
        <f t="shared" ref="W95" si="103">IF(W23=0,0,W23/W43)</f>
        <v>557.84564334863876</v>
      </c>
      <c r="DA95" s="172" t="s">
        <v>266</v>
      </c>
    </row>
    <row r="96" spans="1:105" ht="11.45" customHeight="1" x14ac:dyDescent="0.25">
      <c r="A96" s="10" t="s">
        <v>33</v>
      </c>
      <c r="B96" s="11">
        <f t="shared" ref="B96:C103" si="104">IF(B24=0,0,B24/B44)</f>
        <v>1200.5765290715301</v>
      </c>
      <c r="C96" s="11">
        <f t="shared" si="104"/>
        <v>1195.5014222604666</v>
      </c>
      <c r="D96" s="11">
        <f t="shared" ref="D96:V96" si="105">IF(D24=0,0,D24/D44)</f>
        <v>1187.0611602106817</v>
      </c>
      <c r="E96" s="11">
        <f t="shared" si="105"/>
        <v>1198.5689296017372</v>
      </c>
      <c r="F96" s="11">
        <f t="shared" si="105"/>
        <v>1192.3384668928895</v>
      </c>
      <c r="G96" s="11">
        <f t="shared" si="105"/>
        <v>1184.1355395151311</v>
      </c>
      <c r="H96" s="11">
        <f t="shared" si="105"/>
        <v>1179.0786138806588</v>
      </c>
      <c r="I96" s="11">
        <f t="shared" si="105"/>
        <v>1167.6889540184259</v>
      </c>
      <c r="J96" s="11">
        <f t="shared" si="105"/>
        <v>1158.3062177127838</v>
      </c>
      <c r="K96" s="11">
        <f t="shared" si="105"/>
        <v>1139.4356217689779</v>
      </c>
      <c r="L96" s="11">
        <f t="shared" si="105"/>
        <v>1132.4474076791641</v>
      </c>
      <c r="M96" s="11">
        <f t="shared" si="105"/>
        <v>1131.9188807459311</v>
      </c>
      <c r="N96" s="11">
        <f t="shared" si="105"/>
        <v>1114.9029504376613</v>
      </c>
      <c r="O96" s="11">
        <f t="shared" si="105"/>
        <v>1095.8258054514665</v>
      </c>
      <c r="P96" s="11">
        <f t="shared" si="105"/>
        <v>1083.7201832328453</v>
      </c>
      <c r="Q96" s="11">
        <f t="shared" si="105"/>
        <v>1086.6296765387565</v>
      </c>
      <c r="R96" s="11">
        <f t="shared" si="105"/>
        <v>1086.766929262767</v>
      </c>
      <c r="S96" s="11">
        <f t="shared" si="105"/>
        <v>1077.567901250874</v>
      </c>
      <c r="T96" s="11">
        <f t="shared" si="105"/>
        <v>1065.0069305590364</v>
      </c>
      <c r="U96" s="11">
        <f t="shared" si="105"/>
        <v>1054.8843778011351</v>
      </c>
      <c r="V96" s="11">
        <f t="shared" si="105"/>
        <v>418.85941529051399</v>
      </c>
      <c r="W96" s="11">
        <f t="shared" ref="W96" si="106">IF(W24=0,0,W24/W44)</f>
        <v>561.41857865009524</v>
      </c>
      <c r="DA96" s="189" t="s">
        <v>267</v>
      </c>
    </row>
    <row r="97" spans="1:105" ht="11.45" customHeight="1" x14ac:dyDescent="0.25">
      <c r="A97" s="37" t="s">
        <v>27</v>
      </c>
      <c r="B97" s="36">
        <f t="shared" si="104"/>
        <v>1994.9001858343172</v>
      </c>
      <c r="C97" s="36">
        <f t="shared" si="104"/>
        <v>1991.6160997281152</v>
      </c>
      <c r="D97" s="36">
        <f t="shared" ref="D97:V97" si="107">IF(D25=0,0,D25/D45)</f>
        <v>1987.4965118741727</v>
      </c>
      <c r="E97" s="36">
        <f t="shared" si="107"/>
        <v>1989.7307303980601</v>
      </c>
      <c r="F97" s="36">
        <f t="shared" si="107"/>
        <v>1992.9742726458137</v>
      </c>
      <c r="G97" s="36">
        <f t="shared" si="107"/>
        <v>1996.440341370431</v>
      </c>
      <c r="H97" s="36">
        <f t="shared" si="107"/>
        <v>1993.2373750367142</v>
      </c>
      <c r="I97" s="36">
        <f t="shared" si="107"/>
        <v>1985.5172463056379</v>
      </c>
      <c r="J97" s="36">
        <f t="shared" si="107"/>
        <v>1987.7030456727557</v>
      </c>
      <c r="K97" s="36">
        <f t="shared" si="107"/>
        <v>1959.9685508534706</v>
      </c>
      <c r="L97" s="36">
        <f t="shared" si="107"/>
        <v>1965.5266437560106</v>
      </c>
      <c r="M97" s="36">
        <f t="shared" si="107"/>
        <v>1965.8350759103332</v>
      </c>
      <c r="N97" s="36">
        <f t="shared" si="107"/>
        <v>1922.2980244041923</v>
      </c>
      <c r="O97" s="36">
        <f t="shared" si="107"/>
        <v>1893.9551334161827</v>
      </c>
      <c r="P97" s="36">
        <f t="shared" si="107"/>
        <v>1924.5373868471829</v>
      </c>
      <c r="Q97" s="36">
        <f t="shared" si="107"/>
        <v>1950.7560293855743</v>
      </c>
      <c r="R97" s="36">
        <f t="shared" si="107"/>
        <v>1946.9254998780143</v>
      </c>
      <c r="S97" s="36">
        <f t="shared" si="107"/>
        <v>1938.6567303961851</v>
      </c>
      <c r="T97" s="36">
        <f t="shared" si="107"/>
        <v>1931.6492421931828</v>
      </c>
      <c r="U97" s="36">
        <f t="shared" si="107"/>
        <v>1921.2298950009053</v>
      </c>
      <c r="V97" s="36">
        <f t="shared" si="107"/>
        <v>993.22370842610758</v>
      </c>
      <c r="W97" s="36">
        <f t="shared" ref="W97" si="108">IF(W25=0,0,W25/W45)</f>
        <v>1343.0026530414484</v>
      </c>
      <c r="DA97" s="198" t="s">
        <v>268</v>
      </c>
    </row>
    <row r="98" spans="1:105" ht="11.45" customHeight="1" x14ac:dyDescent="0.25">
      <c r="A98" s="37" t="s">
        <v>175</v>
      </c>
      <c r="B98" s="36">
        <f t="shared" si="104"/>
        <v>1307.1380115517288</v>
      </c>
      <c r="C98" s="36">
        <f t="shared" si="104"/>
        <v>1303.9050816504482</v>
      </c>
      <c r="D98" s="36">
        <f t="shared" ref="D98:V98" si="109">IF(D26=0,0,D26/D46)</f>
        <v>1288.2245263315499</v>
      </c>
      <c r="E98" s="36">
        <f t="shared" si="109"/>
        <v>1299.9648271115307</v>
      </c>
      <c r="F98" s="36">
        <f t="shared" si="109"/>
        <v>1300.4279565509771</v>
      </c>
      <c r="G98" s="36">
        <f t="shared" si="109"/>
        <v>1299.3625144456537</v>
      </c>
      <c r="H98" s="36">
        <f t="shared" si="109"/>
        <v>1296.6671974534415</v>
      </c>
      <c r="I98" s="36">
        <f t="shared" si="109"/>
        <v>1290.921471835946</v>
      </c>
      <c r="J98" s="36">
        <f t="shared" si="109"/>
        <v>1291.0588869347489</v>
      </c>
      <c r="K98" s="36">
        <f t="shared" si="109"/>
        <v>1258.4507507840199</v>
      </c>
      <c r="L98" s="36">
        <f t="shared" si="109"/>
        <v>1262.432259420596</v>
      </c>
      <c r="M98" s="36">
        <f t="shared" si="109"/>
        <v>1275.4987125193152</v>
      </c>
      <c r="N98" s="36">
        <f t="shared" si="109"/>
        <v>1270.8530142417314</v>
      </c>
      <c r="O98" s="36">
        <f t="shared" si="109"/>
        <v>1263.020437929343</v>
      </c>
      <c r="P98" s="36">
        <f t="shared" si="109"/>
        <v>1257.2797681565607</v>
      </c>
      <c r="Q98" s="36">
        <f t="shared" si="109"/>
        <v>1259.9881251039646</v>
      </c>
      <c r="R98" s="36">
        <f t="shared" si="109"/>
        <v>1251.1426555005503</v>
      </c>
      <c r="S98" s="36">
        <f t="shared" si="109"/>
        <v>1239.6485100772998</v>
      </c>
      <c r="T98" s="36">
        <f t="shared" si="109"/>
        <v>1236.1664077573303</v>
      </c>
      <c r="U98" s="36">
        <f t="shared" si="109"/>
        <v>1239.2839624974738</v>
      </c>
      <c r="V98" s="36">
        <f t="shared" si="109"/>
        <v>452.40614551871693</v>
      </c>
      <c r="W98" s="36">
        <f t="shared" ref="W98" si="110">IF(W26=0,0,W26/W46)</f>
        <v>601.70158399963702</v>
      </c>
      <c r="DA98" s="198" t="s">
        <v>269</v>
      </c>
    </row>
    <row r="99" spans="1:105" ht="11.45" customHeight="1" x14ac:dyDescent="0.25">
      <c r="A99" s="37" t="s">
        <v>176</v>
      </c>
      <c r="B99" s="36">
        <f t="shared" si="104"/>
        <v>482.50510636861264</v>
      </c>
      <c r="C99" s="36">
        <f t="shared" si="104"/>
        <v>478.82990186448154</v>
      </c>
      <c r="D99" s="36">
        <f t="shared" ref="D99:V99" si="111">IF(D27=0,0,D27/D47)</f>
        <v>478.02390941944532</v>
      </c>
      <c r="E99" s="36">
        <f t="shared" si="111"/>
        <v>477.92446089877126</v>
      </c>
      <c r="F99" s="36">
        <f t="shared" si="111"/>
        <v>484.62912024639303</v>
      </c>
      <c r="G99" s="36">
        <f t="shared" si="111"/>
        <v>480.87735212806757</v>
      </c>
      <c r="H99" s="36">
        <f t="shared" si="111"/>
        <v>478.37234288500883</v>
      </c>
      <c r="I99" s="36">
        <f t="shared" si="111"/>
        <v>481.59977149358406</v>
      </c>
      <c r="J99" s="36">
        <f t="shared" si="111"/>
        <v>485.70716330995248</v>
      </c>
      <c r="K99" s="36">
        <f t="shared" si="111"/>
        <v>488.72834123321621</v>
      </c>
      <c r="L99" s="36">
        <f t="shared" si="111"/>
        <v>495.53929744020041</v>
      </c>
      <c r="M99" s="36">
        <f t="shared" si="111"/>
        <v>492.13541466401466</v>
      </c>
      <c r="N99" s="36">
        <f t="shared" si="111"/>
        <v>498.22136084640516</v>
      </c>
      <c r="O99" s="36">
        <f t="shared" si="111"/>
        <v>500.52015701270068</v>
      </c>
      <c r="P99" s="36">
        <f t="shared" si="111"/>
        <v>497.20037533598116</v>
      </c>
      <c r="Q99" s="36">
        <f t="shared" si="111"/>
        <v>493.69734714127952</v>
      </c>
      <c r="R99" s="36">
        <f t="shared" si="111"/>
        <v>485.97523380611392</v>
      </c>
      <c r="S99" s="36">
        <f t="shared" si="111"/>
        <v>488.72672393702129</v>
      </c>
      <c r="T99" s="36">
        <f t="shared" si="111"/>
        <v>488.69092442420163</v>
      </c>
      <c r="U99" s="36">
        <f t="shared" si="111"/>
        <v>484.76543592019578</v>
      </c>
      <c r="V99" s="36">
        <f t="shared" si="111"/>
        <v>161.22861792734003</v>
      </c>
      <c r="W99" s="36">
        <f t="shared" ref="W99" si="112">IF(W27=0,0,W27/W47)</f>
        <v>229.85914080146435</v>
      </c>
      <c r="DA99" s="198" t="s">
        <v>270</v>
      </c>
    </row>
    <row r="100" spans="1:105" ht="11.45" customHeight="1" x14ac:dyDescent="0.25">
      <c r="A100" s="12" t="s">
        <v>34</v>
      </c>
      <c r="B100" s="13">
        <f t="shared" si="104"/>
        <v>687.65198134323259</v>
      </c>
      <c r="C100" s="13">
        <f t="shared" si="104"/>
        <v>677.86078409404934</v>
      </c>
      <c r="D100" s="13">
        <f t="shared" ref="D100:V100" si="113">IF(D28=0,0,D28/D48)</f>
        <v>671.14817898091542</v>
      </c>
      <c r="E100" s="13">
        <f t="shared" si="113"/>
        <v>637.10159954182905</v>
      </c>
      <c r="F100" s="13">
        <f t="shared" si="113"/>
        <v>647.65635964965156</v>
      </c>
      <c r="G100" s="13">
        <f t="shared" si="113"/>
        <v>628.61703605169544</v>
      </c>
      <c r="H100" s="13">
        <f t="shared" si="113"/>
        <v>634.58323735024248</v>
      </c>
      <c r="I100" s="13">
        <f t="shared" si="113"/>
        <v>621.36342141006332</v>
      </c>
      <c r="J100" s="13">
        <f t="shared" si="113"/>
        <v>605.80684913206164</v>
      </c>
      <c r="K100" s="13">
        <f t="shared" si="113"/>
        <v>549.03722107054546</v>
      </c>
      <c r="L100" s="13">
        <f t="shared" si="113"/>
        <v>567.57729186843642</v>
      </c>
      <c r="M100" s="13">
        <f t="shared" si="113"/>
        <v>559.80581688290681</v>
      </c>
      <c r="N100" s="13">
        <f t="shared" si="113"/>
        <v>547.78604839405978</v>
      </c>
      <c r="O100" s="13">
        <f t="shared" si="113"/>
        <v>564.75540707045036</v>
      </c>
      <c r="P100" s="13">
        <f t="shared" si="113"/>
        <v>559.39259838158193</v>
      </c>
      <c r="Q100" s="13">
        <f t="shared" si="113"/>
        <v>578.84922125928199</v>
      </c>
      <c r="R100" s="13">
        <f t="shared" si="113"/>
        <v>555.65906620851399</v>
      </c>
      <c r="S100" s="13">
        <f t="shared" si="113"/>
        <v>573.12954179909104</v>
      </c>
      <c r="T100" s="13">
        <f t="shared" si="113"/>
        <v>569.08625879269823</v>
      </c>
      <c r="U100" s="13">
        <f t="shared" si="113"/>
        <v>572.21409840183617</v>
      </c>
      <c r="V100" s="13">
        <f t="shared" si="113"/>
        <v>510.74005006136122</v>
      </c>
      <c r="W100" s="13">
        <f t="shared" ref="W100" si="114">IF(W28=0,0,W28/W48)</f>
        <v>522.67070631367619</v>
      </c>
      <c r="DA100" s="193" t="s">
        <v>271</v>
      </c>
    </row>
    <row r="101" spans="1:105" ht="11.45" customHeight="1" x14ac:dyDescent="0.25">
      <c r="A101" s="42" t="s">
        <v>27</v>
      </c>
      <c r="B101" s="34">
        <f t="shared" si="104"/>
        <v>1273.9231549640781</v>
      </c>
      <c r="C101" s="34">
        <f t="shared" si="104"/>
        <v>1262.9099032178783</v>
      </c>
      <c r="D101" s="34">
        <f t="shared" ref="D101:V101" si="115">IF(D29=0,0,D29/D49)</f>
        <v>1233.3167711285298</v>
      </c>
      <c r="E101" s="34">
        <f t="shared" si="115"/>
        <v>1169.8377192008011</v>
      </c>
      <c r="F101" s="34">
        <f t="shared" si="115"/>
        <v>1242.7978079765344</v>
      </c>
      <c r="G101" s="34">
        <f t="shared" si="115"/>
        <v>1247.9204436878131</v>
      </c>
      <c r="H101" s="34">
        <f t="shared" si="115"/>
        <v>1270.0833240571096</v>
      </c>
      <c r="I101" s="34">
        <f t="shared" si="115"/>
        <v>1270.8920854299263</v>
      </c>
      <c r="J101" s="34">
        <f t="shared" si="115"/>
        <v>1281.8442505155947</v>
      </c>
      <c r="K101" s="34">
        <f t="shared" si="115"/>
        <v>1229.9870092955073</v>
      </c>
      <c r="L101" s="34">
        <f t="shared" si="115"/>
        <v>1209.1802825562775</v>
      </c>
      <c r="M101" s="34">
        <f t="shared" si="115"/>
        <v>1218.6680160705243</v>
      </c>
      <c r="N101" s="34">
        <f t="shared" si="115"/>
        <v>1208.4914361813674</v>
      </c>
      <c r="O101" s="34">
        <f t="shared" si="115"/>
        <v>1228.2795447182452</v>
      </c>
      <c r="P101" s="34">
        <f t="shared" si="115"/>
        <v>1212.2013205485848</v>
      </c>
      <c r="Q101" s="34">
        <f t="shared" si="115"/>
        <v>1225.654518772744</v>
      </c>
      <c r="R101" s="34">
        <f t="shared" si="115"/>
        <v>1196.844292503114</v>
      </c>
      <c r="S101" s="34">
        <f t="shared" si="115"/>
        <v>1233.1266540581089</v>
      </c>
      <c r="T101" s="34">
        <f t="shared" si="115"/>
        <v>1250.4264886892383</v>
      </c>
      <c r="U101" s="34">
        <f t="shared" si="115"/>
        <v>1234.8611510065741</v>
      </c>
      <c r="V101" s="34">
        <f t="shared" si="115"/>
        <v>1194.3444651581826</v>
      </c>
      <c r="W101" s="34">
        <f t="shared" ref="W101" si="116">IF(W29=0,0,W29/W49)</f>
        <v>1220.4181519764029</v>
      </c>
      <c r="DA101" s="196" t="s">
        <v>272</v>
      </c>
    </row>
    <row r="102" spans="1:105" ht="11.45" customHeight="1" x14ac:dyDescent="0.25">
      <c r="A102" s="42" t="s">
        <v>175</v>
      </c>
      <c r="B102" s="34">
        <f t="shared" si="104"/>
        <v>1085.8365210937659</v>
      </c>
      <c r="C102" s="34">
        <f t="shared" si="104"/>
        <v>1023.5498387012842</v>
      </c>
      <c r="D102" s="34">
        <f t="shared" ref="D102:V102" si="117">IF(D30=0,0,D30/D50)</f>
        <v>1041.6799498164251</v>
      </c>
      <c r="E102" s="34">
        <f t="shared" si="117"/>
        <v>1061.9173290033218</v>
      </c>
      <c r="F102" s="34">
        <f t="shared" si="117"/>
        <v>1078.9431137080644</v>
      </c>
      <c r="G102" s="34">
        <f t="shared" si="117"/>
        <v>1084.0175680985058</v>
      </c>
      <c r="H102" s="34">
        <f t="shared" si="117"/>
        <v>1081.231779312209</v>
      </c>
      <c r="I102" s="34">
        <f t="shared" si="117"/>
        <v>1076.9487657090081</v>
      </c>
      <c r="J102" s="34">
        <f t="shared" si="117"/>
        <v>1027.3705623845879</v>
      </c>
      <c r="K102" s="34">
        <f t="shared" si="117"/>
        <v>955.67260667127152</v>
      </c>
      <c r="L102" s="34">
        <f t="shared" si="117"/>
        <v>962.08724501632275</v>
      </c>
      <c r="M102" s="34">
        <f t="shared" si="117"/>
        <v>953.72660673976407</v>
      </c>
      <c r="N102" s="34">
        <f t="shared" si="117"/>
        <v>947.87864232931054</v>
      </c>
      <c r="O102" s="34">
        <f t="shared" si="117"/>
        <v>980.16085775257204</v>
      </c>
      <c r="P102" s="34">
        <f t="shared" si="117"/>
        <v>991.90638006907432</v>
      </c>
      <c r="Q102" s="34">
        <f t="shared" si="117"/>
        <v>1041.0688279180088</v>
      </c>
      <c r="R102" s="34">
        <f t="shared" si="117"/>
        <v>1000.7047267821122</v>
      </c>
      <c r="S102" s="34">
        <f t="shared" si="117"/>
        <v>1049.4375358664483</v>
      </c>
      <c r="T102" s="34">
        <f t="shared" si="117"/>
        <v>1042.7844840018895</v>
      </c>
      <c r="U102" s="34">
        <f t="shared" si="117"/>
        <v>1054.6941004220907</v>
      </c>
      <c r="V102" s="34">
        <f t="shared" si="117"/>
        <v>1063.752654111903</v>
      </c>
      <c r="W102" s="34">
        <f t="shared" ref="W102" si="118">IF(W30=0,0,W30/W50)</f>
        <v>1055.2844525631931</v>
      </c>
      <c r="DA102" s="196" t="s">
        <v>273</v>
      </c>
    </row>
    <row r="103" spans="1:105" ht="11.45" customHeight="1" x14ac:dyDescent="0.25">
      <c r="A103" s="38" t="s">
        <v>176</v>
      </c>
      <c r="B103" s="35">
        <f t="shared" si="104"/>
        <v>343.74739241226973</v>
      </c>
      <c r="C103" s="35">
        <f t="shared" si="104"/>
        <v>327.69056402046607</v>
      </c>
      <c r="D103" s="35">
        <f t="shared" ref="D103:V103" si="119">IF(D31=0,0,D31/D51)</f>
        <v>340.95798749533327</v>
      </c>
      <c r="E103" s="35">
        <f t="shared" si="119"/>
        <v>342.53440755384281</v>
      </c>
      <c r="F103" s="35">
        <f t="shared" si="119"/>
        <v>342.57985152582665</v>
      </c>
      <c r="G103" s="35">
        <f t="shared" si="119"/>
        <v>340.86991933720554</v>
      </c>
      <c r="H103" s="35">
        <f t="shared" si="119"/>
        <v>338.25209879127721</v>
      </c>
      <c r="I103" s="35">
        <f t="shared" si="119"/>
        <v>334.76212232451269</v>
      </c>
      <c r="J103" s="35">
        <f t="shared" si="119"/>
        <v>330.04348420636626</v>
      </c>
      <c r="K103" s="35">
        <f t="shared" si="119"/>
        <v>274.26146162571041</v>
      </c>
      <c r="L103" s="35">
        <f t="shared" si="119"/>
        <v>319.04839793553674</v>
      </c>
      <c r="M103" s="35">
        <f t="shared" si="119"/>
        <v>324.48662771543707</v>
      </c>
      <c r="N103" s="35">
        <f t="shared" si="119"/>
        <v>309.48975401290437</v>
      </c>
      <c r="O103" s="35">
        <f t="shared" si="119"/>
        <v>319.86849138955137</v>
      </c>
      <c r="P103" s="35">
        <f t="shared" si="119"/>
        <v>309.61383856718714</v>
      </c>
      <c r="Q103" s="35">
        <f t="shared" si="119"/>
        <v>322.5816024911054</v>
      </c>
      <c r="R103" s="35">
        <f t="shared" si="119"/>
        <v>311.35684322634012</v>
      </c>
      <c r="S103" s="35">
        <f t="shared" si="119"/>
        <v>318.65052046798894</v>
      </c>
      <c r="T103" s="35">
        <f t="shared" si="119"/>
        <v>317.57966839474705</v>
      </c>
      <c r="U103" s="35">
        <f t="shared" si="119"/>
        <v>313.17975686681632</v>
      </c>
      <c r="V103" s="35">
        <f t="shared" si="119"/>
        <v>290.17659493718662</v>
      </c>
      <c r="W103" s="35">
        <f t="shared" ref="W103" si="120">IF(W31=0,0,W31/W51)</f>
        <v>300.31521739614556</v>
      </c>
      <c r="DA103" s="197" t="s">
        <v>274</v>
      </c>
    </row>
    <row r="104" spans="1:105" x14ac:dyDescent="0.25">
      <c r="A104" s="50"/>
      <c r="B104" s="50"/>
      <c r="C104" s="50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DA104" s="181"/>
    </row>
    <row r="105" spans="1:105" ht="11.45" customHeight="1" x14ac:dyDescent="0.25">
      <c r="A105" s="53" t="s">
        <v>37</v>
      </c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DA105" s="183"/>
    </row>
    <row r="106" spans="1:105" ht="11.45" customHeight="1" x14ac:dyDescent="0.25">
      <c r="A106" s="10" t="s">
        <v>38</v>
      </c>
      <c r="B106" s="16">
        <f t="shared" ref="B106:C106" si="121">IF(B4=0,0,B4/B$4)</f>
        <v>1</v>
      </c>
      <c r="C106" s="16">
        <f t="shared" si="121"/>
        <v>1</v>
      </c>
      <c r="D106" s="16">
        <f t="shared" ref="D106:V106" si="122">IF(D4=0,0,D4/D$4)</f>
        <v>1</v>
      </c>
      <c r="E106" s="16">
        <f t="shared" si="122"/>
        <v>1</v>
      </c>
      <c r="F106" s="16">
        <f t="shared" si="122"/>
        <v>1</v>
      </c>
      <c r="G106" s="16">
        <f t="shared" si="122"/>
        <v>1</v>
      </c>
      <c r="H106" s="16">
        <f t="shared" si="122"/>
        <v>1</v>
      </c>
      <c r="I106" s="16">
        <f t="shared" si="122"/>
        <v>1</v>
      </c>
      <c r="J106" s="16">
        <f t="shared" si="122"/>
        <v>1</v>
      </c>
      <c r="K106" s="16">
        <f t="shared" si="122"/>
        <v>1</v>
      </c>
      <c r="L106" s="16">
        <f t="shared" si="122"/>
        <v>1</v>
      </c>
      <c r="M106" s="16">
        <f t="shared" si="122"/>
        <v>1</v>
      </c>
      <c r="N106" s="16">
        <f t="shared" si="122"/>
        <v>1</v>
      </c>
      <c r="O106" s="16">
        <f t="shared" si="122"/>
        <v>1</v>
      </c>
      <c r="P106" s="16">
        <f t="shared" si="122"/>
        <v>1</v>
      </c>
      <c r="Q106" s="16">
        <f t="shared" si="122"/>
        <v>1</v>
      </c>
      <c r="R106" s="16">
        <f t="shared" si="122"/>
        <v>1</v>
      </c>
      <c r="S106" s="16">
        <f t="shared" si="122"/>
        <v>1</v>
      </c>
      <c r="T106" s="16">
        <f t="shared" si="122"/>
        <v>1</v>
      </c>
      <c r="U106" s="16">
        <f t="shared" si="122"/>
        <v>1</v>
      </c>
      <c r="V106" s="16">
        <f t="shared" si="122"/>
        <v>1</v>
      </c>
      <c r="W106" s="16">
        <f t="shared" ref="W106" si="123">IF(W4=0,0,W4/W$4)</f>
        <v>1</v>
      </c>
      <c r="DA106" s="190"/>
    </row>
    <row r="107" spans="1:105" ht="11.45" customHeight="1" x14ac:dyDescent="0.25">
      <c r="A107" s="37" t="s">
        <v>27</v>
      </c>
      <c r="B107" s="43">
        <f t="shared" ref="B107:C107" si="124">IF(B5=0,0,B5/B$4)</f>
        <v>0.11496535294960926</v>
      </c>
      <c r="C107" s="43">
        <f t="shared" si="124"/>
        <v>0.11304429854542428</v>
      </c>
      <c r="D107" s="43">
        <f t="shared" ref="D107:V107" si="125">IF(D5=0,0,D5/D$4)</f>
        <v>0.11614144079990298</v>
      </c>
      <c r="E107" s="43">
        <f t="shared" si="125"/>
        <v>0.11614426405222812</v>
      </c>
      <c r="F107" s="43">
        <f t="shared" si="125"/>
        <v>0.10924221076643451</v>
      </c>
      <c r="G107" s="43">
        <f t="shared" si="125"/>
        <v>0.10550771437440602</v>
      </c>
      <c r="H107" s="43">
        <f t="shared" si="125"/>
        <v>0.1047049593805562</v>
      </c>
      <c r="I107" s="43">
        <f t="shared" si="125"/>
        <v>0.10542164897005488</v>
      </c>
      <c r="J107" s="43">
        <f t="shared" si="125"/>
        <v>0.1006616159139114</v>
      </c>
      <c r="K107" s="43">
        <f t="shared" si="125"/>
        <v>0.10417936090844333</v>
      </c>
      <c r="L107" s="43">
        <f t="shared" si="125"/>
        <v>0.10196064776735664</v>
      </c>
      <c r="M107" s="43">
        <f t="shared" si="125"/>
        <v>9.8529053247137066E-2</v>
      </c>
      <c r="N107" s="43">
        <f t="shared" si="125"/>
        <v>9.238901773055197E-2</v>
      </c>
      <c r="O107" s="43">
        <f t="shared" si="125"/>
        <v>8.6374482635711597E-2</v>
      </c>
      <c r="P107" s="43">
        <f t="shared" si="125"/>
        <v>8.2736440528946284E-2</v>
      </c>
      <c r="Q107" s="43">
        <f t="shared" si="125"/>
        <v>8.3719789746115353E-2</v>
      </c>
      <c r="R107" s="43">
        <f t="shared" si="125"/>
        <v>8.3792417575353523E-2</v>
      </c>
      <c r="S107" s="43">
        <f t="shared" si="125"/>
        <v>8.1773566814058535E-2</v>
      </c>
      <c r="T107" s="43">
        <f t="shared" si="125"/>
        <v>8.0577334921589666E-2</v>
      </c>
      <c r="U107" s="43">
        <f t="shared" si="125"/>
        <v>7.8919717393174466E-2</v>
      </c>
      <c r="V107" s="43">
        <f t="shared" si="125"/>
        <v>0.11276977628574431</v>
      </c>
      <c r="W107" s="43">
        <f t="shared" ref="W107" si="126">IF(W5=0,0,W5/W$4)</f>
        <v>0.1282988139816954</v>
      </c>
      <c r="DA107" s="199"/>
    </row>
    <row r="108" spans="1:105" ht="11.45" customHeight="1" x14ac:dyDescent="0.25">
      <c r="A108" s="37" t="s">
        <v>175</v>
      </c>
      <c r="B108" s="43">
        <f t="shared" ref="B108:C108" si="127">IF(B6=0,0,B6/B$4)</f>
        <v>0.42749668633970322</v>
      </c>
      <c r="C108" s="43">
        <f t="shared" si="127"/>
        <v>0.43458267211956347</v>
      </c>
      <c r="D108" s="43">
        <f t="shared" ref="D108:V108" si="128">IF(D6=0,0,D6/D$4)</f>
        <v>0.42792346520070895</v>
      </c>
      <c r="E108" s="43">
        <f t="shared" si="128"/>
        <v>0.43657716512594275</v>
      </c>
      <c r="F108" s="43">
        <f t="shared" si="128"/>
        <v>0.42248759603046537</v>
      </c>
      <c r="G108" s="43">
        <f t="shared" si="128"/>
        <v>0.41990396425318044</v>
      </c>
      <c r="H108" s="43">
        <f t="shared" si="128"/>
        <v>0.41880216793144714</v>
      </c>
      <c r="I108" s="43">
        <f t="shared" si="128"/>
        <v>0.40821537112412143</v>
      </c>
      <c r="J108" s="43">
        <f t="shared" si="128"/>
        <v>0.39576392259333454</v>
      </c>
      <c r="K108" s="43">
        <f t="shared" si="128"/>
        <v>0.38803532964059856</v>
      </c>
      <c r="L108" s="43">
        <f t="shared" si="128"/>
        <v>0.38116970840982634</v>
      </c>
      <c r="M108" s="43">
        <f t="shared" si="128"/>
        <v>0.39217539263852624</v>
      </c>
      <c r="N108" s="43">
        <f t="shared" si="128"/>
        <v>0.39082002620296147</v>
      </c>
      <c r="O108" s="43">
        <f t="shared" si="128"/>
        <v>0.39464169937685967</v>
      </c>
      <c r="P108" s="43">
        <f t="shared" si="128"/>
        <v>0.40270323742415454</v>
      </c>
      <c r="Q108" s="43">
        <f t="shared" si="128"/>
        <v>0.40796293741299255</v>
      </c>
      <c r="R108" s="43">
        <f t="shared" si="128"/>
        <v>0.42810203782611123</v>
      </c>
      <c r="S108" s="43">
        <f t="shared" si="128"/>
        <v>0.4322825929193489</v>
      </c>
      <c r="T108" s="43">
        <f t="shared" si="128"/>
        <v>0.42309796534837868</v>
      </c>
      <c r="U108" s="43">
        <f t="shared" si="128"/>
        <v>0.41245340057810181</v>
      </c>
      <c r="V108" s="43">
        <f t="shared" si="128"/>
        <v>0.40015645360417051</v>
      </c>
      <c r="W108" s="43">
        <f t="shared" ref="W108" si="129">IF(W6=0,0,W6/W$4)</f>
        <v>0.43679426183196629</v>
      </c>
      <c r="DA108" s="199"/>
    </row>
    <row r="109" spans="1:105" ht="11.45" customHeight="1" x14ac:dyDescent="0.25">
      <c r="A109" s="37" t="s">
        <v>176</v>
      </c>
      <c r="B109" s="43">
        <f t="shared" ref="B109:C109" si="130">IF(B7=0,0,B7/B$4)</f>
        <v>0.45753796071068747</v>
      </c>
      <c r="C109" s="43">
        <f t="shared" si="130"/>
        <v>0.45237302933501233</v>
      </c>
      <c r="D109" s="43">
        <f t="shared" ref="D109:V109" si="131">IF(D7=0,0,D7/D$4)</f>
        <v>0.45593509399938809</v>
      </c>
      <c r="E109" s="43">
        <f t="shared" si="131"/>
        <v>0.44727857082182915</v>
      </c>
      <c r="F109" s="43">
        <f t="shared" si="131"/>
        <v>0.46827019320310015</v>
      </c>
      <c r="G109" s="43">
        <f t="shared" si="131"/>
        <v>0.47458832137241352</v>
      </c>
      <c r="H109" s="43">
        <f t="shared" si="131"/>
        <v>0.47649287268799662</v>
      </c>
      <c r="I109" s="43">
        <f t="shared" si="131"/>
        <v>0.48636297990582367</v>
      </c>
      <c r="J109" s="43">
        <f t="shared" si="131"/>
        <v>0.50357446149275409</v>
      </c>
      <c r="K109" s="43">
        <f t="shared" si="131"/>
        <v>0.50778530945095812</v>
      </c>
      <c r="L109" s="43">
        <f t="shared" si="131"/>
        <v>0.51686964382281697</v>
      </c>
      <c r="M109" s="43">
        <f t="shared" si="131"/>
        <v>0.50929555411433658</v>
      </c>
      <c r="N109" s="43">
        <f t="shared" si="131"/>
        <v>0.51679095606648651</v>
      </c>
      <c r="O109" s="43">
        <f t="shared" si="131"/>
        <v>0.51898381798742876</v>
      </c>
      <c r="P109" s="43">
        <f t="shared" si="131"/>
        <v>0.51456032204689917</v>
      </c>
      <c r="Q109" s="43">
        <f t="shared" si="131"/>
        <v>0.50831727284089201</v>
      </c>
      <c r="R109" s="43">
        <f t="shared" si="131"/>
        <v>0.48810554459853533</v>
      </c>
      <c r="S109" s="43">
        <f t="shared" si="131"/>
        <v>0.48594384026659265</v>
      </c>
      <c r="T109" s="43">
        <f t="shared" si="131"/>
        <v>0.49632469973003179</v>
      </c>
      <c r="U109" s="43">
        <f t="shared" si="131"/>
        <v>0.50862688202872375</v>
      </c>
      <c r="V109" s="43">
        <f t="shared" si="131"/>
        <v>0.48707377011008507</v>
      </c>
      <c r="W109" s="43">
        <f t="shared" ref="W109" si="132">IF(W7=0,0,W7/W$4)</f>
        <v>0.43490692418633836</v>
      </c>
      <c r="DA109" s="199"/>
    </row>
    <row r="110" spans="1:105" ht="11.45" customHeight="1" x14ac:dyDescent="0.25">
      <c r="A110" s="12" t="s">
        <v>39</v>
      </c>
      <c r="B110" s="17">
        <f t="shared" ref="B110:C110" si="133">IF(B8=0,0,B8/B$8)</f>
        <v>1</v>
      </c>
      <c r="C110" s="17">
        <f t="shared" si="133"/>
        <v>1</v>
      </c>
      <c r="D110" s="17">
        <f t="shared" ref="D110:V110" si="134">IF(D8=0,0,D8/D$8)</f>
        <v>1</v>
      </c>
      <c r="E110" s="17">
        <f t="shared" si="134"/>
        <v>1</v>
      </c>
      <c r="F110" s="17">
        <f t="shared" si="134"/>
        <v>1</v>
      </c>
      <c r="G110" s="17">
        <f t="shared" si="134"/>
        <v>1</v>
      </c>
      <c r="H110" s="17">
        <f t="shared" si="134"/>
        <v>1</v>
      </c>
      <c r="I110" s="17">
        <f t="shared" si="134"/>
        <v>1</v>
      </c>
      <c r="J110" s="17">
        <f t="shared" si="134"/>
        <v>1</v>
      </c>
      <c r="K110" s="17">
        <f t="shared" si="134"/>
        <v>1</v>
      </c>
      <c r="L110" s="17">
        <f t="shared" si="134"/>
        <v>1</v>
      </c>
      <c r="M110" s="17">
        <f t="shared" si="134"/>
        <v>1</v>
      </c>
      <c r="N110" s="17">
        <f t="shared" si="134"/>
        <v>1</v>
      </c>
      <c r="O110" s="17">
        <f t="shared" si="134"/>
        <v>1</v>
      </c>
      <c r="P110" s="17">
        <f t="shared" si="134"/>
        <v>1</v>
      </c>
      <c r="Q110" s="17">
        <f t="shared" si="134"/>
        <v>1</v>
      </c>
      <c r="R110" s="17">
        <f t="shared" si="134"/>
        <v>1</v>
      </c>
      <c r="S110" s="17">
        <f t="shared" si="134"/>
        <v>1</v>
      </c>
      <c r="T110" s="17">
        <f t="shared" si="134"/>
        <v>1</v>
      </c>
      <c r="U110" s="17">
        <f t="shared" si="134"/>
        <v>1</v>
      </c>
      <c r="V110" s="17">
        <f t="shared" si="134"/>
        <v>1</v>
      </c>
      <c r="W110" s="17">
        <f t="shared" ref="W110" si="135">IF(W8=0,0,W8/W$8)</f>
        <v>1</v>
      </c>
      <c r="DA110" s="194"/>
    </row>
    <row r="111" spans="1:105" ht="11.45" customHeight="1" x14ac:dyDescent="0.25">
      <c r="A111" s="42" t="s">
        <v>27</v>
      </c>
      <c r="B111" s="44">
        <f t="shared" ref="B111:C111" si="136">IF(B9=0,0,B9/B$8)</f>
        <v>1.59771262274024E-2</v>
      </c>
      <c r="C111" s="44">
        <f t="shared" si="136"/>
        <v>1.7857555710834628E-2</v>
      </c>
      <c r="D111" s="44">
        <f t="shared" ref="D111:V111" si="137">IF(D9=0,0,D9/D$8)</f>
        <v>1.6213882656642496E-2</v>
      </c>
      <c r="E111" s="44">
        <f t="shared" si="137"/>
        <v>1.4696791835904631E-2</v>
      </c>
      <c r="F111" s="44">
        <f t="shared" si="137"/>
        <v>1.3911923867589977E-2</v>
      </c>
      <c r="G111" s="44">
        <f t="shared" si="137"/>
        <v>1.2364794047628037E-2</v>
      </c>
      <c r="H111" s="44">
        <f t="shared" si="137"/>
        <v>1.107328331621274E-2</v>
      </c>
      <c r="I111" s="44">
        <f t="shared" si="137"/>
        <v>9.8563631605492179E-3</v>
      </c>
      <c r="J111" s="44">
        <f t="shared" si="137"/>
        <v>8.9865617979994449E-3</v>
      </c>
      <c r="K111" s="44">
        <f t="shared" si="137"/>
        <v>9.104248854118752E-3</v>
      </c>
      <c r="L111" s="44">
        <f t="shared" si="137"/>
        <v>7.0027959969862393E-3</v>
      </c>
      <c r="M111" s="44">
        <f t="shared" si="137"/>
        <v>6.4449449843272414E-3</v>
      </c>
      <c r="N111" s="44">
        <f t="shared" si="137"/>
        <v>6.2013805291156032E-3</v>
      </c>
      <c r="O111" s="44">
        <f t="shared" si="137"/>
        <v>5.9428960882549143E-3</v>
      </c>
      <c r="P111" s="44">
        <f t="shared" si="137"/>
        <v>5.9799812106652471E-3</v>
      </c>
      <c r="Q111" s="44">
        <f t="shared" si="137"/>
        <v>5.6636491885201749E-3</v>
      </c>
      <c r="R111" s="44">
        <f t="shared" si="137"/>
        <v>5.660840674737073E-3</v>
      </c>
      <c r="S111" s="44">
        <f t="shared" si="137"/>
        <v>5.2749429962775009E-3</v>
      </c>
      <c r="T111" s="44">
        <f t="shared" si="137"/>
        <v>5.1882792486330773E-3</v>
      </c>
      <c r="U111" s="44">
        <f t="shared" si="137"/>
        <v>5.4958729965073625E-3</v>
      </c>
      <c r="V111" s="44">
        <f t="shared" si="137"/>
        <v>5.1122126137296857E-3</v>
      </c>
      <c r="W111" s="44">
        <f t="shared" ref="W111" si="138">IF(W9=0,0,W9/W$8)</f>
        <v>5.8466376333200397E-3</v>
      </c>
      <c r="DA111" s="200"/>
    </row>
    <row r="112" spans="1:105" ht="11.45" customHeight="1" x14ac:dyDescent="0.25">
      <c r="A112" s="42" t="s">
        <v>175</v>
      </c>
      <c r="B112" s="44">
        <f t="shared" ref="B112:C112" si="139">IF(B10=0,0,B10/B$8)</f>
        <v>6.0954190813477319E-2</v>
      </c>
      <c r="C112" s="44">
        <f t="shared" si="139"/>
        <v>6.1567639424397316E-2</v>
      </c>
      <c r="D112" s="44">
        <f t="shared" ref="D112:V112" si="140">IF(D10=0,0,D10/D$8)</f>
        <v>5.9943028907780978E-2</v>
      </c>
      <c r="E112" s="44">
        <f t="shared" si="140"/>
        <v>6.1356629207578839E-2</v>
      </c>
      <c r="F112" s="44">
        <f t="shared" si="140"/>
        <v>6.0535717224075122E-2</v>
      </c>
      <c r="G112" s="44">
        <f t="shared" si="140"/>
        <v>5.9535834130390326E-2</v>
      </c>
      <c r="H112" s="44">
        <f t="shared" si="140"/>
        <v>5.9253229923326822E-2</v>
      </c>
      <c r="I112" s="44">
        <f t="shared" si="140"/>
        <v>5.7413349755473075E-2</v>
      </c>
      <c r="J112" s="44">
        <f t="shared" si="140"/>
        <v>5.5287842436903094E-2</v>
      </c>
      <c r="K112" s="44">
        <f t="shared" si="140"/>
        <v>5.7997477117120069E-2</v>
      </c>
      <c r="L112" s="44">
        <f t="shared" si="140"/>
        <v>5.0730861845588469E-2</v>
      </c>
      <c r="M112" s="44">
        <f t="shared" si="140"/>
        <v>4.7104870019297251E-2</v>
      </c>
      <c r="N112" s="44">
        <f t="shared" si="140"/>
        <v>4.9767975350036103E-2</v>
      </c>
      <c r="O112" s="44">
        <f t="shared" si="140"/>
        <v>4.9982465531301895E-2</v>
      </c>
      <c r="P112" s="44">
        <f t="shared" si="140"/>
        <v>5.1009792786291468E-2</v>
      </c>
      <c r="Q112" s="44">
        <f t="shared" si="140"/>
        <v>4.9993055501136897E-2</v>
      </c>
      <c r="R112" s="44">
        <f t="shared" si="140"/>
        <v>4.9788566879692853E-2</v>
      </c>
      <c r="S112" s="44">
        <f t="shared" si="140"/>
        <v>4.7122837743949923E-2</v>
      </c>
      <c r="T112" s="44">
        <f t="shared" si="140"/>
        <v>4.6687651969886702E-2</v>
      </c>
      <c r="U112" s="44">
        <f t="shared" si="140"/>
        <v>4.9682562855794102E-2</v>
      </c>
      <c r="V112" s="44">
        <f t="shared" si="140"/>
        <v>4.8184792461090059E-2</v>
      </c>
      <c r="W112" s="44">
        <f t="shared" ref="W112" si="141">IF(W10=0,0,W10/W$8)</f>
        <v>5.3524736431160569E-2</v>
      </c>
      <c r="DA112" s="200"/>
    </row>
    <row r="113" spans="1:105" ht="11.45" customHeight="1" x14ac:dyDescent="0.25">
      <c r="A113" s="38" t="s">
        <v>176</v>
      </c>
      <c r="B113" s="45">
        <f t="shared" ref="B113:C113" si="142">IF(B11=0,0,B11/B$8)</f>
        <v>0.92306868295912026</v>
      </c>
      <c r="C113" s="45">
        <f t="shared" si="142"/>
        <v>0.92057480486476795</v>
      </c>
      <c r="D113" s="45">
        <f t="shared" ref="D113:V113" si="143">IF(D11=0,0,D11/D$8)</f>
        <v>0.9238430884355765</v>
      </c>
      <c r="E113" s="45">
        <f t="shared" si="143"/>
        <v>0.92394657895651655</v>
      </c>
      <c r="F113" s="45">
        <f t="shared" si="143"/>
        <v>0.92555235890833487</v>
      </c>
      <c r="G113" s="45">
        <f t="shared" si="143"/>
        <v>0.92809937182198166</v>
      </c>
      <c r="H113" s="45">
        <f t="shared" si="143"/>
        <v>0.92967348676046035</v>
      </c>
      <c r="I113" s="45">
        <f t="shared" si="143"/>
        <v>0.93273028708397765</v>
      </c>
      <c r="J113" s="45">
        <f t="shared" si="143"/>
        <v>0.93572559576509751</v>
      </c>
      <c r="K113" s="45">
        <f t="shared" si="143"/>
        <v>0.93289827402876113</v>
      </c>
      <c r="L113" s="45">
        <f t="shared" si="143"/>
        <v>0.94226634215742533</v>
      </c>
      <c r="M113" s="45">
        <f t="shared" si="143"/>
        <v>0.94645018499637557</v>
      </c>
      <c r="N113" s="45">
        <f t="shared" si="143"/>
        <v>0.94403064412084836</v>
      </c>
      <c r="O113" s="45">
        <f t="shared" si="143"/>
        <v>0.94407463838044314</v>
      </c>
      <c r="P113" s="45">
        <f t="shared" si="143"/>
        <v>0.94301022600304329</v>
      </c>
      <c r="Q113" s="45">
        <f t="shared" si="143"/>
        <v>0.944343295310343</v>
      </c>
      <c r="R113" s="45">
        <f t="shared" si="143"/>
        <v>0.94455059244557005</v>
      </c>
      <c r="S113" s="45">
        <f t="shared" si="143"/>
        <v>0.9476022192597725</v>
      </c>
      <c r="T113" s="45">
        <f t="shared" si="143"/>
        <v>0.94812406878148026</v>
      </c>
      <c r="U113" s="45">
        <f t="shared" si="143"/>
        <v>0.94482156414769858</v>
      </c>
      <c r="V113" s="45">
        <f t="shared" si="143"/>
        <v>0.94670299492518017</v>
      </c>
      <c r="W113" s="45">
        <f t="shared" ref="W113" si="144">IF(W11=0,0,W11/W$8)</f>
        <v>0.94062862593551932</v>
      </c>
      <c r="DA113" s="201"/>
    </row>
    <row r="114" spans="1:105" x14ac:dyDescent="0.25">
      <c r="A114" s="50"/>
      <c r="B114" s="50"/>
      <c r="C114" s="50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DA114" s="181"/>
    </row>
    <row r="115" spans="1:105" ht="11.45" customHeight="1" x14ac:dyDescent="0.25">
      <c r="A115" s="53" t="s">
        <v>66</v>
      </c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DA115" s="183"/>
    </row>
    <row r="116" spans="1:105" ht="11.45" customHeight="1" x14ac:dyDescent="0.25">
      <c r="A116" s="10" t="s">
        <v>33</v>
      </c>
      <c r="B116" s="16">
        <f t="shared" ref="B116:C116" si="145">IF(B14=0,0,B14/B$14)</f>
        <v>1</v>
      </c>
      <c r="C116" s="16">
        <f t="shared" si="145"/>
        <v>1</v>
      </c>
      <c r="D116" s="16">
        <f t="shared" ref="D116:V116" si="146">IF(D14=0,0,D14/D$14)</f>
        <v>1</v>
      </c>
      <c r="E116" s="16">
        <f t="shared" si="146"/>
        <v>1</v>
      </c>
      <c r="F116" s="16">
        <f t="shared" si="146"/>
        <v>1</v>
      </c>
      <c r="G116" s="16">
        <f t="shared" si="146"/>
        <v>1</v>
      </c>
      <c r="H116" s="16">
        <f t="shared" si="146"/>
        <v>1</v>
      </c>
      <c r="I116" s="16">
        <f t="shared" si="146"/>
        <v>1</v>
      </c>
      <c r="J116" s="16">
        <f t="shared" si="146"/>
        <v>1</v>
      </c>
      <c r="K116" s="16">
        <f t="shared" si="146"/>
        <v>1</v>
      </c>
      <c r="L116" s="16">
        <f t="shared" si="146"/>
        <v>1</v>
      </c>
      <c r="M116" s="16">
        <f t="shared" si="146"/>
        <v>1</v>
      </c>
      <c r="N116" s="16">
        <f t="shared" si="146"/>
        <v>1</v>
      </c>
      <c r="O116" s="16">
        <f t="shared" si="146"/>
        <v>1</v>
      </c>
      <c r="P116" s="16">
        <f t="shared" si="146"/>
        <v>1</v>
      </c>
      <c r="Q116" s="16">
        <f t="shared" si="146"/>
        <v>1</v>
      </c>
      <c r="R116" s="16">
        <f t="shared" si="146"/>
        <v>1</v>
      </c>
      <c r="S116" s="16">
        <f t="shared" si="146"/>
        <v>1</v>
      </c>
      <c r="T116" s="16">
        <f t="shared" si="146"/>
        <v>1</v>
      </c>
      <c r="U116" s="16">
        <f t="shared" si="146"/>
        <v>1</v>
      </c>
      <c r="V116" s="16">
        <f t="shared" si="146"/>
        <v>1</v>
      </c>
      <c r="W116" s="16">
        <f t="shared" ref="W116" si="147">IF(W14=0,0,W14/W$14)</f>
        <v>1</v>
      </c>
      <c r="DA116" s="190"/>
    </row>
    <row r="117" spans="1:105" ht="11.45" customHeight="1" x14ac:dyDescent="0.25">
      <c r="A117" s="37" t="s">
        <v>27</v>
      </c>
      <c r="B117" s="43">
        <f t="shared" ref="B117:C117" si="148">IF(B15=0,0,B15/B$14)</f>
        <v>0.17878293939038845</v>
      </c>
      <c r="C117" s="43">
        <f t="shared" si="148"/>
        <v>0.1764587167059041</v>
      </c>
      <c r="D117" s="43">
        <f t="shared" ref="D117:V117" si="149">IF(D15=0,0,D15/D$14)</f>
        <v>0.17859296882355366</v>
      </c>
      <c r="E117" s="43">
        <f t="shared" si="149"/>
        <v>0.17658703176524387</v>
      </c>
      <c r="F117" s="43">
        <f t="shared" si="149"/>
        <v>0.16792225624171678</v>
      </c>
      <c r="G117" s="43">
        <f t="shared" si="149"/>
        <v>0.1631096588451012</v>
      </c>
      <c r="H117" s="43">
        <f t="shared" si="149"/>
        <v>0.15994222279571368</v>
      </c>
      <c r="I117" s="43">
        <f t="shared" si="149"/>
        <v>0.15603484665122713</v>
      </c>
      <c r="J117" s="43">
        <f t="shared" si="149"/>
        <v>0.15086238770342322</v>
      </c>
      <c r="K117" s="43">
        <f t="shared" si="149"/>
        <v>0.15557873877424749</v>
      </c>
      <c r="L117" s="43">
        <f t="shared" si="149"/>
        <v>0.14886821999295927</v>
      </c>
      <c r="M117" s="43">
        <f t="shared" si="149"/>
        <v>0.14470615853677782</v>
      </c>
      <c r="N117" s="43">
        <f t="shared" si="149"/>
        <v>0.13772564674085916</v>
      </c>
      <c r="O117" s="43">
        <f t="shared" si="149"/>
        <v>0.12911663072907442</v>
      </c>
      <c r="P117" s="43">
        <f t="shared" si="149"/>
        <v>0.1201418875629061</v>
      </c>
      <c r="Q117" s="43">
        <f t="shared" si="149"/>
        <v>0.1178961933256278</v>
      </c>
      <c r="R117" s="43">
        <f t="shared" si="149"/>
        <v>0.11678007657538397</v>
      </c>
      <c r="S117" s="43">
        <f t="shared" si="149"/>
        <v>0.11346004866637266</v>
      </c>
      <c r="T117" s="43">
        <f t="shared" si="149"/>
        <v>0.11122196333623706</v>
      </c>
      <c r="U117" s="43">
        <f t="shared" si="149"/>
        <v>0.11102476241826381</v>
      </c>
      <c r="V117" s="43">
        <f t="shared" si="149"/>
        <v>0.15052152354764603</v>
      </c>
      <c r="W117" s="43">
        <f t="shared" ref="W117" si="150">IF(W15=0,0,W15/W$14)</f>
        <v>0.14801706537047615</v>
      </c>
      <c r="DA117" s="199"/>
    </row>
    <row r="118" spans="1:105" ht="11.45" customHeight="1" x14ac:dyDescent="0.25">
      <c r="A118" s="37" t="s">
        <v>175</v>
      </c>
      <c r="B118" s="43">
        <f t="shared" ref="B118:C118" si="151">IF(B16=0,0,B16/B$14)</f>
        <v>0.45108212226145711</v>
      </c>
      <c r="C118" s="43">
        <f t="shared" si="151"/>
        <v>0.45755162215523865</v>
      </c>
      <c r="D118" s="43">
        <f t="shared" ref="D118:V118" si="152">IF(D16=0,0,D16/D$14)</f>
        <v>0.45094236228419482</v>
      </c>
      <c r="E118" s="43">
        <f t="shared" si="152"/>
        <v>0.46711352410953738</v>
      </c>
      <c r="F118" s="43">
        <f t="shared" si="152"/>
        <v>0.46790759219464373</v>
      </c>
      <c r="G118" s="43">
        <f t="shared" si="152"/>
        <v>0.4686029995873236</v>
      </c>
      <c r="H118" s="43">
        <f t="shared" si="152"/>
        <v>0.47300055704206856</v>
      </c>
      <c r="I118" s="43">
        <f t="shared" si="152"/>
        <v>0.47375173642672358</v>
      </c>
      <c r="J118" s="43">
        <f t="shared" si="152"/>
        <v>0.47073427289346564</v>
      </c>
      <c r="K118" s="43">
        <f t="shared" si="152"/>
        <v>0.46153930109311042</v>
      </c>
      <c r="L118" s="43">
        <f t="shared" si="152"/>
        <v>0.4622534444193625</v>
      </c>
      <c r="M118" s="43">
        <f t="shared" si="152"/>
        <v>0.4624091150504418</v>
      </c>
      <c r="N118" s="43">
        <f t="shared" si="152"/>
        <v>0.46198719284557055</v>
      </c>
      <c r="O118" s="43">
        <f t="shared" si="152"/>
        <v>0.46673577234957409</v>
      </c>
      <c r="P118" s="43">
        <f t="shared" si="152"/>
        <v>0.4738664207851993</v>
      </c>
      <c r="Q118" s="43">
        <f t="shared" si="152"/>
        <v>0.48024004616502741</v>
      </c>
      <c r="R118" s="43">
        <f t="shared" si="152"/>
        <v>0.49805961893587447</v>
      </c>
      <c r="S118" s="43">
        <f t="shared" si="152"/>
        <v>0.5026697351788133</v>
      </c>
      <c r="T118" s="43">
        <f t="shared" si="152"/>
        <v>0.49572803678554755</v>
      </c>
      <c r="U118" s="43">
        <f t="shared" si="152"/>
        <v>0.48401765639609645</v>
      </c>
      <c r="V118" s="43">
        <f t="shared" si="152"/>
        <v>0.46418854765324674</v>
      </c>
      <c r="W118" s="43">
        <f t="shared" ref="W118" si="153">IF(W16=0,0,W16/W$14)</f>
        <v>0.47526898559352071</v>
      </c>
      <c r="DA118" s="199"/>
    </row>
    <row r="119" spans="1:105" ht="11.45" customHeight="1" x14ac:dyDescent="0.25">
      <c r="A119" s="37" t="s">
        <v>176</v>
      </c>
      <c r="B119" s="43">
        <f t="shared" ref="B119:C119" si="154">IF(B17=0,0,B17/B$14)</f>
        <v>0.37013493834815436</v>
      </c>
      <c r="C119" s="43">
        <f t="shared" si="154"/>
        <v>0.36598966113885728</v>
      </c>
      <c r="D119" s="43">
        <f t="shared" ref="D119:V119" si="155">IF(D17=0,0,D17/D$14)</f>
        <v>0.37046466889225155</v>
      </c>
      <c r="E119" s="43">
        <f t="shared" si="155"/>
        <v>0.35629944412521869</v>
      </c>
      <c r="F119" s="43">
        <f t="shared" si="155"/>
        <v>0.36417015156363952</v>
      </c>
      <c r="G119" s="43">
        <f t="shared" si="155"/>
        <v>0.36828734156757514</v>
      </c>
      <c r="H119" s="43">
        <f t="shared" si="155"/>
        <v>0.3670572201622177</v>
      </c>
      <c r="I119" s="43">
        <f t="shared" si="155"/>
        <v>0.37021341692204929</v>
      </c>
      <c r="J119" s="43">
        <f t="shared" si="155"/>
        <v>0.37840333940311105</v>
      </c>
      <c r="K119" s="43">
        <f t="shared" si="155"/>
        <v>0.3828819601326422</v>
      </c>
      <c r="L119" s="43">
        <f t="shared" si="155"/>
        <v>0.38887833558767826</v>
      </c>
      <c r="M119" s="43">
        <f t="shared" si="155"/>
        <v>0.39288472641278033</v>
      </c>
      <c r="N119" s="43">
        <f t="shared" si="155"/>
        <v>0.40028716041357026</v>
      </c>
      <c r="O119" s="43">
        <f t="shared" si="155"/>
        <v>0.40414759692135144</v>
      </c>
      <c r="P119" s="43">
        <f t="shared" si="155"/>
        <v>0.40599169165189458</v>
      </c>
      <c r="Q119" s="43">
        <f t="shared" si="155"/>
        <v>0.4018637605093448</v>
      </c>
      <c r="R119" s="43">
        <f t="shared" si="155"/>
        <v>0.38516030448874156</v>
      </c>
      <c r="S119" s="43">
        <f t="shared" si="155"/>
        <v>0.38387021615481404</v>
      </c>
      <c r="T119" s="43">
        <f t="shared" si="155"/>
        <v>0.39304999987821532</v>
      </c>
      <c r="U119" s="43">
        <f t="shared" si="155"/>
        <v>0.40495758118563974</v>
      </c>
      <c r="V119" s="43">
        <f t="shared" si="155"/>
        <v>0.38528992879910723</v>
      </c>
      <c r="W119" s="43">
        <f t="shared" ref="W119" si="156">IF(W17=0,0,W17/W$14)</f>
        <v>0.37671394903600308</v>
      </c>
      <c r="DA119" s="199"/>
    </row>
    <row r="120" spans="1:105" ht="11.45" customHeight="1" x14ac:dyDescent="0.25">
      <c r="A120" s="12" t="s">
        <v>34</v>
      </c>
      <c r="B120" s="17">
        <f t="shared" ref="B120:C120" si="157">IF(B18=0,0,B18/B$18)</f>
        <v>1</v>
      </c>
      <c r="C120" s="17">
        <f t="shared" si="157"/>
        <v>1</v>
      </c>
      <c r="D120" s="17">
        <f t="shared" ref="D120:V120" si="158">IF(D18=0,0,D18/D$18)</f>
        <v>1</v>
      </c>
      <c r="E120" s="17">
        <f t="shared" si="158"/>
        <v>1</v>
      </c>
      <c r="F120" s="17">
        <f t="shared" si="158"/>
        <v>1</v>
      </c>
      <c r="G120" s="17">
        <f t="shared" si="158"/>
        <v>1</v>
      </c>
      <c r="H120" s="17">
        <f t="shared" si="158"/>
        <v>1</v>
      </c>
      <c r="I120" s="17">
        <f t="shared" si="158"/>
        <v>1</v>
      </c>
      <c r="J120" s="17">
        <f t="shared" si="158"/>
        <v>1</v>
      </c>
      <c r="K120" s="17">
        <f t="shared" si="158"/>
        <v>1</v>
      </c>
      <c r="L120" s="17">
        <f t="shared" si="158"/>
        <v>1</v>
      </c>
      <c r="M120" s="17">
        <f t="shared" si="158"/>
        <v>1</v>
      </c>
      <c r="N120" s="17">
        <f t="shared" si="158"/>
        <v>1</v>
      </c>
      <c r="O120" s="17">
        <f t="shared" si="158"/>
        <v>1</v>
      </c>
      <c r="P120" s="17">
        <f t="shared" si="158"/>
        <v>1</v>
      </c>
      <c r="Q120" s="17">
        <f t="shared" si="158"/>
        <v>1</v>
      </c>
      <c r="R120" s="17">
        <f t="shared" si="158"/>
        <v>1</v>
      </c>
      <c r="S120" s="17">
        <f t="shared" si="158"/>
        <v>1</v>
      </c>
      <c r="T120" s="17">
        <f t="shared" si="158"/>
        <v>1</v>
      </c>
      <c r="U120" s="17">
        <f t="shared" si="158"/>
        <v>1</v>
      </c>
      <c r="V120" s="17">
        <f t="shared" si="158"/>
        <v>1</v>
      </c>
      <c r="W120" s="17">
        <f t="shared" ref="W120" si="159">IF(W18=0,0,W18/W$18)</f>
        <v>1</v>
      </c>
      <c r="DA120" s="194"/>
    </row>
    <row r="121" spans="1:105" ht="11.45" customHeight="1" x14ac:dyDescent="0.25">
      <c r="A121" s="42" t="s">
        <v>27</v>
      </c>
      <c r="B121" s="44">
        <f t="shared" ref="B121:C121" si="160">IF(B19=0,0,B19/B$18)</f>
        <v>9.7242926390777959E-2</v>
      </c>
      <c r="C121" s="44">
        <f t="shared" si="160"/>
        <v>0.1134536156707406</v>
      </c>
      <c r="D121" s="44">
        <f t="shared" ref="D121:V121" si="161">IF(D19=0,0,D19/D$18)</f>
        <v>9.6547459782199571E-2</v>
      </c>
      <c r="E121" s="44">
        <f t="shared" si="161"/>
        <v>7.7624384518381356E-2</v>
      </c>
      <c r="F121" s="44">
        <f t="shared" si="161"/>
        <v>7.4429090523133581E-2</v>
      </c>
      <c r="G121" s="44">
        <f t="shared" si="161"/>
        <v>6.4618786748984525E-2</v>
      </c>
      <c r="H121" s="44">
        <f t="shared" si="161"/>
        <v>5.7185425023933728E-2</v>
      </c>
      <c r="I121" s="44">
        <f t="shared" si="161"/>
        <v>5.0717172812012205E-2</v>
      </c>
      <c r="J121" s="44">
        <f t="shared" si="161"/>
        <v>4.7436437942488641E-2</v>
      </c>
      <c r="K121" s="44">
        <f t="shared" si="161"/>
        <v>5.2449252947831392E-2</v>
      </c>
      <c r="L121" s="44">
        <f t="shared" si="161"/>
        <v>3.9322448654137032E-2</v>
      </c>
      <c r="M121" s="44">
        <f t="shared" si="161"/>
        <v>3.4984911533426616E-2</v>
      </c>
      <c r="N121" s="44">
        <f t="shared" si="161"/>
        <v>3.5318339142348353E-2</v>
      </c>
      <c r="O121" s="44">
        <f t="shared" si="161"/>
        <v>3.3306568258278407E-2</v>
      </c>
      <c r="P121" s="44">
        <f t="shared" si="161"/>
        <v>3.4546329896263168E-2</v>
      </c>
      <c r="Q121" s="44">
        <f t="shared" si="161"/>
        <v>3.1617373649330739E-2</v>
      </c>
      <c r="R121" s="44">
        <f t="shared" si="161"/>
        <v>3.007299399973655E-2</v>
      </c>
      <c r="S121" s="44">
        <f t="shared" si="161"/>
        <v>2.9734464352757346E-2</v>
      </c>
      <c r="T121" s="44">
        <f t="shared" si="161"/>
        <v>2.918925870632218E-2</v>
      </c>
      <c r="U121" s="44">
        <f t="shared" si="161"/>
        <v>2.9184104058049411E-2</v>
      </c>
      <c r="V121" s="44">
        <f t="shared" si="161"/>
        <v>2.0946214123441397E-2</v>
      </c>
      <c r="W121" s="44">
        <f t="shared" ref="W121" si="162">IF(W19=0,0,W19/W$18)</f>
        <v>2.1268962182682982E-2</v>
      </c>
      <c r="DA121" s="200"/>
    </row>
    <row r="122" spans="1:105" ht="11.45" customHeight="1" x14ac:dyDescent="0.25">
      <c r="A122" s="42" t="s">
        <v>175</v>
      </c>
      <c r="B122" s="44">
        <f t="shared" ref="B122:C122" si="163">IF(B20=0,0,B20/B$18)</f>
        <v>0.16627926511186836</v>
      </c>
      <c r="C122" s="44">
        <f t="shared" si="163"/>
        <v>0.16290017524685507</v>
      </c>
      <c r="D122" s="44">
        <f t="shared" ref="D122:V122" si="164">IF(D20=0,0,D20/D$18)</f>
        <v>0.16291419066354049</v>
      </c>
      <c r="E122" s="44">
        <f t="shared" si="164"/>
        <v>0.15333927625158411</v>
      </c>
      <c r="F122" s="44">
        <f t="shared" si="164"/>
        <v>0.16101005874381277</v>
      </c>
      <c r="G122" s="44">
        <f t="shared" si="164"/>
        <v>0.15509681779923126</v>
      </c>
      <c r="H122" s="44">
        <f t="shared" si="164"/>
        <v>0.17207501841706882</v>
      </c>
      <c r="I122" s="44">
        <f t="shared" si="164"/>
        <v>0.17016084989397454</v>
      </c>
      <c r="J122" s="44">
        <f t="shared" si="164"/>
        <v>0.16537232980464592</v>
      </c>
      <c r="K122" s="44">
        <f t="shared" si="164"/>
        <v>0.18519267591307711</v>
      </c>
      <c r="L122" s="44">
        <f t="shared" si="164"/>
        <v>0.16689926602787825</v>
      </c>
      <c r="M122" s="44">
        <f t="shared" si="164"/>
        <v>0.15637986073366814</v>
      </c>
      <c r="N122" s="44">
        <f t="shared" si="164"/>
        <v>0.16261892343854162</v>
      </c>
      <c r="O122" s="44">
        <f t="shared" si="164"/>
        <v>0.16496007541099872</v>
      </c>
      <c r="P122" s="44">
        <f t="shared" si="164"/>
        <v>0.16744010858665873</v>
      </c>
      <c r="Q122" s="44">
        <f t="shared" si="164"/>
        <v>0.16552523426163715</v>
      </c>
      <c r="R122" s="44">
        <f t="shared" si="164"/>
        <v>0.16414970226279413</v>
      </c>
      <c r="S122" s="44">
        <f t="shared" si="164"/>
        <v>0.16604332047854273</v>
      </c>
      <c r="T122" s="44">
        <f t="shared" si="164"/>
        <v>0.16580020049516078</v>
      </c>
      <c r="U122" s="44">
        <f t="shared" si="164"/>
        <v>0.17399926391813836</v>
      </c>
      <c r="V122" s="44">
        <f t="shared" si="164"/>
        <v>0.14110369967287845</v>
      </c>
      <c r="W122" s="44">
        <f t="shared" ref="W122" si="165">IF(W20=0,0,W20/W$18)</f>
        <v>0.15230677939503259</v>
      </c>
      <c r="DA122" s="200"/>
    </row>
    <row r="123" spans="1:105" ht="11.45" customHeight="1" x14ac:dyDescent="0.25">
      <c r="A123" s="38" t="s">
        <v>176</v>
      </c>
      <c r="B123" s="45">
        <f t="shared" ref="B123:C123" si="166">IF(B21=0,0,B21/B$18)</f>
        <v>0.73647780849735378</v>
      </c>
      <c r="C123" s="45">
        <f t="shared" si="166"/>
        <v>0.7236462090824044</v>
      </c>
      <c r="D123" s="45">
        <f t="shared" ref="D123:V123" si="167">IF(D21=0,0,D21/D$18)</f>
        <v>0.7405383495542599</v>
      </c>
      <c r="E123" s="45">
        <f t="shared" si="167"/>
        <v>0.76903633923003456</v>
      </c>
      <c r="F123" s="45">
        <f t="shared" si="167"/>
        <v>0.76456085073305369</v>
      </c>
      <c r="G123" s="45">
        <f t="shared" si="167"/>
        <v>0.78028439545178419</v>
      </c>
      <c r="H123" s="45">
        <f t="shared" si="167"/>
        <v>0.77073955655899751</v>
      </c>
      <c r="I123" s="45">
        <f t="shared" si="167"/>
        <v>0.77912197729401333</v>
      </c>
      <c r="J123" s="45">
        <f t="shared" si="167"/>
        <v>0.78719123225286558</v>
      </c>
      <c r="K123" s="45">
        <f t="shared" si="167"/>
        <v>0.7623580711390916</v>
      </c>
      <c r="L123" s="45">
        <f t="shared" si="167"/>
        <v>0.79377828531798478</v>
      </c>
      <c r="M123" s="45">
        <f t="shared" si="167"/>
        <v>0.8086352277329053</v>
      </c>
      <c r="N123" s="45">
        <f t="shared" si="167"/>
        <v>0.80206273741911005</v>
      </c>
      <c r="O123" s="45">
        <f t="shared" si="167"/>
        <v>0.80173335633072285</v>
      </c>
      <c r="P123" s="45">
        <f t="shared" si="167"/>
        <v>0.79801356151707803</v>
      </c>
      <c r="Q123" s="45">
        <f t="shared" si="167"/>
        <v>0.80285739208903206</v>
      </c>
      <c r="R123" s="45">
        <f t="shared" si="167"/>
        <v>0.80577730373746936</v>
      </c>
      <c r="S123" s="45">
        <f t="shared" si="167"/>
        <v>0.80422221516869985</v>
      </c>
      <c r="T123" s="45">
        <f t="shared" si="167"/>
        <v>0.80501054079851697</v>
      </c>
      <c r="U123" s="45">
        <f t="shared" si="167"/>
        <v>0.79681663202381214</v>
      </c>
      <c r="V123" s="45">
        <f t="shared" si="167"/>
        <v>0.83795008620368017</v>
      </c>
      <c r="W123" s="45">
        <f t="shared" ref="W123" si="168">IF(W21=0,0,W21/W$18)</f>
        <v>0.8264242584222844</v>
      </c>
      <c r="DA123" s="201"/>
    </row>
    <row r="125" spans="1:105" x14ac:dyDescent="0.25">
      <c r="A125" s="18" t="s">
        <v>177</v>
      </c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A77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25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275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X1" s="49"/>
      <c r="Y1" s="49"/>
      <c r="Z1" s="49"/>
      <c r="AA1" s="49"/>
      <c r="AB1" s="49"/>
      <c r="AC1" s="49"/>
      <c r="AD1" s="49"/>
      <c r="AE1" s="49"/>
      <c r="AF1" s="49"/>
      <c r="DA1" s="170" t="s">
        <v>157</v>
      </c>
    </row>
    <row r="2" spans="1:105" x14ac:dyDescent="0.25">
      <c r="A2" s="50"/>
      <c r="B2" s="50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DA2" s="181"/>
    </row>
    <row r="3" spans="1:105" ht="11.45" customHeight="1" x14ac:dyDescent="0.25">
      <c r="A3" s="53" t="s">
        <v>32</v>
      </c>
      <c r="B3" s="79">
        <f t="shared" ref="B3:C3" si="0">SUM(B4:B5)</f>
        <v>34261.225279449696</v>
      </c>
      <c r="C3" s="79">
        <f t="shared" si="0"/>
        <v>33459.360189165949</v>
      </c>
      <c r="D3" s="79">
        <f t="shared" ref="D3" si="1">SUM(D4:D5)</f>
        <v>32631.989509888212</v>
      </c>
      <c r="E3" s="79">
        <f t="shared" ref="E3" si="2">SUM(E4:E5)</f>
        <v>33196.911865864146</v>
      </c>
      <c r="F3" s="79">
        <f t="shared" ref="F3" si="3">SUM(F4:F5)</f>
        <v>35367.295958727424</v>
      </c>
      <c r="G3" s="79">
        <f t="shared" ref="G3" si="4">SUM(G4:G5)</f>
        <v>36952.098538263104</v>
      </c>
      <c r="H3" s="79">
        <f t="shared" ref="H3" si="5">SUM(H4:H5)</f>
        <v>38676.93740326741</v>
      </c>
      <c r="I3" s="79">
        <f t="shared" ref="I3" si="6">SUM(I4:I5)</f>
        <v>40380.719776440237</v>
      </c>
      <c r="J3" s="79">
        <f t="shared" ref="J3" si="7">SUM(J4:J5)</f>
        <v>40817.797334479787</v>
      </c>
      <c r="K3" s="79">
        <f t="shared" ref="K3" si="8">SUM(K4:K5)</f>
        <v>37319.323301805678</v>
      </c>
      <c r="L3" s="79">
        <f t="shared" ref="L3" si="9">SUM(L4:L5)</f>
        <v>37743.649441100599</v>
      </c>
      <c r="M3" s="79">
        <f t="shared" ref="M3" si="10">SUM(M4:M5)</f>
        <v>39045.689251934644</v>
      </c>
      <c r="N3" s="79">
        <f t="shared" ref="N3" si="11">SUM(N4:N5)</f>
        <v>38146.293637145311</v>
      </c>
      <c r="O3" s="79">
        <f t="shared" ref="O3" si="12">SUM(O4:O5)</f>
        <v>37926.893379191737</v>
      </c>
      <c r="P3" s="79">
        <f t="shared" ref="P3" si="13">SUM(P4:P5)</f>
        <v>38367.264230438515</v>
      </c>
      <c r="Q3" s="79">
        <f t="shared" ref="Q3" si="14">SUM(Q4:Q5)</f>
        <v>39965.094668959573</v>
      </c>
      <c r="R3" s="79">
        <f t="shared" ref="R3" si="15">SUM(R4:R5)</f>
        <v>41946.654600171969</v>
      </c>
      <c r="S3" s="79">
        <f t="shared" ref="S3" si="16">SUM(S4:S5)</f>
        <v>44934.813327601034</v>
      </c>
      <c r="T3" s="79">
        <f t="shared" ref="T3" si="17">SUM(T4:T5)</f>
        <v>47257.18065348237</v>
      </c>
      <c r="U3" s="79">
        <f t="shared" ref="U3" si="18">SUM(U4:U5)</f>
        <v>48273.01504729149</v>
      </c>
      <c r="V3" s="79">
        <f t="shared" ref="V3:W3" si="19">SUM(V4:V5)</f>
        <v>21050.958641444544</v>
      </c>
      <c r="W3" s="79">
        <f t="shared" si="19"/>
        <v>25784.723559759237</v>
      </c>
      <c r="DA3" s="172" t="s">
        <v>276</v>
      </c>
    </row>
    <row r="4" spans="1:105" ht="11.45" customHeight="1" x14ac:dyDescent="0.25">
      <c r="A4" s="95" t="s">
        <v>27</v>
      </c>
      <c r="B4" s="96">
        <f t="shared" ref="B4:C4" si="20">SUM(B7,B11)</f>
        <v>5686.3791057609633</v>
      </c>
      <c r="C4" s="96">
        <f t="shared" si="20"/>
        <v>5545.0557179707648</v>
      </c>
      <c r="D4" s="96">
        <f t="shared" ref="D4:V4" si="21">SUM(D7,D11)</f>
        <v>5200.7050730868432</v>
      </c>
      <c r="E4" s="96">
        <f t="shared" si="21"/>
        <v>5240.6343078245909</v>
      </c>
      <c r="F4" s="96">
        <f t="shared" si="21"/>
        <v>5429.4797076526229</v>
      </c>
      <c r="G4" s="96">
        <f t="shared" si="21"/>
        <v>5803.8972484952683</v>
      </c>
      <c r="H4" s="96">
        <f t="shared" si="21"/>
        <v>5939.7905417024949</v>
      </c>
      <c r="I4" s="96">
        <f t="shared" si="21"/>
        <v>6224.5831470335324</v>
      </c>
      <c r="J4" s="96">
        <f t="shared" si="21"/>
        <v>6026.9228718830609</v>
      </c>
      <c r="K4" s="96">
        <f t="shared" si="21"/>
        <v>5465.6849527085124</v>
      </c>
      <c r="L4" s="96">
        <f t="shared" si="21"/>
        <v>5623.6128976784166</v>
      </c>
      <c r="M4" s="96">
        <f t="shared" si="21"/>
        <v>5975.41642304385</v>
      </c>
      <c r="N4" s="96">
        <f t="shared" si="21"/>
        <v>5532.8680137575229</v>
      </c>
      <c r="O4" s="96">
        <f t="shared" si="21"/>
        <v>5170.4983662940676</v>
      </c>
      <c r="P4" s="96">
        <f t="shared" si="21"/>
        <v>5195.4834049871033</v>
      </c>
      <c r="Q4" s="96">
        <f t="shared" si="21"/>
        <v>5397.1139294926897</v>
      </c>
      <c r="R4" s="96">
        <f t="shared" si="21"/>
        <v>5718.8696474634562</v>
      </c>
      <c r="S4" s="96">
        <f t="shared" si="21"/>
        <v>5977.5286328460879</v>
      </c>
      <c r="T4" s="96">
        <f t="shared" si="21"/>
        <v>6242.2380911435939</v>
      </c>
      <c r="U4" s="96">
        <f t="shared" si="21"/>
        <v>6481.0827171109195</v>
      </c>
      <c r="V4" s="96">
        <f t="shared" si="21"/>
        <v>3011.3116938950989</v>
      </c>
      <c r="W4" s="96">
        <f t="shared" ref="W4" si="22">SUM(W7,W11)</f>
        <v>4256.12347377472</v>
      </c>
      <c r="DA4" s="171" t="s">
        <v>277</v>
      </c>
    </row>
    <row r="5" spans="1:105" ht="11.45" customHeight="1" x14ac:dyDescent="0.25">
      <c r="A5" s="95" t="s">
        <v>116</v>
      </c>
      <c r="B5" s="96">
        <f t="shared" ref="B5:C5" si="23">SUM(B8:B9,B12:B13)</f>
        <v>28574.846173688733</v>
      </c>
      <c r="C5" s="96">
        <f t="shared" si="23"/>
        <v>27914.304471195184</v>
      </c>
      <c r="D5" s="96">
        <f t="shared" ref="D5:V5" si="24">SUM(D8:D9,D12:D13)</f>
        <v>27431.284436801368</v>
      </c>
      <c r="E5" s="96">
        <f t="shared" si="24"/>
        <v>27956.277558039557</v>
      </c>
      <c r="F5" s="96">
        <f t="shared" si="24"/>
        <v>29937.816251074801</v>
      </c>
      <c r="G5" s="96">
        <f t="shared" si="24"/>
        <v>31148.20128976784</v>
      </c>
      <c r="H5" s="96">
        <f t="shared" si="24"/>
        <v>32737.146861564914</v>
      </c>
      <c r="I5" s="96">
        <f t="shared" si="24"/>
        <v>34156.136629406705</v>
      </c>
      <c r="J5" s="96">
        <f t="shared" si="24"/>
        <v>34790.874462596723</v>
      </c>
      <c r="K5" s="96">
        <f t="shared" si="24"/>
        <v>31853.638349097164</v>
      </c>
      <c r="L5" s="96">
        <f t="shared" si="24"/>
        <v>32120.036543422182</v>
      </c>
      <c r="M5" s="96">
        <f t="shared" si="24"/>
        <v>33070.272828890797</v>
      </c>
      <c r="N5" s="96">
        <f t="shared" si="24"/>
        <v>32613.42562338779</v>
      </c>
      <c r="O5" s="96">
        <f t="shared" si="24"/>
        <v>32756.395012897672</v>
      </c>
      <c r="P5" s="96">
        <f t="shared" si="24"/>
        <v>33171.780825451409</v>
      </c>
      <c r="Q5" s="96">
        <f t="shared" si="24"/>
        <v>34567.980739466882</v>
      </c>
      <c r="R5" s="96">
        <f t="shared" si="24"/>
        <v>36227.784952708513</v>
      </c>
      <c r="S5" s="96">
        <f t="shared" si="24"/>
        <v>38957.284694754948</v>
      </c>
      <c r="T5" s="96">
        <f t="shared" si="24"/>
        <v>41014.94256233878</v>
      </c>
      <c r="U5" s="96">
        <f t="shared" si="24"/>
        <v>41791.932330180571</v>
      </c>
      <c r="V5" s="96">
        <f t="shared" si="24"/>
        <v>18039.646947549445</v>
      </c>
      <c r="W5" s="96">
        <f t="shared" ref="W5" si="25">SUM(W8:W9,W12:W13)</f>
        <v>21528.600085984519</v>
      </c>
      <c r="DA5" s="171" t="s">
        <v>278</v>
      </c>
    </row>
    <row r="6" spans="1:105" ht="11.45" customHeight="1" x14ac:dyDescent="0.25">
      <c r="A6" s="10" t="s">
        <v>33</v>
      </c>
      <c r="B6" s="21">
        <f t="shared" ref="B6:C6" si="26">SUM(B7:B9)</f>
        <v>31602.632678365146</v>
      </c>
      <c r="C6" s="21">
        <f t="shared" si="26"/>
        <v>30972.529273369015</v>
      </c>
      <c r="D6" s="21">
        <f t="shared" ref="D6:V6" si="27">SUM(D7:D9)</f>
        <v>29968.565699136059</v>
      </c>
      <c r="E6" s="21">
        <f t="shared" si="27"/>
        <v>30381.899203299818</v>
      </c>
      <c r="F6" s="21">
        <f t="shared" si="27"/>
        <v>32300.649134484825</v>
      </c>
      <c r="G6" s="21">
        <f t="shared" si="27"/>
        <v>33613.679417433617</v>
      </c>
      <c r="H6" s="21">
        <f t="shared" si="27"/>
        <v>34999.162826553365</v>
      </c>
      <c r="I6" s="21">
        <f t="shared" si="27"/>
        <v>36534.034696679839</v>
      </c>
      <c r="J6" s="21">
        <f t="shared" si="27"/>
        <v>36854.16766091976</v>
      </c>
      <c r="K6" s="21">
        <f t="shared" si="27"/>
        <v>34015.828258753405</v>
      </c>
      <c r="L6" s="21">
        <f t="shared" si="27"/>
        <v>34054.352831727345</v>
      </c>
      <c r="M6" s="21">
        <f t="shared" si="27"/>
        <v>35440.028931502377</v>
      </c>
      <c r="N6" s="21">
        <f t="shared" si="27"/>
        <v>34806.579888051754</v>
      </c>
      <c r="O6" s="21">
        <f t="shared" si="27"/>
        <v>34593.289269786124</v>
      </c>
      <c r="P6" s="21">
        <f t="shared" si="27"/>
        <v>35138.897781652078</v>
      </c>
      <c r="Q6" s="21">
        <f t="shared" si="27"/>
        <v>36570.385346692667</v>
      </c>
      <c r="R6" s="21">
        <f t="shared" si="27"/>
        <v>38689.698025408637</v>
      </c>
      <c r="S6" s="21">
        <f t="shared" si="27"/>
        <v>41341.12964693176</v>
      </c>
      <c r="T6" s="21">
        <f t="shared" si="27"/>
        <v>43635.478055525018</v>
      </c>
      <c r="U6" s="21">
        <f t="shared" si="27"/>
        <v>44879.148555805092</v>
      </c>
      <c r="V6" s="21">
        <f t="shared" si="27"/>
        <v>16639.705848802267</v>
      </c>
      <c r="W6" s="21">
        <f t="shared" ref="W6" si="28">SUM(W7:W9)</f>
        <v>20937.909441379223</v>
      </c>
      <c r="DA6" s="189" t="s">
        <v>279</v>
      </c>
    </row>
    <row r="7" spans="1:105" ht="11.45" customHeight="1" x14ac:dyDescent="0.25">
      <c r="A7" s="83" t="s">
        <v>27</v>
      </c>
      <c r="B7" s="96">
        <v>5480.6112647712825</v>
      </c>
      <c r="C7" s="96">
        <v>5323.5778538382365</v>
      </c>
      <c r="D7" s="96">
        <v>5008.5835954514569</v>
      </c>
      <c r="E7" s="96">
        <v>5079.1841298094923</v>
      </c>
      <c r="F7" s="96">
        <v>5256.7915018685862</v>
      </c>
      <c r="G7" s="96">
        <v>5631.1969421902986</v>
      </c>
      <c r="H7" s="96">
        <v>5768.5374825181052</v>
      </c>
      <c r="I7" s="96">
        <v>6063.2672255694069</v>
      </c>
      <c r="J7" s="96">
        <v>5868.7442355897801</v>
      </c>
      <c r="K7" s="96">
        <v>5334.3214076825479</v>
      </c>
      <c r="L7" s="96">
        <v>5501.6319934655976</v>
      </c>
      <c r="M7" s="96">
        <v>5860.9231616247507</v>
      </c>
      <c r="N7" s="96">
        <v>5425.7097119113096</v>
      </c>
      <c r="O7" s="96">
        <v>5069.9466234149386</v>
      </c>
      <c r="P7" s="96">
        <v>5090.3053933896463</v>
      </c>
      <c r="Q7" s="96">
        <v>5294.1040088697373</v>
      </c>
      <c r="R7" s="96">
        <v>5625.462486092074</v>
      </c>
      <c r="S7" s="96">
        <v>5876.3172045975834</v>
      </c>
      <c r="T7" s="96">
        <v>6141.9751931462861</v>
      </c>
      <c r="U7" s="96">
        <v>6379.19436405331</v>
      </c>
      <c r="V7" s="96">
        <v>2915.0848518675398</v>
      </c>
      <c r="W7" s="96">
        <v>4152.5020121266016</v>
      </c>
      <c r="DA7" s="171" t="s">
        <v>280</v>
      </c>
    </row>
    <row r="8" spans="1:105" ht="11.45" customHeight="1" x14ac:dyDescent="0.25">
      <c r="A8" s="83" t="s">
        <v>175</v>
      </c>
      <c r="B8" s="96">
        <v>10936.747853450281</v>
      </c>
      <c r="C8" s="96">
        <v>10960.315970801794</v>
      </c>
      <c r="D8" s="96">
        <v>10424.234189278601</v>
      </c>
      <c r="E8" s="96">
        <v>11161.415837080169</v>
      </c>
      <c r="F8" s="96">
        <v>11738.626346383644</v>
      </c>
      <c r="G8" s="96">
        <v>12212.729039314214</v>
      </c>
      <c r="H8" s="96">
        <v>13011.081264034627</v>
      </c>
      <c r="I8" s="96">
        <v>13800.912886125305</v>
      </c>
      <c r="J8" s="96">
        <v>13957.049831363765</v>
      </c>
      <c r="K8" s="96">
        <v>12320.264232748901</v>
      </c>
      <c r="L8" s="96">
        <v>12232.329292562048</v>
      </c>
      <c r="M8" s="96">
        <v>12922.598345526763</v>
      </c>
      <c r="N8" s="96">
        <v>12561.109070446266</v>
      </c>
      <c r="O8" s="96">
        <v>12649.60427062501</v>
      </c>
      <c r="P8" s="96">
        <v>13080.338126802539</v>
      </c>
      <c r="Q8" s="96">
        <v>13745.73099236145</v>
      </c>
      <c r="R8" s="96">
        <v>15123.525996034155</v>
      </c>
      <c r="S8" s="96">
        <v>16746.845312164198</v>
      </c>
      <c r="T8" s="96">
        <v>17679.091386137941</v>
      </c>
      <c r="U8" s="96">
        <v>17850.446564115435</v>
      </c>
      <c r="V8" s="96">
        <v>5388.795048361334</v>
      </c>
      <c r="W8" s="96">
        <v>7236.0424200724938</v>
      </c>
      <c r="DA8" s="171" t="s">
        <v>281</v>
      </c>
    </row>
    <row r="9" spans="1:105" ht="11.45" customHeight="1" x14ac:dyDescent="0.25">
      <c r="A9" s="83" t="s">
        <v>176</v>
      </c>
      <c r="B9" s="96">
        <v>15185.273560143583</v>
      </c>
      <c r="C9" s="96">
        <v>14688.635448728985</v>
      </c>
      <c r="D9" s="96">
        <v>14535.747914406</v>
      </c>
      <c r="E9" s="96">
        <v>14141.299236410156</v>
      </c>
      <c r="F9" s="96">
        <v>15305.231286232596</v>
      </c>
      <c r="G9" s="96">
        <v>15769.753435929108</v>
      </c>
      <c r="H9" s="96">
        <v>16219.544080000629</v>
      </c>
      <c r="I9" s="96">
        <v>16669.854584985129</v>
      </c>
      <c r="J9" s="96">
        <v>17028.373593966211</v>
      </c>
      <c r="K9" s="96">
        <v>16361.242618321956</v>
      </c>
      <c r="L9" s="96">
        <v>16320.391545699695</v>
      </c>
      <c r="M9" s="96">
        <v>16656.507424350864</v>
      </c>
      <c r="N9" s="96">
        <v>16819.761105694175</v>
      </c>
      <c r="O9" s="96">
        <v>16873.738375746176</v>
      </c>
      <c r="P9" s="96">
        <v>16968.25426145989</v>
      </c>
      <c r="Q9" s="96">
        <v>17530.550345461477</v>
      </c>
      <c r="R9" s="96">
        <v>17940.709543282406</v>
      </c>
      <c r="S9" s="96">
        <v>18717.967130169978</v>
      </c>
      <c r="T9" s="96">
        <v>19814.411476240792</v>
      </c>
      <c r="U9" s="96">
        <v>20649.507627636343</v>
      </c>
      <c r="V9" s="96">
        <v>8335.8259485733943</v>
      </c>
      <c r="W9" s="96">
        <v>9549.3650091801283</v>
      </c>
      <c r="DA9" s="171" t="s">
        <v>282</v>
      </c>
    </row>
    <row r="10" spans="1:105" ht="11.45" customHeight="1" x14ac:dyDescent="0.25">
      <c r="A10" s="12" t="s">
        <v>34</v>
      </c>
      <c r="B10" s="22">
        <f t="shared" ref="B10:C10" si="29">SUM(B11:B13)</f>
        <v>2658.5926010845465</v>
      </c>
      <c r="C10" s="22">
        <f t="shared" si="29"/>
        <v>2486.8309157969347</v>
      </c>
      <c r="D10" s="22">
        <f t="shared" ref="D10:V10" si="30">SUM(D11:D13)</f>
        <v>2663.423810752156</v>
      </c>
      <c r="E10" s="22">
        <f t="shared" si="30"/>
        <v>2815.0126625643288</v>
      </c>
      <c r="F10" s="22">
        <f t="shared" si="30"/>
        <v>3066.6468242425958</v>
      </c>
      <c r="G10" s="22">
        <f t="shared" si="30"/>
        <v>3338.4191208294897</v>
      </c>
      <c r="H10" s="22">
        <f t="shared" si="30"/>
        <v>3677.7745767140464</v>
      </c>
      <c r="I10" s="22">
        <f t="shared" si="30"/>
        <v>3846.6850797603984</v>
      </c>
      <c r="J10" s="22">
        <f t="shared" si="30"/>
        <v>3963.6296735600226</v>
      </c>
      <c r="K10" s="22">
        <f t="shared" si="30"/>
        <v>3303.4950430522695</v>
      </c>
      <c r="L10" s="22">
        <f t="shared" si="30"/>
        <v>3689.2966093732593</v>
      </c>
      <c r="M10" s="22">
        <f t="shared" si="30"/>
        <v>3605.6603204322701</v>
      </c>
      <c r="N10" s="22">
        <f t="shared" si="30"/>
        <v>3339.713749093562</v>
      </c>
      <c r="O10" s="22">
        <f t="shared" si="30"/>
        <v>3333.6041094056118</v>
      </c>
      <c r="P10" s="22">
        <f t="shared" si="30"/>
        <v>3228.3664487864407</v>
      </c>
      <c r="Q10" s="22">
        <f t="shared" si="30"/>
        <v>3394.70932226691</v>
      </c>
      <c r="R10" s="22">
        <f t="shared" si="30"/>
        <v>3256.956574763336</v>
      </c>
      <c r="S10" s="22">
        <f t="shared" si="30"/>
        <v>3593.6836806692681</v>
      </c>
      <c r="T10" s="22">
        <f t="shared" si="30"/>
        <v>3621.7025979573527</v>
      </c>
      <c r="U10" s="22">
        <f t="shared" si="30"/>
        <v>3393.8664914863975</v>
      </c>
      <c r="V10" s="22">
        <f t="shared" si="30"/>
        <v>4411.2527926422736</v>
      </c>
      <c r="W10" s="22">
        <f t="shared" ref="W10" si="31">SUM(W11:W13)</f>
        <v>4846.8141183800162</v>
      </c>
      <c r="DA10" s="193" t="s">
        <v>283</v>
      </c>
    </row>
    <row r="11" spans="1:105" ht="11.45" customHeight="1" x14ac:dyDescent="0.25">
      <c r="A11" s="92" t="s">
        <v>27</v>
      </c>
      <c r="B11" s="97">
        <v>205.76784098968031</v>
      </c>
      <c r="C11" s="97">
        <v>221.47786413252865</v>
      </c>
      <c r="D11" s="97">
        <v>192.1214776353865</v>
      </c>
      <c r="E11" s="97">
        <v>161.45017801509854</v>
      </c>
      <c r="F11" s="97">
        <v>172.68820578403637</v>
      </c>
      <c r="G11" s="97">
        <v>172.70030630496964</v>
      </c>
      <c r="H11" s="97">
        <v>171.25305918438963</v>
      </c>
      <c r="I11" s="97">
        <v>161.31592146412564</v>
      </c>
      <c r="J11" s="97">
        <v>158.17863629328087</v>
      </c>
      <c r="K11" s="97">
        <v>131.36354502596475</v>
      </c>
      <c r="L11" s="97">
        <v>121.98090421281933</v>
      </c>
      <c r="M11" s="97">
        <v>114.49326141909896</v>
      </c>
      <c r="N11" s="97">
        <v>107.15830184621295</v>
      </c>
      <c r="O11" s="97">
        <v>100.55174287912891</v>
      </c>
      <c r="P11" s="97">
        <v>105.17801159745676</v>
      </c>
      <c r="Q11" s="97">
        <v>103.00992062295228</v>
      </c>
      <c r="R11" s="97">
        <v>93.407161371381875</v>
      </c>
      <c r="S11" s="97">
        <v>101.21142824850466</v>
      </c>
      <c r="T11" s="97">
        <v>100.26289799730765</v>
      </c>
      <c r="U11" s="97">
        <v>101.88835305760968</v>
      </c>
      <c r="V11" s="97">
        <v>96.22684202755886</v>
      </c>
      <c r="W11" s="97">
        <v>103.62146164811843</v>
      </c>
      <c r="DA11" s="175" t="s">
        <v>284</v>
      </c>
    </row>
    <row r="12" spans="1:105" ht="11.45" customHeight="1" x14ac:dyDescent="0.25">
      <c r="A12" s="92" t="s">
        <v>175</v>
      </c>
      <c r="B12" s="97">
        <v>287.54705812223074</v>
      </c>
      <c r="C12" s="97">
        <v>257.2144040819453</v>
      </c>
      <c r="D12" s="97">
        <v>274.56749577687975</v>
      </c>
      <c r="E12" s="97">
        <v>272.93932121458755</v>
      </c>
      <c r="F12" s="97">
        <v>306.20405967021554</v>
      </c>
      <c r="G12" s="97">
        <v>327.71215960347109</v>
      </c>
      <c r="H12" s="97">
        <v>414.10973422508692</v>
      </c>
      <c r="I12" s="97">
        <v>444.18586720366091</v>
      </c>
      <c r="J12" s="97">
        <v>450.73718178968414</v>
      </c>
      <c r="K12" s="97">
        <v>398.00757394654431</v>
      </c>
      <c r="L12" s="97">
        <v>403.93821239151777</v>
      </c>
      <c r="M12" s="97">
        <v>378.64036324216943</v>
      </c>
      <c r="N12" s="97">
        <v>359.95522042717357</v>
      </c>
      <c r="O12" s="97">
        <v>364.74717733311093</v>
      </c>
      <c r="P12" s="97">
        <v>358.54034964985482</v>
      </c>
      <c r="Q12" s="97">
        <v>373.42222285775102</v>
      </c>
      <c r="R12" s="97">
        <v>349.10279451208964</v>
      </c>
      <c r="S12" s="97">
        <v>412.21636709204586</v>
      </c>
      <c r="T12" s="97">
        <v>423.57614129015911</v>
      </c>
      <c r="U12" s="97">
        <v>425.69068473532894</v>
      </c>
      <c r="V12" s="97">
        <v>434.93559291337158</v>
      </c>
      <c r="W12" s="97">
        <v>581.77801285750218</v>
      </c>
      <c r="DA12" s="175" t="s">
        <v>285</v>
      </c>
    </row>
    <row r="13" spans="1:105" ht="11.45" customHeight="1" x14ac:dyDescent="0.25">
      <c r="A13" s="85" t="s">
        <v>176</v>
      </c>
      <c r="B13" s="98">
        <v>2165.2777019726354</v>
      </c>
      <c r="C13" s="98">
        <v>2008.1386475824606</v>
      </c>
      <c r="D13" s="98">
        <v>2196.7348373398895</v>
      </c>
      <c r="E13" s="98">
        <v>2380.6231633346429</v>
      </c>
      <c r="F13" s="98">
        <v>2587.7545587883437</v>
      </c>
      <c r="G13" s="98">
        <v>2838.0066549210487</v>
      </c>
      <c r="H13" s="98">
        <v>3092.4117833045698</v>
      </c>
      <c r="I13" s="98">
        <v>3241.1832910926119</v>
      </c>
      <c r="J13" s="98">
        <v>3354.7138554770577</v>
      </c>
      <c r="K13" s="98">
        <v>2774.1239240797604</v>
      </c>
      <c r="L13" s="98">
        <v>3163.3774927689224</v>
      </c>
      <c r="M13" s="98">
        <v>3112.5266957710014</v>
      </c>
      <c r="N13" s="98">
        <v>2872.6002268201755</v>
      </c>
      <c r="O13" s="98">
        <v>2868.3051891933719</v>
      </c>
      <c r="P13" s="98">
        <v>2764.6480875391294</v>
      </c>
      <c r="Q13" s="98">
        <v>2918.2771787862066</v>
      </c>
      <c r="R13" s="98">
        <v>2814.4466188798642</v>
      </c>
      <c r="S13" s="98">
        <v>3080.2558853287178</v>
      </c>
      <c r="T13" s="98">
        <v>3097.8635586698861</v>
      </c>
      <c r="U13" s="98">
        <v>2866.2874536934592</v>
      </c>
      <c r="V13" s="98">
        <v>3880.0903577013432</v>
      </c>
      <c r="W13" s="98">
        <v>4161.4146438743956</v>
      </c>
      <c r="DA13" s="178" t="s">
        <v>286</v>
      </c>
    </row>
    <row r="14" spans="1:105" x14ac:dyDescent="0.25">
      <c r="A14" s="50"/>
      <c r="B14" s="50"/>
      <c r="C14" s="50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DA14" s="181"/>
    </row>
    <row r="15" spans="1:105" ht="11.45" customHeight="1" x14ac:dyDescent="0.25">
      <c r="A15" s="68" t="s">
        <v>36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DA15" s="179"/>
    </row>
    <row r="16" spans="1:105" x14ac:dyDescent="0.25">
      <c r="A16" s="50"/>
      <c r="B16" s="50"/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DA16" s="181"/>
    </row>
    <row r="17" spans="1:105" ht="11.45" customHeight="1" x14ac:dyDescent="0.25">
      <c r="A17" s="53" t="s">
        <v>73</v>
      </c>
      <c r="B17" s="62">
        <f>IF(B3=0,0,B3/TrAvia_act!B13*100)</f>
        <v>540.21146535301</v>
      </c>
      <c r="C17" s="62">
        <f>IF(C3=0,0,C3/TrAvia_act!C13*100)</f>
        <v>544.02197568070756</v>
      </c>
      <c r="D17" s="62">
        <f>IF(D3=0,0,D3/TrAvia_act!D13*100)</f>
        <v>536.01597129040408</v>
      </c>
      <c r="E17" s="62">
        <f>IF(E3=0,0,E3/TrAvia_act!E13*100)</f>
        <v>528.15922295106827</v>
      </c>
      <c r="F17" s="62">
        <f>IF(F3=0,0,F3/TrAvia_act!F13*100)</f>
        <v>527.65550340703271</v>
      </c>
      <c r="G17" s="62">
        <f>IF(G3=0,0,G3/TrAvia_act!G13*100)</f>
        <v>521.04138936253491</v>
      </c>
      <c r="H17" s="62">
        <f>IF(H3=0,0,H3/TrAvia_act!H13*100)</f>
        <v>517.79347206866419</v>
      </c>
      <c r="I17" s="62">
        <f>IF(I3=0,0,I3/TrAvia_act!I13*100)</f>
        <v>506.18107902947702</v>
      </c>
      <c r="J17" s="62">
        <f>IF(J3=0,0,J3/TrAvia_act!J13*100)</f>
        <v>507.82716398987702</v>
      </c>
      <c r="K17" s="62">
        <f>IF(K3=0,0,K3/TrAvia_act!K13*100)</f>
        <v>506.8876149777962</v>
      </c>
      <c r="L17" s="62">
        <f>IF(L3=0,0,L3/TrAvia_act!L13*100)</f>
        <v>507.5320868809456</v>
      </c>
      <c r="M17" s="62">
        <f>IF(M3=0,0,M3/TrAvia_act!M13*100)</f>
        <v>501.25257086058656</v>
      </c>
      <c r="N17" s="62">
        <f>IF(N3=0,0,N3/TrAvia_act!N13*100)</f>
        <v>510.02162551719834</v>
      </c>
      <c r="O17" s="62">
        <f>IF(O3=0,0,O3/TrAvia_act!O13*100)</f>
        <v>512.56826114153057</v>
      </c>
      <c r="P17" s="62">
        <f>IF(P3=0,0,P3/TrAvia_act!P13*100)</f>
        <v>505.99772482064259</v>
      </c>
      <c r="Q17" s="62">
        <f>IF(Q3=0,0,Q3/TrAvia_act!Q13*100)</f>
        <v>512.47519730321631</v>
      </c>
      <c r="R17" s="62">
        <f>IF(R3=0,0,R3/TrAvia_act!R13*100)</f>
        <v>516.20914859471168</v>
      </c>
      <c r="S17" s="62">
        <f>IF(S3=0,0,S3/TrAvia_act!S13*100)</f>
        <v>522.28521479323604</v>
      </c>
      <c r="T17" s="62">
        <f>IF(T3=0,0,T3/TrAvia_act!T13*100)</f>
        <v>518.08483916796627</v>
      </c>
      <c r="U17" s="62">
        <f>IF(U3=0,0,U3/TrAvia_act!U13*100)</f>
        <v>518.40432441864277</v>
      </c>
      <c r="V17" s="62">
        <f>IF(V3=0,0,V3/TrAvia_act!V13*100)</f>
        <v>540.19586482520276</v>
      </c>
      <c r="W17" s="62">
        <f>IF(W3=0,0,W3/TrAvia_act!W13*100)</f>
        <v>510.53273561085933</v>
      </c>
      <c r="DA17" s="172" t="s">
        <v>287</v>
      </c>
    </row>
    <row r="18" spans="1:105" ht="11.45" customHeight="1" x14ac:dyDescent="0.25">
      <c r="A18" s="10" t="s">
        <v>33</v>
      </c>
      <c r="B18" s="14">
        <f>IF(B6=0,0,B6/TrAvia_act!B14*100)</f>
        <v>530.4586860356527</v>
      </c>
      <c r="C18" s="14">
        <f>IF(C6=0,0,C6/TrAvia_act!C14*100)</f>
        <v>535.022586457785</v>
      </c>
      <c r="D18" s="14">
        <f>IF(D6=0,0,D6/TrAvia_act!D14*100)</f>
        <v>525.14443972042977</v>
      </c>
      <c r="E18" s="14">
        <f>IF(E6=0,0,E6/TrAvia_act!E14*100)</f>
        <v>516.83397345332901</v>
      </c>
      <c r="F18" s="14">
        <f>IF(F6=0,0,F6/TrAvia_act!F14*100)</f>
        <v>516.41391763364345</v>
      </c>
      <c r="G18" s="14">
        <f>IF(G6=0,0,G6/TrAvia_act!G14*100)</f>
        <v>509.81903831726004</v>
      </c>
      <c r="H18" s="14">
        <f>IF(H6=0,0,H6/TrAvia_act!H14*100)</f>
        <v>506.65562686699371</v>
      </c>
      <c r="I18" s="14">
        <f>IF(I6=0,0,I6/TrAvia_act!I14*100)</f>
        <v>495.8232470921846</v>
      </c>
      <c r="J18" s="14">
        <f>IF(J6=0,0,J6/TrAvia_act!J14*100)</f>
        <v>497.56761454548524</v>
      </c>
      <c r="K18" s="14">
        <f>IF(K6=0,0,K6/TrAvia_act!K14*100)</f>
        <v>496.50839107398792</v>
      </c>
      <c r="L18" s="14">
        <f>IF(L6=0,0,L6/TrAvia_act!L14*100)</f>
        <v>496.87736558177915</v>
      </c>
      <c r="M18" s="14">
        <f>IF(M6=0,0,M6/TrAvia_act!M14*100)</f>
        <v>492.67419349717881</v>
      </c>
      <c r="N18" s="14">
        <f>IF(N6=0,0,N6/TrAvia_act!N14*100)</f>
        <v>501.05873119658912</v>
      </c>
      <c r="O18" s="14">
        <f>IF(O6=0,0,O6/TrAvia_act!O14*100)</f>
        <v>503.32292911113746</v>
      </c>
      <c r="P18" s="14">
        <f>IF(P6=0,0,P6/TrAvia_act!P14*100)</f>
        <v>497.13247294608857</v>
      </c>
      <c r="Q18" s="14">
        <f>IF(Q6=0,0,Q6/TrAvia_act!Q14*100)</f>
        <v>503.57611296362592</v>
      </c>
      <c r="R18" s="14">
        <f>IF(R6=0,0,R6/TrAvia_act!R14*100)</f>
        <v>507.20816550083032</v>
      </c>
      <c r="S18" s="14">
        <f>IF(S6=0,0,S6/TrAvia_act!S14*100)</f>
        <v>513.21114786725605</v>
      </c>
      <c r="T18" s="14">
        <f>IF(T6=0,0,T6/TrAvia_act!T14*100)</f>
        <v>509.3906614541562</v>
      </c>
      <c r="U18" s="14">
        <f>IF(U6=0,0,U6/TrAvia_act!U14*100)</f>
        <v>510.76088256919962</v>
      </c>
      <c r="V18" s="14">
        <f>IF(V6=0,0,V6/TrAvia_act!V14*100)</f>
        <v>520.57265661778513</v>
      </c>
      <c r="W18" s="14">
        <f>IF(W6=0,0,W6/TrAvia_act!W14*100)</f>
        <v>493.03600233649615</v>
      </c>
      <c r="DA18" s="189" t="s">
        <v>288</v>
      </c>
    </row>
    <row r="19" spans="1:105" ht="11.45" customHeight="1" x14ac:dyDescent="0.25">
      <c r="A19" s="83" t="s">
        <v>27</v>
      </c>
      <c r="B19" s="87">
        <f>IF(B7=0,0,B7/TrAvia_act!B15*100)</f>
        <v>514.55431867945686</v>
      </c>
      <c r="C19" s="87">
        <f>IF(C7=0,0,C7/TrAvia_act!C15*100)</f>
        <v>521.14183480292013</v>
      </c>
      <c r="D19" s="87">
        <f>IF(D7=0,0,D7/TrAvia_act!D15*100)</f>
        <v>491.43194444403491</v>
      </c>
      <c r="E19" s="87">
        <f>IF(E7=0,0,E7/TrAvia_act!E15*100)</f>
        <v>489.29557216314981</v>
      </c>
      <c r="F19" s="87">
        <f>IF(F7=0,0,F7/TrAvia_act!F15*100)</f>
        <v>500.49434998958066</v>
      </c>
      <c r="G19" s="87">
        <f>IF(G7=0,0,G7/TrAvia_act!G15*100)</f>
        <v>523.62579488571782</v>
      </c>
      <c r="H19" s="87">
        <f>IF(H7=0,0,H7/TrAvia_act!H15*100)</f>
        <v>522.10494385361392</v>
      </c>
      <c r="I19" s="87">
        <f>IF(I7=0,0,I7/TrAvia_act!I15*100)</f>
        <v>527.36871065479988</v>
      </c>
      <c r="J19" s="87">
        <f>IF(J7=0,0,J7/TrAvia_act!J15*100)</f>
        <v>525.20603064071145</v>
      </c>
      <c r="K19" s="87">
        <f>IF(K7=0,0,K7/TrAvia_act!K15*100)</f>
        <v>500.46588153937586</v>
      </c>
      <c r="L19" s="87">
        <f>IF(L7=0,0,L7/TrAvia_act!L15*100)</f>
        <v>539.22016326864798</v>
      </c>
      <c r="M19" s="87">
        <f>IF(M7=0,0,M7/TrAvia_act!M15*100)</f>
        <v>563.04714368144948</v>
      </c>
      <c r="N19" s="87">
        <f>IF(N7=0,0,N7/TrAvia_act!N15*100)</f>
        <v>567.11223478814952</v>
      </c>
      <c r="O19" s="87">
        <f>IF(O7=0,0,O7/TrAvia_act!O15*100)</f>
        <v>571.31556903557646</v>
      </c>
      <c r="P19" s="87">
        <f>IF(P7=0,0,P7/TrAvia_act!P15*100)</f>
        <v>599.42297596182743</v>
      </c>
      <c r="Q19" s="87">
        <f>IF(Q7=0,0,Q7/TrAvia_act!Q15*100)</f>
        <v>618.34132362142645</v>
      </c>
      <c r="R19" s="87">
        <f>IF(R7=0,0,R7/TrAvia_act!R15*100)</f>
        <v>631.51020609253806</v>
      </c>
      <c r="S19" s="87">
        <f>IF(S7=0,0,S7/TrAvia_act!S15*100)</f>
        <v>642.94823350188085</v>
      </c>
      <c r="T19" s="87">
        <f>IF(T7=0,0,T7/TrAvia_act!T15*100)</f>
        <v>644.6570573547508</v>
      </c>
      <c r="U19" s="87">
        <f>IF(U7=0,0,U7/TrAvia_act!U15*100)</f>
        <v>653.91154034872068</v>
      </c>
      <c r="V19" s="87">
        <f>IF(V7=0,0,V7/TrAvia_act!V15*100)</f>
        <v>605.88235282520918</v>
      </c>
      <c r="W19" s="87">
        <f>IF(W7=0,0,W7/TrAvia_act!W15*100)</f>
        <v>660.60731489022862</v>
      </c>
      <c r="DA19" s="171" t="s">
        <v>289</v>
      </c>
    </row>
    <row r="20" spans="1:105" ht="11.45" customHeight="1" x14ac:dyDescent="0.25">
      <c r="A20" s="83" t="s">
        <v>175</v>
      </c>
      <c r="B20" s="87">
        <f>IF(B8=0,0,B8/TrAvia_act!B16*100)</f>
        <v>406.96858523315262</v>
      </c>
      <c r="C20" s="87">
        <f>IF(C8=0,0,C8/TrAvia_act!C16*100)</f>
        <v>413.78850276834305</v>
      </c>
      <c r="D20" s="87">
        <f>IF(D8=0,0,D8/TrAvia_act!D16*100)</f>
        <v>405.07546339387847</v>
      </c>
      <c r="E20" s="87">
        <f>IF(E8=0,0,E8/TrAvia_act!E16*100)</f>
        <v>406.47419776937335</v>
      </c>
      <c r="F20" s="87">
        <f>IF(F8=0,0,F8/TrAvia_act!F16*100)</f>
        <v>401.09188440500543</v>
      </c>
      <c r="G20" s="87">
        <f>IF(G8=0,0,G8/TrAvia_act!G16*100)</f>
        <v>395.28255952680757</v>
      </c>
      <c r="H20" s="87">
        <f>IF(H8=0,0,H8/TrAvia_act!H16*100)</f>
        <v>398.20522217758753</v>
      </c>
      <c r="I20" s="87">
        <f>IF(I8=0,0,I8/TrAvia_act!I16*100)</f>
        <v>395.35410095552203</v>
      </c>
      <c r="J20" s="87">
        <f>IF(J8=0,0,J8/TrAvia_act!J16*100)</f>
        <v>400.29789653272371</v>
      </c>
      <c r="K20" s="87">
        <f>IF(K8=0,0,K8/TrAvia_act!K16*100)</f>
        <v>389.63402652172323</v>
      </c>
      <c r="L20" s="87">
        <f>IF(L8=0,0,L8/TrAvia_act!L16*100)</f>
        <v>386.10514609933591</v>
      </c>
      <c r="M20" s="87">
        <f>IF(M8=0,0,M8/TrAvia_act!M16*100)</f>
        <v>388.4983746632231</v>
      </c>
      <c r="N20" s="87">
        <f>IF(N8=0,0,N8/TrAvia_act!N16*100)</f>
        <v>391.40406641898011</v>
      </c>
      <c r="O20" s="87">
        <f>IF(O8=0,0,O8/TrAvia_act!O16*100)</f>
        <v>394.3308074779485</v>
      </c>
      <c r="P20" s="87">
        <f>IF(P8=0,0,P8/TrAvia_act!P16*100)</f>
        <v>390.52337475813607</v>
      </c>
      <c r="Q20" s="87">
        <f>IF(Q8=0,0,Q8/TrAvia_act!Q16*100)</f>
        <v>394.1350455123623</v>
      </c>
      <c r="R20" s="87">
        <f>IF(R8=0,0,R8/TrAvia_act!R16*100)</f>
        <v>398.07290830640255</v>
      </c>
      <c r="S20" s="87">
        <f>IF(S8=0,0,S8/TrAvia_act!S16*100)</f>
        <v>413.58427007032469</v>
      </c>
      <c r="T20" s="87">
        <f>IF(T8=0,0,T8/TrAvia_act!T16*100)</f>
        <v>416.32040697166514</v>
      </c>
      <c r="U20" s="87">
        <f>IF(U8=0,0,U8/TrAvia_act!U16*100)</f>
        <v>419.7211949615421</v>
      </c>
      <c r="V20" s="87">
        <f>IF(V8=0,0,V8/TrAvia_act!V16*100)</f>
        <v>363.18922295969594</v>
      </c>
      <c r="W20" s="87">
        <f>IF(W8=0,0,W8/TrAvia_act!W16*100)</f>
        <v>358.51468203448098</v>
      </c>
      <c r="DA20" s="171" t="s">
        <v>290</v>
      </c>
    </row>
    <row r="21" spans="1:105" ht="11.45" customHeight="1" x14ac:dyDescent="0.25">
      <c r="A21" s="83" t="s">
        <v>176</v>
      </c>
      <c r="B21" s="87">
        <f>IF(B9=0,0,B9/TrAvia_act!B17*100)</f>
        <v>688.63777216744495</v>
      </c>
      <c r="C21" s="87">
        <f>IF(C9=0,0,C9/TrAvia_act!C17*100)</f>
        <v>693.27905495011191</v>
      </c>
      <c r="D21" s="87">
        <f>IF(D9=0,0,D9/TrAvia_act!D17*100)</f>
        <v>687.54859723295169</v>
      </c>
      <c r="E21" s="87">
        <f>IF(E9=0,0,E9/TrAvia_act!E17*100)</f>
        <v>675.16559370485402</v>
      </c>
      <c r="F21" s="87">
        <f>IF(F9=0,0,F9/TrAvia_act!F17*100)</f>
        <v>671.92722472105731</v>
      </c>
      <c r="G21" s="87">
        <f>IF(G9=0,0,G9/TrAvia_act!G17*100)</f>
        <v>649.43861348613018</v>
      </c>
      <c r="H21" s="87">
        <f>IF(H9=0,0,H9/TrAvia_act!H17*100)</f>
        <v>639.67604179966565</v>
      </c>
      <c r="I21" s="87">
        <f>IF(I9=0,0,I9/TrAvia_act!I17*100)</f>
        <v>611.09524675341015</v>
      </c>
      <c r="J21" s="87">
        <f>IF(J9=0,0,J9/TrAvia_act!J17*100)</f>
        <v>607.5523535926402</v>
      </c>
      <c r="K21" s="87">
        <f>IF(K9=0,0,K9/TrAvia_act!K17*100)</f>
        <v>623.73041565835672</v>
      </c>
      <c r="L21" s="87">
        <f>IF(L9=0,0,L9/TrAvia_act!L17*100)</f>
        <v>612.34109542086958</v>
      </c>
      <c r="M21" s="87">
        <f>IF(M9=0,0,M9/TrAvia_act!M17*100)</f>
        <v>589.36527451081577</v>
      </c>
      <c r="N21" s="87">
        <f>IF(N9=0,0,N9/TrAvia_act!N17*100)</f>
        <v>604.88866473340636</v>
      </c>
      <c r="O21" s="87">
        <f>IF(O9=0,0,O9/TrAvia_act!O17*100)</f>
        <v>607.47186333641685</v>
      </c>
      <c r="P21" s="87">
        <f>IF(P9=0,0,P9/TrAvia_act!P17*100)</f>
        <v>591.29473896154991</v>
      </c>
      <c r="Q21" s="87">
        <f>IF(Q9=0,0,Q9/TrAvia_act!Q17*100)</f>
        <v>600.69261277667317</v>
      </c>
      <c r="R21" s="87">
        <f>IF(R9=0,0,R9/TrAvia_act!R17*100)</f>
        <v>610.64525994604412</v>
      </c>
      <c r="S21" s="87">
        <f>IF(S9=0,0,S9/TrAvia_act!S17*100)</f>
        <v>605.32415570393903</v>
      </c>
      <c r="T21" s="87">
        <f>IF(T9=0,0,T9/TrAvia_act!T17*100)</f>
        <v>588.49749371949088</v>
      </c>
      <c r="U21" s="87">
        <f>IF(U9=0,0,U9/TrAvia_act!U17*100)</f>
        <v>580.32754775526826</v>
      </c>
      <c r="V21" s="87">
        <f>IF(V9=0,0,V9/TrAvia_act!V17*100)</f>
        <v>676.85663277979268</v>
      </c>
      <c r="W21" s="87">
        <f>IF(W9=0,0,W9/TrAvia_act!W17*100)</f>
        <v>596.90897443187748</v>
      </c>
      <c r="DA21" s="171" t="s">
        <v>291</v>
      </c>
    </row>
    <row r="22" spans="1:105" ht="11.45" customHeight="1" x14ac:dyDescent="0.25">
      <c r="A22" s="12" t="s">
        <v>34</v>
      </c>
      <c r="B22" s="15">
        <f>IF(B10=0,0,B10/TrAvia_act!B18*100)</f>
        <v>691.29258832770336</v>
      </c>
      <c r="C22" s="15">
        <f>IF(C10=0,0,C10/TrAvia_act!C18*100)</f>
        <v>688.19451177391977</v>
      </c>
      <c r="D22" s="15">
        <f>IF(D10=0,0,D10/TrAvia_act!D18*100)</f>
        <v>698.78961339146008</v>
      </c>
      <c r="E22" s="15">
        <f>IF(E10=0,0,E10/TrAvia_act!E18*100)</f>
        <v>691.76067808859943</v>
      </c>
      <c r="F22" s="15">
        <f>IF(F10=0,0,F10/TrAvia_act!F18*100)</f>
        <v>684.63185466762491</v>
      </c>
      <c r="G22" s="15">
        <f>IF(G10=0,0,G10/TrAvia_act!G18*100)</f>
        <v>669.40699825192053</v>
      </c>
      <c r="H22" s="15">
        <f>IF(H10=0,0,H10/TrAvia_act!H18*100)</f>
        <v>654.77138657934415</v>
      </c>
      <c r="I22" s="15">
        <f>IF(I10=0,0,I10/TrAvia_act!I18*100)</f>
        <v>631.46749251852464</v>
      </c>
      <c r="J22" s="15">
        <f>IF(J10=0,0,J10/TrAvia_act!J18*100)</f>
        <v>628.28203308409502</v>
      </c>
      <c r="K22" s="15">
        <f>IF(K10=0,0,K10/TrAvia_act!K18*100)</f>
        <v>645.92344230291587</v>
      </c>
      <c r="L22" s="15">
        <f>IF(L10=0,0,L10/TrAvia_act!L18*100)</f>
        <v>632.78150475653729</v>
      </c>
      <c r="M22" s="15">
        <f>IF(M10=0,0,M10/TrAvia_act!M18*100)</f>
        <v>604.75026012163585</v>
      </c>
      <c r="N22" s="15">
        <f>IF(N10=0,0,N10/TrAvia_act!N18*100)</f>
        <v>626.89201336105737</v>
      </c>
      <c r="O22" s="15">
        <f>IF(O10=0,0,O10/TrAvia_act!O18*100)</f>
        <v>633.27996550556338</v>
      </c>
      <c r="P22" s="15">
        <f>IF(P10=0,0,P10/TrAvia_act!P18*100)</f>
        <v>627.86619411148661</v>
      </c>
      <c r="Q22" s="15">
        <f>IF(Q10=0,0,Q10/TrAvia_act!Q18*100)</f>
        <v>632.97752460984168</v>
      </c>
      <c r="R22" s="15">
        <f>IF(R10=0,0,R10/TrAvia_act!R18*100)</f>
        <v>654.0983011411256</v>
      </c>
      <c r="S22" s="15">
        <f>IF(S10=0,0,S10/TrAvia_act!S18*100)</f>
        <v>655.64201449542099</v>
      </c>
      <c r="T22" s="15">
        <f>IF(T10=0,0,T10/TrAvia_act!T18*100)</f>
        <v>652.20287979556929</v>
      </c>
      <c r="U22" s="15">
        <f>IF(U10=0,0,U10/TrAvia_act!U18*100)</f>
        <v>646.29981190149897</v>
      </c>
      <c r="V22" s="15">
        <f>IF(V10=0,0,V10/TrAvia_act!V18*100)</f>
        <v>629.73915655866529</v>
      </c>
      <c r="W22" s="15">
        <f>IF(W10=0,0,W10/TrAvia_act!W18*100)</f>
        <v>602.97098324761919</v>
      </c>
      <c r="DA22" s="193" t="s">
        <v>292</v>
      </c>
    </row>
    <row r="23" spans="1:105" ht="11.45" customHeight="1" x14ac:dyDescent="0.25">
      <c r="A23" s="92" t="s">
        <v>27</v>
      </c>
      <c r="B23" s="101">
        <f>IF(B11=0,0,B11/TrAvia_act!B19*100)</f>
        <v>550.2114067978921</v>
      </c>
      <c r="C23" s="101">
        <f>IF(C11=0,0,C11/TrAvia_act!C19*100)</f>
        <v>540.2278044479234</v>
      </c>
      <c r="D23" s="101">
        <f>IF(D11=0,0,D11/TrAvia_act!D19*100)</f>
        <v>522.08501674313686</v>
      </c>
      <c r="E23" s="101">
        <f>IF(E11=0,0,E11/TrAvia_act!E19*100)</f>
        <v>511.11176452239658</v>
      </c>
      <c r="F23" s="101">
        <f>IF(F11=0,0,F11/TrAvia_act!F19*100)</f>
        <v>517.98037373559305</v>
      </c>
      <c r="G23" s="101">
        <f>IF(G11=0,0,G11/TrAvia_act!G19*100)</f>
        <v>535.89992638484694</v>
      </c>
      <c r="H23" s="101">
        <f>IF(H11=0,0,H11/TrAvia_act!H19*100)</f>
        <v>533.16001459552297</v>
      </c>
      <c r="I23" s="101">
        <f>IF(I11=0,0,I11/TrAvia_act!I19*100)</f>
        <v>522.13951621448746</v>
      </c>
      <c r="J23" s="101">
        <f>IF(J11=0,0,J11/TrAvia_act!J19*100)</f>
        <v>528.56369094094168</v>
      </c>
      <c r="K23" s="101">
        <f>IF(K11=0,0,K11/TrAvia_act!K19*100)</f>
        <v>489.71447405380849</v>
      </c>
      <c r="L23" s="101">
        <f>IF(L11=0,0,L11/TrAvia_act!L19*100)</f>
        <v>532.06108838952753</v>
      </c>
      <c r="M23" s="101">
        <f>IF(M11=0,0,M11/TrAvia_act!M19*100)</f>
        <v>548.89642211234786</v>
      </c>
      <c r="N23" s="101">
        <f>IF(N11=0,0,N11/TrAvia_act!N19*100)</f>
        <v>569.52008214141142</v>
      </c>
      <c r="O23" s="101">
        <f>IF(O11=0,0,O11/TrAvia_act!O19*100)</f>
        <v>573.51058950175093</v>
      </c>
      <c r="P23" s="101">
        <f>IF(P11=0,0,P11/TrAvia_act!P19*100)</f>
        <v>592.11670702037566</v>
      </c>
      <c r="Q23" s="101">
        <f>IF(Q11=0,0,Q11/TrAvia_act!Q19*100)</f>
        <v>607.48975396170351</v>
      </c>
      <c r="R23" s="101">
        <f>IF(R11=0,0,R11/TrAvia_act!R19*100)</f>
        <v>623.78447195824651</v>
      </c>
      <c r="S23" s="101">
        <f>IF(S11=0,0,S11/TrAvia_act!S19*100)</f>
        <v>621.00680992193224</v>
      </c>
      <c r="T23" s="101">
        <f>IF(T11=0,0,T11/TrAvia_act!T19*100)</f>
        <v>618.56752408755722</v>
      </c>
      <c r="U23" s="101">
        <f>IF(U11=0,0,U11/TrAvia_act!U19*100)</f>
        <v>664.84047740498625</v>
      </c>
      <c r="V23" s="101">
        <f>IF(V11=0,0,V11/TrAvia_act!V19*100)</f>
        <v>655.82723260608896</v>
      </c>
      <c r="W23" s="101">
        <f>IF(W11=0,0,W11/TrAvia_act!W19*100)</f>
        <v>606.09885527014114</v>
      </c>
      <c r="DA23" s="175" t="s">
        <v>293</v>
      </c>
    </row>
    <row r="24" spans="1:105" ht="11.45" customHeight="1" x14ac:dyDescent="0.25">
      <c r="A24" s="92" t="s">
        <v>175</v>
      </c>
      <c r="B24" s="101">
        <f>IF(B12=0,0,B12/TrAvia_act!B20*100)</f>
        <v>449.65656773441196</v>
      </c>
      <c r="C24" s="101">
        <f>IF(C12=0,0,C12/TrAvia_act!C20*100)</f>
        <v>436.95697990861538</v>
      </c>
      <c r="D24" s="101">
        <f>IF(D12=0,0,D12/TrAvia_act!D20*100)</f>
        <v>442.17722580086337</v>
      </c>
      <c r="E24" s="101">
        <f>IF(E12=0,0,E12/TrAvia_act!E20*100)</f>
        <v>437.40950588042551</v>
      </c>
      <c r="F24" s="101">
        <f>IF(F12=0,0,F12/TrAvia_act!F20*100)</f>
        <v>424.57192753663031</v>
      </c>
      <c r="G24" s="101">
        <f>IF(G12=0,0,G12/TrAvia_act!G20*100)</f>
        <v>423.68106773500483</v>
      </c>
      <c r="H24" s="101">
        <f>IF(H12=0,0,H12/TrAvia_act!H20*100)</f>
        <v>428.45202602077046</v>
      </c>
      <c r="I24" s="101">
        <f>IF(I12=0,0,I12/TrAvia_act!I20*100)</f>
        <v>428.51838122574179</v>
      </c>
      <c r="J24" s="101">
        <f>IF(J12=0,0,J12/TrAvia_act!J20*100)</f>
        <v>432.03816160633437</v>
      </c>
      <c r="K24" s="101">
        <f>IF(K12=0,0,K12/TrAvia_act!K20*100)</f>
        <v>420.21825665975888</v>
      </c>
      <c r="L24" s="101">
        <f>IF(L12=0,0,L12/TrAvia_act!L20*100)</f>
        <v>415.11718876696432</v>
      </c>
      <c r="M24" s="101">
        <f>IF(M12=0,0,M12/TrAvia_act!M20*100)</f>
        <v>406.10406744549914</v>
      </c>
      <c r="N24" s="101">
        <f>IF(N12=0,0,N12/TrAvia_act!N20*100)</f>
        <v>415.49029815370045</v>
      </c>
      <c r="O24" s="101">
        <f>IF(O12=0,0,O12/TrAvia_act!O20*100)</f>
        <v>420.04403264755103</v>
      </c>
      <c r="P24" s="101">
        <f>IF(P12=0,0,P12/TrAvia_act!P20*100)</f>
        <v>416.44995134715464</v>
      </c>
      <c r="Q24" s="101">
        <f>IF(Q12=0,0,Q12/TrAvia_act!Q20*100)</f>
        <v>420.65072837065713</v>
      </c>
      <c r="R24" s="101">
        <f>IF(R12=0,0,R12/TrAvia_act!R20*100)</f>
        <v>427.11446416072238</v>
      </c>
      <c r="S24" s="101">
        <f>IF(S12=0,0,S12/TrAvia_act!S20*100)</f>
        <v>452.92964861722965</v>
      </c>
      <c r="T24" s="101">
        <f>IF(T12=0,0,T12/TrAvia_act!T20*100)</f>
        <v>460.06200283192322</v>
      </c>
      <c r="U24" s="101">
        <f>IF(U12=0,0,U12/TrAvia_act!U20*100)</f>
        <v>465.89281332072437</v>
      </c>
      <c r="V24" s="101">
        <f>IF(V12=0,0,V12/TrAvia_act!V20*100)</f>
        <v>440.03305385325871</v>
      </c>
      <c r="W24" s="101">
        <f>IF(W12=0,0,W12/TrAvia_act!W20*100)</f>
        <v>475.20184472895187</v>
      </c>
      <c r="DA24" s="175" t="s">
        <v>294</v>
      </c>
    </row>
    <row r="25" spans="1:105" ht="11.45" customHeight="1" x14ac:dyDescent="0.25">
      <c r="A25" s="85" t="s">
        <v>176</v>
      </c>
      <c r="B25" s="88">
        <f>IF(B13=0,0,B13/TrAvia_act!B21*100)</f>
        <v>764.47633705382646</v>
      </c>
      <c r="C25" s="88">
        <f>IF(C13=0,0,C13/TrAvia_act!C21*100)</f>
        <v>767.94894866602522</v>
      </c>
      <c r="D25" s="88">
        <f>IF(D13=0,0,D13/TrAvia_act!D21*100)</f>
        <v>778.28067474193153</v>
      </c>
      <c r="E25" s="88">
        <f>IF(E13=0,0,E13/TrAvia_act!E21*100)</f>
        <v>760.71032673943307</v>
      </c>
      <c r="F25" s="88">
        <f>IF(F13=0,0,F13/TrAvia_act!F21*100)</f>
        <v>755.62160290327972</v>
      </c>
      <c r="G25" s="88">
        <f>IF(G13=0,0,G13/TrAvia_act!G21*100)</f>
        <v>729.30615188465083</v>
      </c>
      <c r="H25" s="88">
        <f>IF(H13=0,0,H13/TrAvia_act!H21*100)</f>
        <v>714.32237983030609</v>
      </c>
      <c r="I25" s="88">
        <f>IF(I13=0,0,I13/TrAvia_act!I21*100)</f>
        <v>682.90847390298609</v>
      </c>
      <c r="J25" s="88">
        <f>IF(J13=0,0,J13/TrAvia_act!J21*100)</f>
        <v>675.51780968001367</v>
      </c>
      <c r="K25" s="88">
        <f>IF(K13=0,0,K13/TrAvia_act!K21*100)</f>
        <v>711.49891513871171</v>
      </c>
      <c r="L25" s="88">
        <f>IF(L13=0,0,L13/TrAvia_act!L21*100)</f>
        <v>683.53697227854877</v>
      </c>
      <c r="M25" s="88">
        <f>IF(M13=0,0,M13/TrAvia_act!M21*100)</f>
        <v>645.58239851374526</v>
      </c>
      <c r="N25" s="88">
        <f>IF(N13=0,0,N13/TrAvia_act!N21*100)</f>
        <v>672.28023421431692</v>
      </c>
      <c r="O25" s="88">
        <f>IF(O13=0,0,O13/TrAvia_act!O21*100)</f>
        <v>679.63718399066613</v>
      </c>
      <c r="P25" s="88">
        <f>IF(P13=0,0,P13/TrAvia_act!P21*100)</f>
        <v>673.77339918513246</v>
      </c>
      <c r="Q25" s="88">
        <f>IF(Q13=0,0,Q13/TrAvia_act!Q21*100)</f>
        <v>677.75670882092493</v>
      </c>
      <c r="R25" s="88">
        <f>IF(R13=0,0,R13/TrAvia_act!R21*100)</f>
        <v>701.46989709558557</v>
      </c>
      <c r="S25" s="88">
        <f>IF(S13=0,0,S13/TrAvia_act!S21*100)</f>
        <v>698.77548299944681</v>
      </c>
      <c r="T25" s="88">
        <f>IF(T13=0,0,T13/TrAvia_act!T21*100)</f>
        <v>692.99586989822683</v>
      </c>
      <c r="U25" s="88">
        <f>IF(U13=0,0,U13/TrAvia_act!U21*100)</f>
        <v>685.01586150129481</v>
      </c>
      <c r="V25" s="88">
        <f>IF(V13=0,0,V13/TrAvia_act!V21*100)</f>
        <v>661.03193514658255</v>
      </c>
      <c r="W25" s="88">
        <f>IF(W13=0,0,W13/TrAvia_act!W21*100)</f>
        <v>626.43783965273099</v>
      </c>
      <c r="DA25" s="178" t="s">
        <v>295</v>
      </c>
    </row>
    <row r="26" spans="1:105" x14ac:dyDescent="0.25">
      <c r="A26" s="50"/>
      <c r="B26" s="50"/>
      <c r="C26" s="5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DA26" s="181"/>
    </row>
    <row r="27" spans="1:105" ht="11.45" customHeight="1" x14ac:dyDescent="0.25">
      <c r="A27" s="53" t="s">
        <v>74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DA27" s="172"/>
    </row>
    <row r="28" spans="1:105" ht="11.45" customHeight="1" x14ac:dyDescent="0.25">
      <c r="A28" s="10" t="s">
        <v>161</v>
      </c>
      <c r="B28" s="14">
        <f>IF(B6=0,0,B6/TrAvia_act!B4*1000)</f>
        <v>44.125458078183925</v>
      </c>
      <c r="C28" s="14">
        <f>IF(C6=0,0,C6/TrAvia_act!C4*1000)</f>
        <v>44.076366157480322</v>
      </c>
      <c r="D28" s="14">
        <f>IF(D6=0,0,D6/TrAvia_act!D4*1000)</f>
        <v>43.326430594619275</v>
      </c>
      <c r="E28" s="14">
        <f>IF(E6=0,0,E6/TrAvia_act!E4*1000)</f>
        <v>42.77212653154772</v>
      </c>
      <c r="F28" s="14">
        <f>IF(F6=0,0,F6/TrAvia_act!F4*1000)</f>
        <v>41.045254309846626</v>
      </c>
      <c r="G28" s="14">
        <f>IF(G6=0,0,G6/TrAvia_act!G4*1000)</f>
        <v>39.470830436558138</v>
      </c>
      <c r="H28" s="14">
        <f>IF(H6=0,0,H6/TrAvia_act!H4*1000)</f>
        <v>39.259575625612506</v>
      </c>
      <c r="I28" s="14">
        <f>IF(I6=0,0,I6/TrAvia_act!I4*1000)</f>
        <v>38.522351272920147</v>
      </c>
      <c r="J28" s="14">
        <f>IF(J6=0,0,J6/TrAvia_act!J4*1000)</f>
        <v>38.572161363315892</v>
      </c>
      <c r="K28" s="14">
        <f>IF(K6=0,0,K6/TrAvia_act!K4*1000)</f>
        <v>37.75543664690381</v>
      </c>
      <c r="L28" s="14">
        <f>IF(L6=0,0,L6/TrAvia_act!L4*1000)</f>
        <v>35.910438134936349</v>
      </c>
      <c r="M28" s="14">
        <f>IF(M6=0,0,M6/TrAvia_act!M4*1000)</f>
        <v>35.051900493519035</v>
      </c>
      <c r="N28" s="14">
        <f>IF(N6=0,0,N6/TrAvia_act!N4*1000)</f>
        <v>34.272101820604654</v>
      </c>
      <c r="O28" s="14">
        <f>IF(O6=0,0,O6/TrAvia_act!O4*1000)</f>
        <v>33.440999704328263</v>
      </c>
      <c r="P28" s="14">
        <f>IF(P6=0,0,P6/TrAvia_act!P4*1000)</f>
        <v>32.57336445913095</v>
      </c>
      <c r="Q28" s="14">
        <f>IF(Q6=0,0,Q6/TrAvia_act!Q4*1000)</f>
        <v>32.620239274795004</v>
      </c>
      <c r="R28" s="14">
        <f>IF(R6=0,0,R6/TrAvia_act!R4*1000)</f>
        <v>32.475588581616684</v>
      </c>
      <c r="S28" s="14">
        <f>IF(S6=0,0,S6/TrAvia_act!S4*1000)</f>
        <v>31.97587630052011</v>
      </c>
      <c r="T28" s="14">
        <f>IF(T6=0,0,T6/TrAvia_act!T4*1000)</f>
        <v>31.430014600787253</v>
      </c>
      <c r="U28" s="14">
        <f>IF(U6=0,0,U6/TrAvia_act!U4*1000)</f>
        <v>30.884363709333627</v>
      </c>
      <c r="V28" s="14">
        <f>IF(V6=0,0,V6/TrAvia_act!V4*1000)</f>
        <v>40.930460515125041</v>
      </c>
      <c r="W28" s="14">
        <f>IF(W6=0,0,W6/TrAvia_act!W4*1000)</f>
        <v>39.18669883343712</v>
      </c>
      <c r="DA28" s="189" t="s">
        <v>296</v>
      </c>
    </row>
    <row r="29" spans="1:105" ht="11.45" customHeight="1" x14ac:dyDescent="0.25">
      <c r="A29" s="83" t="s">
        <v>27</v>
      </c>
      <c r="B29" s="87">
        <f>IF(B7=0,0,B7/TrAvia_act!B5*1000)</f>
        <v>66.562248730970765</v>
      </c>
      <c r="C29" s="87">
        <f>IF(C7=0,0,C7/TrAvia_act!C5*1000)</f>
        <v>67.0168570591822</v>
      </c>
      <c r="D29" s="87">
        <f>IF(D7=0,0,D7/TrAvia_act!D5*1000)</f>
        <v>62.346872212833759</v>
      </c>
      <c r="E29" s="87">
        <f>IF(E7=0,0,E7/TrAvia_act!E5*1000)</f>
        <v>61.566166856600312</v>
      </c>
      <c r="F29" s="87">
        <f>IF(F7=0,0,F7/TrAvia_act!F5*1000)</f>
        <v>61.147959907382372</v>
      </c>
      <c r="G29" s="87">
        <f>IF(G7=0,0,G7/TrAvia_act!G5*1000)</f>
        <v>62.672455601491009</v>
      </c>
      <c r="H29" s="87">
        <f>IF(H7=0,0,H7/TrAvia_act!H5*1000)</f>
        <v>61.799706258174474</v>
      </c>
      <c r="I29" s="87">
        <f>IF(I7=0,0,I7/TrAvia_act!I5*1000)</f>
        <v>60.64458863141467</v>
      </c>
      <c r="J29" s="87">
        <f>IF(J7=0,0,J7/TrAvia_act!J5*1000)</f>
        <v>61.019501156208221</v>
      </c>
      <c r="K29" s="87">
        <f>IF(K7=0,0,K7/TrAvia_act!K5*1000)</f>
        <v>56.832392330458063</v>
      </c>
      <c r="L29" s="87">
        <f>IF(L7=0,0,L7/TrAvia_act!L5*1000)</f>
        <v>56.899313090662133</v>
      </c>
      <c r="M29" s="87">
        <f>IF(M7=0,0,M7/TrAvia_act!M5*1000)</f>
        <v>58.832759672178732</v>
      </c>
      <c r="N29" s="87">
        <f>IF(N7=0,0,N7/TrAvia_act!N5*1000)</f>
        <v>57.824993490032519</v>
      </c>
      <c r="O29" s="87">
        <f>IF(O7=0,0,O7/TrAvia_act!O5*1000)</f>
        <v>56.742089126991033</v>
      </c>
      <c r="P29" s="87">
        <f>IF(P7=0,0,P7/TrAvia_act!P5*1000)</f>
        <v>57.032379262866932</v>
      </c>
      <c r="Q29" s="87">
        <f>IF(Q7=0,0,Q7/TrAvia_act!Q5*1000)</f>
        <v>56.405563993885607</v>
      </c>
      <c r="R29" s="87">
        <f>IF(R7=0,0,R7/TrAvia_act!R5*1000)</f>
        <v>56.35276148759467</v>
      </c>
      <c r="S29" s="87">
        <f>IF(S7=0,0,S7/TrAvia_act!S5*1000)</f>
        <v>55.581774172624883</v>
      </c>
      <c r="T29" s="87">
        <f>IF(T7=0,0,T7/TrAvia_act!T5*1000)</f>
        <v>54.903496532588917</v>
      </c>
      <c r="U29" s="87">
        <f>IF(U7=0,0,U7/TrAvia_act!U5*1000)</f>
        <v>55.625555695100296</v>
      </c>
      <c r="V29" s="87">
        <f>IF(V7=0,0,V7/TrAvia_act!V5*1000)</f>
        <v>63.58570166460094</v>
      </c>
      <c r="W29" s="87">
        <f>IF(W7=0,0,W7/TrAvia_act!W5*1000)</f>
        <v>60.57488132188012</v>
      </c>
      <c r="DA29" s="171" t="s">
        <v>297</v>
      </c>
    </row>
    <row r="30" spans="1:105" ht="11.45" customHeight="1" x14ac:dyDescent="0.25">
      <c r="A30" s="83" t="s">
        <v>175</v>
      </c>
      <c r="B30" s="87">
        <f>IF(B8=0,0,B8/TrAvia_act!B6*1000)</f>
        <v>35.720819224718873</v>
      </c>
      <c r="C30" s="87">
        <f>IF(C8=0,0,C8/TrAvia_act!C6*1000)</f>
        <v>35.890522313761444</v>
      </c>
      <c r="D30" s="87">
        <f>IF(D8=0,0,D8/TrAvia_act!D6*1000)</f>
        <v>35.21802613996681</v>
      </c>
      <c r="E30" s="87">
        <f>IF(E8=0,0,E8/TrAvia_act!E6*1000)</f>
        <v>35.991852193694122</v>
      </c>
      <c r="F30" s="87">
        <f>IF(F8=0,0,F8/TrAvia_act!F6*1000)</f>
        <v>35.306528387565834</v>
      </c>
      <c r="G30" s="87">
        <f>IF(G8=0,0,G8/TrAvia_act!G6*1000)</f>
        <v>34.152535921999494</v>
      </c>
      <c r="H30" s="87">
        <f>IF(H8=0,0,H8/TrAvia_act!H6*1000)</f>
        <v>34.849167898332972</v>
      </c>
      <c r="I30" s="87">
        <f>IF(I8=0,0,I8/TrAvia_act!I6*1000)</f>
        <v>35.647872099040228</v>
      </c>
      <c r="J30" s="87">
        <f>IF(J8=0,0,J8/TrAvia_act!J6*1000)</f>
        <v>36.910063715365261</v>
      </c>
      <c r="K30" s="87">
        <f>IF(K8=0,0,K8/TrAvia_act!K6*1000)</f>
        <v>35.240916997353267</v>
      </c>
      <c r="L30" s="87">
        <f>IF(L8=0,0,L8/TrAvia_act!L6*1000)</f>
        <v>33.840662472833053</v>
      </c>
      <c r="M30" s="87">
        <f>IF(M8=0,0,M8/TrAvia_act!M6*1000)</f>
        <v>32.590198700370763</v>
      </c>
      <c r="N30" s="87">
        <f>IF(N8=0,0,N8/TrAvia_act!N6*1000)</f>
        <v>31.646855583414442</v>
      </c>
      <c r="O30" s="87">
        <f>IF(O8=0,0,O8/TrAvia_act!O6*1000)</f>
        <v>30.985703459160984</v>
      </c>
      <c r="P30" s="87">
        <f>IF(P8=0,0,P8/TrAvia_act!P6*1000)</f>
        <v>30.109832084154991</v>
      </c>
      <c r="Q30" s="87">
        <f>IF(Q8=0,0,Q8/TrAvia_act!Q6*1000)</f>
        <v>30.054169818805882</v>
      </c>
      <c r="R30" s="87">
        <f>IF(R8=0,0,R8/TrAvia_act!R6*1000)</f>
        <v>29.652919109950535</v>
      </c>
      <c r="S30" s="87">
        <f>IF(S8=0,0,S8/TrAvia_act!S6*1000)</f>
        <v>29.964385562771046</v>
      </c>
      <c r="T30" s="87">
        <f>IF(T8=0,0,T8/TrAvia_act!T6*1000)</f>
        <v>30.097044359774362</v>
      </c>
      <c r="U30" s="87">
        <f>IF(U8=0,0,U8/TrAvia_act!U6*1000)</f>
        <v>29.782986597768435</v>
      </c>
      <c r="V30" s="87">
        <f>IF(V8=0,0,V8/TrAvia_act!V6*1000)</f>
        <v>33.125529362443785</v>
      </c>
      <c r="W30" s="87">
        <f>IF(W8=0,0,W8/TrAvia_act!W6*1000)</f>
        <v>31.004843378246175</v>
      </c>
      <c r="DA30" s="171" t="s">
        <v>298</v>
      </c>
    </row>
    <row r="31" spans="1:105" ht="11.45" customHeight="1" x14ac:dyDescent="0.25">
      <c r="A31" s="83" t="s">
        <v>176</v>
      </c>
      <c r="B31" s="87">
        <f>IF(B9=0,0,B9/TrAvia_act!B7*1000)</f>
        <v>46.340578549739647</v>
      </c>
      <c r="C31" s="87">
        <f>IF(C9=0,0,C9/TrAvia_act!C7*1000)</f>
        <v>46.20764748144326</v>
      </c>
      <c r="D31" s="87">
        <f>IF(D9=0,0,D9/TrAvia_act!D7*1000)</f>
        <v>46.091550134409665</v>
      </c>
      <c r="E31" s="87">
        <f>IF(E9=0,0,E9/TrAvia_act!E7*1000)</f>
        <v>44.509953956740411</v>
      </c>
      <c r="F31" s="87">
        <f>IF(F9=0,0,F9/TrAvia_act!F7*1000)</f>
        <v>41.533170305006799</v>
      </c>
      <c r="G31" s="87">
        <f>IF(G9=0,0,G9/TrAvia_act!G7*1000)</f>
        <v>39.018275071155216</v>
      </c>
      <c r="H31" s="87">
        <f>IF(H9=0,0,H9/TrAvia_act!H7*1000)</f>
        <v>38.183011475188259</v>
      </c>
      <c r="I31" s="87">
        <f>IF(I9=0,0,I9/TrAvia_act!I7*1000)</f>
        <v>36.139858759386605</v>
      </c>
      <c r="J31" s="87">
        <f>IF(J9=0,0,J9/TrAvia_act!J7*1000)</f>
        <v>35.391326483630195</v>
      </c>
      <c r="K31" s="87">
        <f>IF(K9=0,0,K9/TrAvia_act!K7*1000)</f>
        <v>35.763054096128229</v>
      </c>
      <c r="L31" s="87">
        <f>IF(L9=0,0,L9/TrAvia_act!L7*1000)</f>
        <v>33.296426039346258</v>
      </c>
      <c r="M31" s="87">
        <f>IF(M9=0,0,M9/TrAvia_act!M7*1000)</f>
        <v>32.3468176357161</v>
      </c>
      <c r="N31" s="87">
        <f>IF(N9=0,0,N9/TrAvia_act!N7*1000)</f>
        <v>32.046773166252812</v>
      </c>
      <c r="O31" s="87">
        <f>IF(O9=0,0,O9/TrAvia_act!O7*1000)</f>
        <v>31.430036693744007</v>
      </c>
      <c r="P31" s="87">
        <f>IF(P9=0,0,P9/TrAvia_act!P7*1000)</f>
        <v>30.568586172495273</v>
      </c>
      <c r="Q31" s="87">
        <f>IF(Q9=0,0,Q9/TrAvia_act!Q7*1000)</f>
        <v>30.762263553498023</v>
      </c>
      <c r="R31" s="87">
        <f>IF(R9=0,0,R9/TrAvia_act!R7*1000)</f>
        <v>30.852301367416949</v>
      </c>
      <c r="S31" s="87">
        <f>IF(S9=0,0,S9/TrAvia_act!S7*1000)</f>
        <v>29.792895578877424</v>
      </c>
      <c r="T31" s="87">
        <f>IF(T9=0,0,T9/TrAvia_act!T7*1000)</f>
        <v>28.75544769070958</v>
      </c>
      <c r="U31" s="87">
        <f>IF(U9=0,0,U9/TrAvia_act!U7*1000)</f>
        <v>27.938587153979604</v>
      </c>
      <c r="V31" s="87">
        <f>IF(V9=0,0,V9/TrAvia_act!V7*1000)</f>
        <v>42.097361977355717</v>
      </c>
      <c r="W31" s="87">
        <f>IF(W9=0,0,W9/TrAvia_act!W7*1000)</f>
        <v>41.094484203897622</v>
      </c>
      <c r="DA31" s="171" t="s">
        <v>299</v>
      </c>
    </row>
    <row r="32" spans="1:105" ht="11.45" customHeight="1" x14ac:dyDescent="0.25">
      <c r="A32" s="12" t="s">
        <v>162</v>
      </c>
      <c r="B32" s="15">
        <f>IF(B10=0,0,B10/TrAvia_act!B8*1000)</f>
        <v>102.29091993708587</v>
      </c>
      <c r="C32" s="15">
        <f>IF(C10=0,0,C10/TrAvia_act!C8*1000)</f>
        <v>98.878041158351081</v>
      </c>
      <c r="D32" s="15">
        <f>IF(D10=0,0,D10/TrAvia_act!D8*1000)</f>
        <v>103.99164698316689</v>
      </c>
      <c r="E32" s="15">
        <f>IF(E10=0,0,E10/TrAvia_act!E8*1000)</f>
        <v>109.21067367812255</v>
      </c>
      <c r="F32" s="15">
        <f>IF(F10=0,0,F10/TrAvia_act!F8*1000)</f>
        <v>112.17647302137608</v>
      </c>
      <c r="G32" s="15">
        <f>IF(G10=0,0,G10/TrAvia_act!G8*1000)</f>
        <v>114.48000855765541</v>
      </c>
      <c r="H32" s="15">
        <f>IF(H10=0,0,H10/TrAvia_act!H8*1000)</f>
        <v>117.65755952549816</v>
      </c>
      <c r="I32" s="15">
        <f>IF(I10=0,0,I10/TrAvia_act!I8*1000)</f>
        <v>114.21979079014422</v>
      </c>
      <c r="J32" s="15">
        <f>IF(J10=0,0,J10/TrAvia_act!J8*1000)</f>
        <v>115.11373569638963</v>
      </c>
      <c r="K32" s="15">
        <f>IF(K10=0,0,K10/TrAvia_act!K8*1000)</f>
        <v>107.8304459860429</v>
      </c>
      <c r="L32" s="15">
        <f>IF(L10=0,0,L10/TrAvia_act!L8*1000)</f>
        <v>100.96943926256702</v>
      </c>
      <c r="M32" s="15">
        <f>IF(M10=0,0,M10/TrAvia_act!M8*1000)</f>
        <v>91.305060990506206</v>
      </c>
      <c r="N32" s="15">
        <f>IF(N10=0,0,N10/TrAvia_act!N8*1000)</f>
        <v>88.45852657703405</v>
      </c>
      <c r="O32" s="15">
        <f>IF(O10=0,0,O10/TrAvia_act!O8*1000)</f>
        <v>88.864870640980826</v>
      </c>
      <c r="P32" s="15">
        <f>IF(P10=0,0,P10/TrAvia_act!P8*1000)</f>
        <v>77.043925714145729</v>
      </c>
      <c r="Q32" s="15">
        <f>IF(Q10=0,0,Q10/TrAvia_act!Q8*1000)</f>
        <v>78.248494421933628</v>
      </c>
      <c r="R32" s="15">
        <f>IF(R10=0,0,R10/TrAvia_act!R8*1000)</f>
        <v>73.995351078841722</v>
      </c>
      <c r="S32" s="15">
        <f>IF(S10=0,0,S10/TrAvia_act!S8*1000)</f>
        <v>76.013042235566175</v>
      </c>
      <c r="T32" s="15">
        <f>IF(T10=0,0,T10/TrAvia_act!T8*1000)</f>
        <v>74.281424307202272</v>
      </c>
      <c r="U32" s="15">
        <f>IF(U10=0,0,U10/TrAvia_act!U8*1000)</f>
        <v>71.009828197971686</v>
      </c>
      <c r="V32" s="15">
        <f>IF(V10=0,0,V10/TrAvia_act!V8*1000)</f>
        <v>98.71386742566915</v>
      </c>
      <c r="W32" s="15">
        <f>IF(W10=0,0,W10/TrAvia_act!W8*1000)</f>
        <v>104.17551210150063</v>
      </c>
      <c r="DA32" s="193" t="s">
        <v>300</v>
      </c>
    </row>
    <row r="33" spans="1:105" ht="11.45" customHeight="1" x14ac:dyDescent="0.25">
      <c r="A33" s="92" t="s">
        <v>27</v>
      </c>
      <c r="B33" s="101">
        <f>IF(B11=0,0,B11/TrAvia_act!B9*1000)</f>
        <v>495.52335338471323</v>
      </c>
      <c r="C33" s="101">
        <f>IF(C11=0,0,C11/TrAvia_act!C9*1000)</f>
        <v>493.13055105774555</v>
      </c>
      <c r="D33" s="101">
        <f>IF(D11=0,0,D11/TrAvia_act!D9*1000)</f>
        <v>462.64414581329197</v>
      </c>
      <c r="E33" s="101">
        <f>IF(E11=0,0,E11/TrAvia_act!E9*1000)</f>
        <v>426.18751066537197</v>
      </c>
      <c r="F33" s="101">
        <f>IF(F11=0,0,F11/TrAvia_act!F9*1000)</f>
        <v>454.06027036993692</v>
      </c>
      <c r="G33" s="101">
        <f>IF(G11=0,0,G11/TrAvia_act!G9*1000)</f>
        <v>478.95533475024257</v>
      </c>
      <c r="H33" s="101">
        <f>IF(H11=0,0,H11/TrAvia_act!H9*1000)</f>
        <v>494.76236422662964</v>
      </c>
      <c r="I33" s="101">
        <f>IF(I11=0,0,I11/TrAvia_act!I9*1000)</f>
        <v>485.97649429621612</v>
      </c>
      <c r="J33" s="101">
        <f>IF(J11=0,0,J11/TrAvia_act!J9*1000)</f>
        <v>511.19704976804434</v>
      </c>
      <c r="K33" s="101">
        <f>IF(K11=0,0,K11/TrAvia_act!K9*1000)</f>
        <v>470.9756799537945</v>
      </c>
      <c r="L33" s="101">
        <f>IF(L11=0,0,L11/TrAvia_act!L9*1000)</f>
        <v>476.72370228450728</v>
      </c>
      <c r="M33" s="101">
        <f>IF(M11=0,0,M11/TrAvia_act!M9*1000)</f>
        <v>449.85313622238465</v>
      </c>
      <c r="N33" s="101">
        <f>IF(N11=0,0,N11/TrAvia_act!N9*1000)</f>
        <v>457.6862844079339</v>
      </c>
      <c r="O33" s="101">
        <f>IF(O11=0,0,O11/TrAvia_act!O9*1000)</f>
        <v>451.03220850449679</v>
      </c>
      <c r="P33" s="101">
        <f>IF(P11=0,0,P11/TrAvia_act!P9*1000)</f>
        <v>419.74034521681261</v>
      </c>
      <c r="Q33" s="101">
        <f>IF(Q11=0,0,Q11/TrAvia_act!Q9*1000)</f>
        <v>419.2336214110839</v>
      </c>
      <c r="R33" s="101">
        <f>IF(R11=0,0,R11/TrAvia_act!R9*1000)</f>
        <v>374.87951494962039</v>
      </c>
      <c r="S33" s="101">
        <f>IF(S11=0,0,S11/TrAvia_act!S9*1000)</f>
        <v>405.84485966782205</v>
      </c>
      <c r="T33" s="101">
        <f>IF(T11=0,0,T11/TrAvia_act!T9*1000)</f>
        <v>396.3550063376785</v>
      </c>
      <c r="U33" s="101">
        <f>IF(U11=0,0,U11/TrAvia_act!U9*1000)</f>
        <v>387.89266044098474</v>
      </c>
      <c r="V33" s="101">
        <f>IF(V11=0,0,V11/TrAvia_act!V9*1000)</f>
        <v>421.21472649990568</v>
      </c>
      <c r="W33" s="101">
        <f>IF(W11=0,0,W11/TrAvia_act!W9*1000)</f>
        <v>380.93670070658396</v>
      </c>
      <c r="DA33" s="175" t="s">
        <v>301</v>
      </c>
    </row>
    <row r="34" spans="1:105" ht="11.45" customHeight="1" x14ac:dyDescent="0.25">
      <c r="A34" s="92" t="s">
        <v>175</v>
      </c>
      <c r="B34" s="101">
        <f>IF(B12=0,0,B12/TrAvia_act!B10*1000)</f>
        <v>181.50586003896339</v>
      </c>
      <c r="C34" s="101">
        <f>IF(C12=0,0,C12/TrAvia_act!C10*1000)</f>
        <v>166.11022992360631</v>
      </c>
      <c r="D34" s="101">
        <f>IF(D12=0,0,D12/TrAvia_act!D10*1000)</f>
        <v>178.84162907699371</v>
      </c>
      <c r="E34" s="101">
        <f>IF(E12=0,0,E12/TrAvia_act!E10*1000)</f>
        <v>172.57955628620485</v>
      </c>
      <c r="F34" s="101">
        <f>IF(F12=0,0,F12/TrAvia_act!F10*1000)</f>
        <v>185.02792162857236</v>
      </c>
      <c r="G34" s="101">
        <f>IF(G12=0,0,G12/TrAvia_act!G10*1000)</f>
        <v>188.75693091487508</v>
      </c>
      <c r="H34" s="101">
        <f>IF(H12=0,0,H12/TrAvia_act!H10*1000)</f>
        <v>223.582670941917</v>
      </c>
      <c r="I34" s="101">
        <f>IF(I12=0,0,I12/TrAvia_act!I10*1000)</f>
        <v>229.72410988261041</v>
      </c>
      <c r="J34" s="101">
        <f>IF(J12=0,0,J12/TrAvia_act!J10*1000)</f>
        <v>236.77062446429585</v>
      </c>
      <c r="K34" s="101">
        <f>IF(K12=0,0,K12/TrAvia_act!K10*1000)</f>
        <v>224.00100992163397</v>
      </c>
      <c r="L34" s="101">
        <f>IF(L12=0,0,L12/TrAvia_act!L10*1000)</f>
        <v>217.91597587187715</v>
      </c>
      <c r="M34" s="101">
        <f>IF(M12=0,0,M12/TrAvia_act!M10*1000)</f>
        <v>203.55001497355229</v>
      </c>
      <c r="N34" s="101">
        <f>IF(N12=0,0,N12/TrAvia_act!N10*1000)</f>
        <v>191.57064434551128</v>
      </c>
      <c r="O34" s="101">
        <f>IF(O12=0,0,O12/TrAvia_act!O10*1000)</f>
        <v>194.53168776183099</v>
      </c>
      <c r="P34" s="101">
        <f>IF(P12=0,0,P12/TrAvia_act!P10*1000)</f>
        <v>167.74132026878897</v>
      </c>
      <c r="Q34" s="101">
        <f>IF(Q12=0,0,Q12/TrAvia_act!Q10*1000)</f>
        <v>172.17253578409554</v>
      </c>
      <c r="R34" s="101">
        <f>IF(R12=0,0,R12/TrAvia_act!R10*1000)</f>
        <v>159.30014333569741</v>
      </c>
      <c r="S34" s="101">
        <f>IF(S12=0,0,S12/TrAvia_act!S10*1000)</f>
        <v>185.02996328271391</v>
      </c>
      <c r="T34" s="101">
        <f>IF(T12=0,0,T12/TrAvia_act!T10*1000)</f>
        <v>186.07879917539424</v>
      </c>
      <c r="U34" s="101">
        <f>IF(U12=0,0,U12/TrAvia_act!U10*1000)</f>
        <v>179.27257808327835</v>
      </c>
      <c r="V34" s="101">
        <f>IF(V12=0,0,V12/TrAvia_act!V10*1000)</f>
        <v>201.99060854078974</v>
      </c>
      <c r="W34" s="101">
        <f>IF(W12=0,0,W12/TrAvia_act!W10*1000)</f>
        <v>233.62109020696579</v>
      </c>
      <c r="DA34" s="175" t="s">
        <v>302</v>
      </c>
    </row>
    <row r="35" spans="1:105" ht="11.45" customHeight="1" x14ac:dyDescent="0.25">
      <c r="A35" s="85" t="s">
        <v>176</v>
      </c>
      <c r="B35" s="88">
        <f>IF(B13=0,0,B13/TrAvia_act!B11*1000)</f>
        <v>90.253671782886016</v>
      </c>
      <c r="C35" s="88">
        <f>IF(C13=0,0,C13/TrAvia_act!C11*1000)</f>
        <v>86.733766454983154</v>
      </c>
      <c r="D35" s="88">
        <f>IF(D13=0,0,D13/TrAvia_act!D11*1000)</f>
        <v>92.840528032452553</v>
      </c>
      <c r="E35" s="88">
        <f>IF(E13=0,0,E13/TrAvia_act!E11*1000)</f>
        <v>99.960524569783246</v>
      </c>
      <c r="F35" s="88">
        <f>IF(F13=0,0,F13/TrAvia_act!F11*1000)</f>
        <v>102.2727912206655</v>
      </c>
      <c r="G35" s="88">
        <f>IF(G13=0,0,G13/TrAvia_act!G11*1000)</f>
        <v>104.85948607474468</v>
      </c>
      <c r="H35" s="88">
        <f>IF(H13=0,0,H13/TrAvia_act!H11*1000)</f>
        <v>106.4146947212178</v>
      </c>
      <c r="I35" s="88">
        <f>IF(I13=0,0,I13/TrAvia_act!I11*1000)</f>
        <v>103.18159562266915</v>
      </c>
      <c r="J35" s="88">
        <f>IF(J13=0,0,J13/TrAvia_act!J11*1000)</f>
        <v>104.12165198811488</v>
      </c>
      <c r="K35" s="88">
        <f>IF(K13=0,0,K13/TrAvia_act!K11*1000)</f>
        <v>97.064251553725484</v>
      </c>
      <c r="L35" s="88">
        <f>IF(L13=0,0,L13/TrAvia_act!L11*1000)</f>
        <v>91.880576954932238</v>
      </c>
      <c r="M35" s="88">
        <f>IF(M13=0,0,M13/TrAvia_act!M11*1000)</f>
        <v>83.277056234156177</v>
      </c>
      <c r="N35" s="88">
        <f>IF(N13=0,0,N13/TrAvia_act!N11*1000)</f>
        <v>80.597125880105921</v>
      </c>
      <c r="O35" s="88">
        <f>IF(O13=0,0,O13/TrAvia_act!O11*1000)</f>
        <v>80.990693539072097</v>
      </c>
      <c r="P35" s="88">
        <f>IF(P13=0,0,P13/TrAvia_act!P11*1000)</f>
        <v>69.964709319672053</v>
      </c>
      <c r="Q35" s="88">
        <f>IF(Q13=0,0,Q13/TrAvia_act!Q11*1000)</f>
        <v>71.231162924597768</v>
      </c>
      <c r="R35" s="88">
        <f>IF(R13=0,0,R13/TrAvia_act!R11*1000)</f>
        <v>67.695571357931087</v>
      </c>
      <c r="S35" s="88">
        <f>IF(S13=0,0,S13/TrAvia_act!S11*1000)</f>
        <v>68.755745262860131</v>
      </c>
      <c r="T35" s="88">
        <f>IF(T13=0,0,T13/TrAvia_act!T11*1000)</f>
        <v>67.013847374965522</v>
      </c>
      <c r="U35" s="88">
        <f>IF(U13=0,0,U13/TrAvia_act!U11*1000)</f>
        <v>63.473676455582023</v>
      </c>
      <c r="V35" s="88">
        <f>IF(V13=0,0,V13/TrAvia_act!V11*1000)</f>
        <v>91.715831788408522</v>
      </c>
      <c r="W35" s="88">
        <f>IF(W13=0,0,W13/TrAvia_act!W11*1000)</f>
        <v>95.089393950976714</v>
      </c>
      <c r="DA35" s="178" t="s">
        <v>303</v>
      </c>
    </row>
    <row r="36" spans="1:105" x14ac:dyDescent="0.25">
      <c r="A36" s="50"/>
      <c r="B36" s="50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DA36" s="181"/>
    </row>
    <row r="37" spans="1:105" ht="11.45" customHeight="1" x14ac:dyDescent="0.25">
      <c r="A37" s="53" t="s">
        <v>75</v>
      </c>
      <c r="B37" s="62">
        <f>IF(B3=0,0,B3/TrAvia_act!B23*1000000)</f>
        <v>6908.4201837722649</v>
      </c>
      <c r="C37" s="62">
        <f>IF(C3=0,0,C3/TrAvia_act!C23*1000000)</f>
        <v>6954.7259033503151</v>
      </c>
      <c r="D37" s="62">
        <f>IF(D3=0,0,D3/TrAvia_act!D23*1000000)</f>
        <v>6896.9897119775023</v>
      </c>
      <c r="E37" s="62">
        <f>IF(E3=0,0,E3/TrAvia_act!E23*1000000)</f>
        <v>6760.5200761044998</v>
      </c>
      <c r="F37" s="62">
        <f>IF(F3=0,0,F3/TrAvia_act!F23*1000000)</f>
        <v>6840.4700457976005</v>
      </c>
      <c r="G37" s="62">
        <f>IF(G3=0,0,G3/TrAvia_act!G23*1000000)</f>
        <v>6858.7512581266674</v>
      </c>
      <c r="H37" s="62">
        <f>IF(H3=0,0,H3/TrAvia_act!H23*1000000)</f>
        <v>6869.676361338672</v>
      </c>
      <c r="I37" s="62">
        <f>IF(I3=0,0,I3/TrAvia_act!I23*1000000)</f>
        <v>6822.3075302943971</v>
      </c>
      <c r="J37" s="62">
        <f>IF(J3=0,0,J3/TrAvia_act!J23*1000000)</f>
        <v>6915.9427579936291</v>
      </c>
      <c r="K37" s="62">
        <f>IF(K3=0,0,K3/TrAvia_act!K23*1000000)</f>
        <v>6851.5662229662857</v>
      </c>
      <c r="L37" s="62">
        <f>IF(L3=0,0,L3/TrAvia_act!L23*1000000)</f>
        <v>7035.1118493454751</v>
      </c>
      <c r="M37" s="62">
        <f>IF(M3=0,0,M3/TrAvia_act!M23*1000000)</f>
        <v>7002.4374493921005</v>
      </c>
      <c r="N37" s="62">
        <f>IF(N3=0,0,N3/TrAvia_act!N23*1000000)</f>
        <v>7140.509422765278</v>
      </c>
      <c r="O37" s="62">
        <f>IF(O3=0,0,O3/TrAvia_act!O23*1000000)</f>
        <v>7346.9438973706392</v>
      </c>
      <c r="P37" s="62">
        <f>IF(P3=0,0,P3/TrAvia_act!P23*1000000)</f>
        <v>7425.3783797970627</v>
      </c>
      <c r="Q37" s="62">
        <f>IF(Q3=0,0,Q3/TrAvia_act!Q23*1000000)</f>
        <v>7548.4342714459963</v>
      </c>
      <c r="R37" s="62">
        <f>IF(R3=0,0,R3/TrAvia_act!R23*1000000)</f>
        <v>7637.3094935908794</v>
      </c>
      <c r="S37" s="62">
        <f>IF(S3=0,0,S3/TrAvia_act!S23*1000000)</f>
        <v>7874.1085980683301</v>
      </c>
      <c r="T37" s="62">
        <f>IF(T3=0,0,T3/TrAvia_act!T23*1000000)</f>
        <v>7927.7735489945626</v>
      </c>
      <c r="U37" s="62">
        <f>IF(U3=0,0,U3/TrAvia_act!U23*1000000)</f>
        <v>7988.9315520730934</v>
      </c>
      <c r="V37" s="62">
        <f>IF(V3=0,0,V3/TrAvia_act!V23*1000000)</f>
        <v>8637.6585754480693</v>
      </c>
      <c r="W37" s="62">
        <f>IF(W3=0,0,W3/TrAvia_act!W23*1000000)</f>
        <v>8382.1629689914316</v>
      </c>
      <c r="DA37" s="172" t="s">
        <v>304</v>
      </c>
    </row>
    <row r="38" spans="1:105" ht="11.45" customHeight="1" x14ac:dyDescent="0.25">
      <c r="A38" s="10" t="s">
        <v>33</v>
      </c>
      <c r="B38" s="14">
        <f>IF(B6=0,0,B6/TrAvia_act!B24*1000000)</f>
        <v>6621.4752336316824</v>
      </c>
      <c r="C38" s="14">
        <f>IF(C6=0,0,C6/TrAvia_act!C24*1000000)</f>
        <v>6691.3882737150625</v>
      </c>
      <c r="D38" s="14">
        <f>IF(D6=0,0,D6/TrAvia_act!D24*1000000)</f>
        <v>6589.1278143399786</v>
      </c>
      <c r="E38" s="14">
        <f>IF(E6=0,0,E6/TrAvia_act!E24*1000000)</f>
        <v>6424.5098981171559</v>
      </c>
      <c r="F38" s="14">
        <f>IF(F6=0,0,F6/TrAvia_act!F24*1000000)</f>
        <v>6499.843872960756</v>
      </c>
      <c r="G38" s="14">
        <f>IF(G6=0,0,G6/TrAvia_act!G24*1000000)</f>
        <v>6495.9442800269971</v>
      </c>
      <c r="H38" s="14">
        <f>IF(H6=0,0,H6/TrAvia_act!H24*1000000)</f>
        <v>6496.6247976816085</v>
      </c>
      <c r="I38" s="14">
        <f>IF(I6=0,0,I6/TrAvia_act!I24*1000000)</f>
        <v>6451.2043502201859</v>
      </c>
      <c r="J38" s="14">
        <f>IF(J6=0,0,J6/TrAvia_act!J24*1000000)</f>
        <v>6533.2024939510029</v>
      </c>
      <c r="K38" s="14">
        <f>IF(K6=0,0,K6/TrAvia_act!K24*1000000)</f>
        <v>6513.6308521922247</v>
      </c>
      <c r="L38" s="14">
        <f>IF(L6=0,0,L6/TrAvia_act!L24*1000000)</f>
        <v>6633.9807761344646</v>
      </c>
      <c r="M38" s="14">
        <f>IF(M6=0,0,M6/TrAvia_act!M24*1000000)</f>
        <v>6628.5727784531118</v>
      </c>
      <c r="N38" s="14">
        <f>IF(N6=0,0,N6/TrAvia_act!N24*1000000)</f>
        <v>6785.7893223665596</v>
      </c>
      <c r="O38" s="14">
        <f>IF(O6=0,0,O6/TrAvia_act!O24*1000000)</f>
        <v>6985.0747386017456</v>
      </c>
      <c r="P38" s="14">
        <f>IF(P6=0,0,P6/TrAvia_act!P24*1000000)</f>
        <v>7083.1970735948071</v>
      </c>
      <c r="Q38" s="14">
        <f>IF(Q6=0,0,Q6/TrAvia_act!Q24*1000000)</f>
        <v>7194.9969911364296</v>
      </c>
      <c r="R38" s="14">
        <f>IF(R6=0,0,R6/TrAvia_act!R24*1000000)</f>
        <v>7299.8700249617577</v>
      </c>
      <c r="S38" s="14">
        <f>IF(S6=0,0,S6/TrAvia_act!S24*1000000)</f>
        <v>7521.7891483838439</v>
      </c>
      <c r="T38" s="14">
        <f>IF(T6=0,0,T6/TrAvia_act!T24*1000000)</f>
        <v>7589.727838233166</v>
      </c>
      <c r="U38" s="14">
        <f>IF(U6=0,0,U6/TrAvia_act!U24*1000000)</f>
        <v>7685.9583466938348</v>
      </c>
      <c r="V38" s="14">
        <f>IF(V6=0,0,V6/TrAvia_act!V24*1000000)</f>
        <v>7537.3378181296412</v>
      </c>
      <c r="W38" s="14">
        <f>IF(W6=0,0,W6/TrAvia_act!W24*1000000)</f>
        <v>7450.2137760802989</v>
      </c>
      <c r="DA38" s="189" t="s">
        <v>305</v>
      </c>
    </row>
    <row r="39" spans="1:105" ht="11.45" customHeight="1" x14ac:dyDescent="0.25">
      <c r="A39" s="83" t="s">
        <v>27</v>
      </c>
      <c r="B39" s="87">
        <f>IF(B7=0,0,B7/TrAvia_act!B25*1000000)</f>
        <v>2945.6086651277128</v>
      </c>
      <c r="C39" s="87">
        <f>IF(C7=0,0,C7/TrAvia_act!C25*1000000)</f>
        <v>2990.4414305814503</v>
      </c>
      <c r="D39" s="87">
        <f>IF(D7=0,0,D7/TrAvia_act!D25*1000000)</f>
        <v>2827.8852984891982</v>
      </c>
      <c r="E39" s="87">
        <f>IF(E7=0,0,E7/TrAvia_act!E25*1000000)</f>
        <v>2810.6528290663164</v>
      </c>
      <c r="F39" s="87">
        <f>IF(F7=0,0,F7/TrAvia_act!F25*1000000)</f>
        <v>2847.6398114798435</v>
      </c>
      <c r="G39" s="87">
        <f>IF(G7=0,0,G7/TrAvia_act!G25*1000000)</f>
        <v>2977.267049129955</v>
      </c>
      <c r="H39" s="87">
        <f>IF(H7=0,0,H7/TrAvia_act!H25*1000000)</f>
        <v>2980.3477002457244</v>
      </c>
      <c r="I39" s="87">
        <f>IF(I7=0,0,I7/TrAvia_act!I25*1000000)</f>
        <v>3051.0750630866919</v>
      </c>
      <c r="J39" s="87">
        <f>IF(J7=0,0,J7/TrAvia_act!J25*1000000)</f>
        <v>3035.2219188826443</v>
      </c>
      <c r="K39" s="87">
        <f>IF(K7=0,0,K7/TrAvia_act!K25*1000000)</f>
        <v>2930.3790737629579</v>
      </c>
      <c r="L39" s="87">
        <f>IF(L7=0,0,L7/TrAvia_act!L25*1000000)</f>
        <v>3160.723966500288</v>
      </c>
      <c r="M39" s="87">
        <f>IF(M7=0,0,M7/TrAvia_act!M25*1000000)</f>
        <v>3281.5184215497698</v>
      </c>
      <c r="N39" s="87">
        <f>IF(N7=0,0,N7/TrAvia_act!N25*1000000)</f>
        <v>3296.1177188328652</v>
      </c>
      <c r="O39" s="87">
        <f>IF(O7=0,0,O7/TrAvia_act!O25*1000000)</f>
        <v>3359.9391781084328</v>
      </c>
      <c r="P39" s="87">
        <f>IF(P7=0,0,P7/TrAvia_act!P25*1000000)</f>
        <v>3558.5840575139268</v>
      </c>
      <c r="Q39" s="87">
        <f>IF(Q7=0,0,Q7/TrAvia_act!Q25*1000000)</f>
        <v>3674.6773676317794</v>
      </c>
      <c r="R39" s="87">
        <f>IF(R7=0,0,R7/TrAvia_act!R25*1000000)</f>
        <v>3809.9750736988894</v>
      </c>
      <c r="S39" s="87">
        <f>IF(S7=0,0,S7/TrAvia_act!S25*1000000)</f>
        <v>3930.694285682091</v>
      </c>
      <c r="T39" s="87">
        <f>IF(T7=0,0,T7/TrAvia_act!T25*1000000)</f>
        <v>3979.6411525496092</v>
      </c>
      <c r="U39" s="87">
        <f>IF(U7=0,0,U7/TrAvia_act!U25*1000000)</f>
        <v>4088.5693161249765</v>
      </c>
      <c r="V39" s="87">
        <f>IF(V7=0,0,V7/TrAvia_act!V25*1000000)</f>
        <v>3912.0359063011333</v>
      </c>
      <c r="W39" s="87">
        <f>IF(W7=0,0,W7/TrAvia_act!W25*1000000)</f>
        <v>4491.8573424947363</v>
      </c>
      <c r="DA39" s="171" t="s">
        <v>306</v>
      </c>
    </row>
    <row r="40" spans="1:105" ht="11.45" customHeight="1" x14ac:dyDescent="0.25">
      <c r="A40" s="83" t="s">
        <v>175</v>
      </c>
      <c r="B40" s="87">
        <f>IF(B8=0,0,B8/TrAvia_act!B26*1000000)</f>
        <v>4778.0695024612978</v>
      </c>
      <c r="C40" s="87">
        <f>IF(C8=0,0,C8/TrAvia_act!C26*1000000)</f>
        <v>4875.1668432389006</v>
      </c>
      <c r="D40" s="87">
        <f>IF(D8=0,0,D8/TrAvia_act!D26*1000000)</f>
        <v>4780.2435967675392</v>
      </c>
      <c r="E40" s="87">
        <f>IF(E8=0,0,E8/TrAvia_act!E26*1000000)</f>
        <v>4800.3384915001216</v>
      </c>
      <c r="F40" s="87">
        <f>IF(F8=0,0,F8/TrAvia_act!F26*1000000)</f>
        <v>4743.3795428057847</v>
      </c>
      <c r="G40" s="87">
        <f>IF(G8=0,0,G8/TrAvia_act!G26*1000000)</f>
        <v>4698.4124143151503</v>
      </c>
      <c r="H40" s="87">
        <f>IF(H8=0,0,H8/TrAvia_act!H26*1000000)</f>
        <v>4744.6719005789873</v>
      </c>
      <c r="I40" s="87">
        <f>IF(I8=0,0,I8/TrAvia_act!I26*1000000)</f>
        <v>4748.2306737862373</v>
      </c>
      <c r="J40" s="87">
        <f>IF(J8=0,0,J8/TrAvia_act!J26*1000000)</f>
        <v>4798.0556999315431</v>
      </c>
      <c r="K40" s="87">
        <f>IF(K8=0,0,K8/TrAvia_act!K26*1000000)</f>
        <v>4663.4687638510577</v>
      </c>
      <c r="L40" s="87">
        <f>IF(L8=0,0,L8/TrAvia_act!L26*1000000)</f>
        <v>4687.3681253607483</v>
      </c>
      <c r="M40" s="87">
        <f>IF(M8=0,0,M8/TrAvia_act!M26*1000000)</f>
        <v>4715.5453426117347</v>
      </c>
      <c r="N40" s="87">
        <f>IF(N8=0,0,N8/TrAvia_act!N26*1000000)</f>
        <v>4720.6792481878156</v>
      </c>
      <c r="O40" s="87">
        <f>IF(O8=0,0,O8/TrAvia_act!O26*1000000)</f>
        <v>4832.6104326620607</v>
      </c>
      <c r="P40" s="87">
        <f>IF(P8=0,0,P8/TrAvia_act!P26*1000000)</f>
        <v>4869.2404951020499</v>
      </c>
      <c r="Q40" s="87">
        <f>IF(Q8=0,0,Q8/TrAvia_act!Q26*1000000)</f>
        <v>4925.1188817695556</v>
      </c>
      <c r="R40" s="87">
        <f>IF(R8=0,0,R8/TrAvia_act!R26*1000000)</f>
        <v>5076.2556426726815</v>
      </c>
      <c r="S40" s="87">
        <f>IF(S8=0,0,S8/TrAvia_act!S26*1000000)</f>
        <v>5380.8029837961367</v>
      </c>
      <c r="T40" s="87">
        <f>IF(T8=0,0,T8/TrAvia_act!T26*1000000)</f>
        <v>5458.9527369155767</v>
      </c>
      <c r="U40" s="87">
        <f>IF(U8=0,0,U8/TrAvia_act!U26*1000000)</f>
        <v>5463.4417855352594</v>
      </c>
      <c r="V40" s="87">
        <f>IF(V8=0,0,V8/TrAvia_act!V26*1000000)</f>
        <v>4727.3822678799779</v>
      </c>
      <c r="W40" s="87">
        <f>IF(W8=0,0,W8/TrAvia_act!W26*1000000)</f>
        <v>5004.7255648075607</v>
      </c>
      <c r="DA40" s="171" t="s">
        <v>307</v>
      </c>
    </row>
    <row r="41" spans="1:105" ht="11.45" customHeight="1" x14ac:dyDescent="0.25">
      <c r="A41" s="83" t="s">
        <v>176</v>
      </c>
      <c r="B41" s="87">
        <f>IF(B9=0,0,B9/TrAvia_act!B27*1000000)</f>
        <v>24366.730841360892</v>
      </c>
      <c r="C41" s="87">
        <f>IF(C9=0,0,C9/TrAvia_act!C27*1000000)</f>
        <v>24467.846444135139</v>
      </c>
      <c r="D41" s="87">
        <f>IF(D9=0,0,D9/TrAvia_act!D27*1000000)</f>
        <v>24374.443138290808</v>
      </c>
      <c r="E41" s="87">
        <f>IF(E9=0,0,E9/TrAvia_act!E27*1000000)</f>
        <v>23694.769761968455</v>
      </c>
      <c r="F41" s="87">
        <f>IF(F9=0,0,F9/TrAvia_act!F27*1000000)</f>
        <v>23593.915291697773</v>
      </c>
      <c r="G41" s="87">
        <f>IF(G9=0,0,G9/TrAvia_act!G27*1000000)</f>
        <v>23060.757983912943</v>
      </c>
      <c r="H41" s="87">
        <f>IF(H9=0,0,H9/TrAvia_act!H27*1000000)</f>
        <v>22860.26948251553</v>
      </c>
      <c r="I41" s="87">
        <f>IF(I9=0,0,I9/TrAvia_act!I27*1000000)</f>
        <v>21667.734142232472</v>
      </c>
      <c r="J41" s="87">
        <f>IF(J9=0,0,J9/TrAvia_act!J27*1000000)</f>
        <v>21322.434763729379</v>
      </c>
      <c r="K41" s="87">
        <f>IF(K9=0,0,K9/TrAvia_act!K27*1000000)</f>
        <v>21526.987764128913</v>
      </c>
      <c r="L41" s="87">
        <f>IF(L9=0,0,L9/TrAvia_act!L27*1000000)</f>
        <v>20841.814861823739</v>
      </c>
      <c r="M41" s="87">
        <f>IF(M9=0,0,M9/TrAvia_act!M27*1000000)</f>
        <v>20310.584721616975</v>
      </c>
      <c r="N41" s="87">
        <f>IF(N9=0,0,N9/TrAvia_act!N27*1000000)</f>
        <v>20452.690753470048</v>
      </c>
      <c r="O41" s="87">
        <f>IF(O9=0,0,O9/TrAvia_act!O27*1000000)</f>
        <v>20429.07086572003</v>
      </c>
      <c r="P41" s="87">
        <f>IF(P9=0,0,P9/TrAvia_act!P27*1000000)</f>
        <v>20101.446649228485</v>
      </c>
      <c r="Q41" s="87">
        <f>IF(Q9=0,0,Q9/TrAvia_act!Q27*1000000)</f>
        <v>20597.303454036413</v>
      </c>
      <c r="R41" s="87">
        <f>IF(R9=0,0,R9/TrAvia_act!R27*1000000)</f>
        <v>21249.815869789505</v>
      </c>
      <c r="S41" s="87">
        <f>IF(S9=0,0,S9/TrAvia_act!S27*1000000)</f>
        <v>21058.184198312661</v>
      </c>
      <c r="T41" s="87">
        <f>IF(T9=0,0,T9/TrAvia_act!T27*1000000)</f>
        <v>20482.509986996647</v>
      </c>
      <c r="U41" s="87">
        <f>IF(U9=0,0,U9/TrAvia_act!U27*1000000)</f>
        <v>20412.619182028899</v>
      </c>
      <c r="V41" s="87">
        <f>IF(V9=0,0,V9/TrAvia_act!V27*1000000)</f>
        <v>25842.073449856754</v>
      </c>
      <c r="W41" s="87">
        <f>IF(W9=0,0,W9/TrAvia_act!W27*1000000)</f>
        <v>21698.95976490881</v>
      </c>
      <c r="DA41" s="171" t="s">
        <v>308</v>
      </c>
    </row>
    <row r="42" spans="1:105" ht="11.45" customHeight="1" x14ac:dyDescent="0.25">
      <c r="A42" s="12" t="s">
        <v>34</v>
      </c>
      <c r="B42" s="15">
        <f>IF(B10=0,0,B10/TrAvia_act!B28*1000000)</f>
        <v>14247.930550575024</v>
      </c>
      <c r="C42" s="15">
        <f>IF(C10=0,0,C10/TrAvia_act!C28*1000000)</f>
        <v>13640.672019071553</v>
      </c>
      <c r="D42" s="15">
        <f>IF(D10=0,0,D10/TrAvia_act!D28*1000000)</f>
        <v>14541.99095161534</v>
      </c>
      <c r="E42" s="15">
        <f>IF(E10=0,0,E10/TrAvia_act!E28*1000000)</f>
        <v>15522.796972457934</v>
      </c>
      <c r="F42" s="15">
        <f>IF(F10=0,0,F10/TrAvia_act!F28*1000000)</f>
        <v>15268.191624890944</v>
      </c>
      <c r="G42" s="15">
        <f>IF(G10=0,0,G10/TrAvia_act!G28*1000000)</f>
        <v>15671.857669840812</v>
      </c>
      <c r="H42" s="15">
        <f>IF(H10=0,0,H10/TrAvia_act!H28*1000000)</f>
        <v>15146.593153196904</v>
      </c>
      <c r="I42" s="15">
        <f>IF(I10=0,0,I10/TrAvia_act!I28*1000000)</f>
        <v>15038.449821182996</v>
      </c>
      <c r="J42" s="15">
        <f>IF(J10=0,0,J10/TrAvia_act!J28*1000000)</f>
        <v>15190.452857137469</v>
      </c>
      <c r="K42" s="15">
        <f>IF(K10=0,0,K10/TrAvia_act!K28*1000000)</f>
        <v>14709.789218232729</v>
      </c>
      <c r="L42" s="15">
        <f>IF(L10=0,0,L10/TrAvia_act!L28*1000000)</f>
        <v>15921.493407388549</v>
      </c>
      <c r="M42" s="15">
        <f>IF(M10=0,0,M10/TrAvia_act!M28*1000000)</f>
        <v>15713.745464036148</v>
      </c>
      <c r="N42" s="15">
        <f>IF(N10=0,0,N10/TrAvia_act!N28*1000000)</f>
        <v>15686.550913296487</v>
      </c>
      <c r="O42" s="15">
        <f>IF(O10=0,0,O10/TrAvia_act!O28*1000000)</f>
        <v>15888.680755948772</v>
      </c>
      <c r="P42" s="15">
        <f>IF(P10=0,0,P10/TrAvia_act!P28*1000000)</f>
        <v>15659.215230527352</v>
      </c>
      <c r="Q42" s="15">
        <f>IF(Q10=0,0,Q10/TrAvia_act!Q28*1000000)</f>
        <v>16032.745127266549</v>
      </c>
      <c r="R42" s="15">
        <f>IF(R10=0,0,R10/TrAvia_act!R28*1000000)</f>
        <v>16938.525256074889</v>
      </c>
      <c r="S42" s="15">
        <f>IF(S10=0,0,S10/TrAvia_act!S28*1000000)</f>
        <v>17074.48380379847</v>
      </c>
      <c r="T42" s="15">
        <f>IF(T10=0,0,T10/TrAvia_act!T28*1000000)</f>
        <v>17109.00492223008</v>
      </c>
      <c r="U42" s="15">
        <f>IF(U10=0,0,U10/TrAvia_act!U28*1000000)</f>
        <v>16687.480904947428</v>
      </c>
      <c r="V42" s="15">
        <f>IF(V10=0,0,V10/TrAvia_act!V28*1000000)</f>
        <v>19223.071561168545</v>
      </c>
      <c r="W42" s="15">
        <f>IF(W10=0,0,W10/TrAvia_act!W28*1000000)</f>
        <v>18237.217535717708</v>
      </c>
      <c r="DA42" s="193" t="s">
        <v>309</v>
      </c>
    </row>
    <row r="43" spans="1:105" ht="11.45" customHeight="1" x14ac:dyDescent="0.25">
      <c r="A43" s="92" t="s">
        <v>27</v>
      </c>
      <c r="B43" s="101">
        <f>IF(B11=0,0,B11/TrAvia_act!B29*1000000)</f>
        <v>3151.3567806061765</v>
      </c>
      <c r="C43" s="101">
        <f>IF(C11=0,0,C11/TrAvia_act!C29*1000000)</f>
        <v>3157.8792918304507</v>
      </c>
      <c r="D43" s="101">
        <f>IF(D11=0,0,D11/TrAvia_act!D29*1000000)</f>
        <v>3030.9287020270162</v>
      </c>
      <c r="E43" s="101">
        <f>IF(E11=0,0,E11/TrAvia_act!E29*1000000)</f>
        <v>2947.1391700759109</v>
      </c>
      <c r="F43" s="101">
        <f>IF(F11=0,0,F11/TrAvia_act!F29*1000000)</f>
        <v>3016.3351868794671</v>
      </c>
      <c r="G43" s="101">
        <f>IF(G11=0,0,G11/TrAvia_act!G29*1000000)</f>
        <v>3110.3722049018379</v>
      </c>
      <c r="H43" s="101">
        <f>IF(H11=0,0,H11/TrAvia_act!H29*1000000)</f>
        <v>2977.5890945576666</v>
      </c>
      <c r="I43" s="101">
        <f>IF(I11=0,0,I11/TrAvia_act!I29*1000000)</f>
        <v>2861.9874295063541</v>
      </c>
      <c r="J43" s="101">
        <f>IF(J11=0,0,J11/TrAvia_act!J29*1000000)</f>
        <v>2751.3634532932265</v>
      </c>
      <c r="K43" s="101">
        <f>IF(K11=0,0,K11/TrAvia_act!K29*1000000)</f>
        <v>2531.0894995368931</v>
      </c>
      <c r="L43" s="101">
        <f>IF(L11=0,0,L11/TrAvia_act!L29*1000000)</f>
        <v>2676.3697525686052</v>
      </c>
      <c r="M43" s="101">
        <f>IF(M11=0,0,M11/TrAvia_act!M29*1000000)</f>
        <v>2706.8244696935781</v>
      </c>
      <c r="N43" s="101">
        <f>IF(N11=0,0,N11/TrAvia_act!N29*1000000)</f>
        <v>2727.9932243632534</v>
      </c>
      <c r="O43" s="101">
        <f>IF(O11=0,0,O11/TrAvia_act!O29*1000000)</f>
        <v>2762.1828662233584</v>
      </c>
      <c r="P43" s="101">
        <f>IF(P11=0,0,P11/TrAvia_act!P29*1000000)</f>
        <v>2919.0167517056161</v>
      </c>
      <c r="Q43" s="101">
        <f>IF(Q11=0,0,Q11/TrAvia_act!Q29*1000000)</f>
        <v>2968.7567186279407</v>
      </c>
      <c r="R43" s="101">
        <f>IF(R11=0,0,R11/TrAvia_act!R29*1000000)</f>
        <v>3083.6605384893824</v>
      </c>
      <c r="S43" s="101">
        <f>IF(S11=0,0,S11/TrAvia_act!S29*1000000)</f>
        <v>3107.6001181646552</v>
      </c>
      <c r="T43" s="101">
        <f>IF(T11=0,0,T11/TrAvia_act!T29*1000000)</f>
        <v>3131.9432104866037</v>
      </c>
      <c r="U43" s="101">
        <f>IF(U11=0,0,U11/TrAvia_act!U29*1000000)</f>
        <v>3437.8767438542927</v>
      </c>
      <c r="V43" s="101">
        <f>IF(V11=0,0,V11/TrAvia_act!V29*1000000)</f>
        <v>3613.6108012902801</v>
      </c>
      <c r="W43" s="101">
        <f>IF(W11=0,0,W11/TrAvia_act!W29*1000000)</f>
        <v>3452.0925358336417</v>
      </c>
      <c r="DA43" s="175" t="s">
        <v>310</v>
      </c>
    </row>
    <row r="44" spans="1:105" ht="11.45" customHeight="1" x14ac:dyDescent="0.25">
      <c r="A44" s="92" t="s">
        <v>175</v>
      </c>
      <c r="B44" s="101">
        <f>IF(B12=0,0,B12/TrAvia_act!B30*1000000)</f>
        <v>4305.5634966269481</v>
      </c>
      <c r="C44" s="101">
        <f>IF(C12=0,0,C12/TrAvia_act!C30*1000000)</f>
        <v>4139.7390127942526</v>
      </c>
      <c r="D44" s="101">
        <f>IF(D12=0,0,D12/TrAvia_act!D30*1000000)</f>
        <v>4174.4712234029121</v>
      </c>
      <c r="E44" s="101">
        <f>IF(E12=0,0,E12/TrAvia_act!E30*1000000)</f>
        <v>4099.295924042347</v>
      </c>
      <c r="F44" s="101">
        <f>IF(F12=0,0,F12/TrAvia_act!F30*1000000)</f>
        <v>3932.5498262382553</v>
      </c>
      <c r="G44" s="101">
        <f>IF(G12=0,0,G12/TrAvia_act!G30*1000000)</f>
        <v>3931.0049612968241</v>
      </c>
      <c r="H44" s="101">
        <f>IF(H12=0,0,H12/TrAvia_act!H30*1000000)</f>
        <v>3997.2367901725588</v>
      </c>
      <c r="I44" s="101">
        <f>IF(I12=0,0,I12/TrAvia_act!I30*1000000)</f>
        <v>4003.3695997734258</v>
      </c>
      <c r="J44" s="101">
        <f>IF(J12=0,0,J12/TrAvia_act!J30*1000000)</f>
        <v>4020.9208174069486</v>
      </c>
      <c r="K44" s="101">
        <f>IF(K12=0,0,K12/TrAvia_act!K30*1000000)</f>
        <v>3937.8228997511137</v>
      </c>
      <c r="L44" s="101">
        <f>IF(L12=0,0,L12/TrAvia_act!L30*1000000)</f>
        <v>3975.4567789103003</v>
      </c>
      <c r="M44" s="101">
        <f>IF(M12=0,0,M12/TrAvia_act!M30*1000000)</f>
        <v>3818.6714058007105</v>
      </c>
      <c r="N44" s="101">
        <f>IF(N12=0,0,N12/TrAvia_act!N30*1000000)</f>
        <v>3824.0629394466487</v>
      </c>
      <c r="O44" s="101">
        <f>IF(O12=0,0,O12/TrAvia_act!O30*1000000)</f>
        <v>3836.0520942862199</v>
      </c>
      <c r="P44" s="101">
        <f>IF(P12=0,0,P12/TrAvia_act!P30*1000000)</f>
        <v>3781.0342063342841</v>
      </c>
      <c r="Q44" s="101">
        <f>IF(Q12=0,0,Q12/TrAvia_act!Q30*1000000)</f>
        <v>3780.2658668355675</v>
      </c>
      <c r="R44" s="101">
        <f>IF(R12=0,0,R12/TrAvia_act!R30*1000000)</f>
        <v>3870.7912773408025</v>
      </c>
      <c r="S44" s="101">
        <f>IF(S12=0,0,S12/TrAvia_act!S30*1000000)</f>
        <v>4142.1703537289695</v>
      </c>
      <c r="T44" s="101">
        <f>IF(T12=0,0,T12/TrAvia_act!T30*1000000)</f>
        <v>4228.1085364506152</v>
      </c>
      <c r="U44" s="101">
        <f>IF(U12=0,0,U12/TrAvia_act!U30*1000000)</f>
        <v>4278.8143769633416</v>
      </c>
      <c r="V44" s="101">
        <f>IF(V12=0,0,V12/TrAvia_act!V30*1000000)</f>
        <v>4006.7027131086634</v>
      </c>
      <c r="W44" s="101">
        <f>IF(W12=0,0,W12/TrAvia_act!W30*1000000)</f>
        <v>4602.5285027174941</v>
      </c>
      <c r="DA44" s="175" t="s">
        <v>311</v>
      </c>
    </row>
    <row r="45" spans="1:105" ht="11.45" customHeight="1" x14ac:dyDescent="0.25">
      <c r="A45" s="85" t="s">
        <v>176</v>
      </c>
      <c r="B45" s="88">
        <f>IF(B13=0,0,B13/TrAvia_act!B31*1000000)</f>
        <v>39718.934274468229</v>
      </c>
      <c r="C45" s="88">
        <f>IF(C13=0,0,C13/TrAvia_act!C31*1000000)</f>
        <v>40129.064537437764</v>
      </c>
      <c r="D45" s="88">
        <f>IF(D13=0,0,D13/TrAvia_act!D31*1000000)</f>
        <v>40684.795298364443</v>
      </c>
      <c r="E45" s="88">
        <f>IF(E13=0,0,E13/TrAvia_act!E31*1000000)</f>
        <v>39688.297739937036</v>
      </c>
      <c r="F45" s="88">
        <f>IF(F13=0,0,F13/TrAvia_act!F31*1000000)</f>
        <v>39365.267030566407</v>
      </c>
      <c r="G45" s="88">
        <f>IF(G13=0,0,G13/TrAvia_act!G31*1000000)</f>
        <v>38284.18528154659</v>
      </c>
      <c r="H45" s="88">
        <f>IF(H13=0,0,H13/TrAvia_act!H31*1000000)</f>
        <v>37851.280717078174</v>
      </c>
      <c r="I45" s="88">
        <f>IF(I13=0,0,I13/TrAvia_act!I31*1000000)</f>
        <v>36635.130788188486</v>
      </c>
      <c r="J45" s="88">
        <f>IF(J13=0,0,J13/TrAvia_act!J31*1000000)</f>
        <v>36727.762814506867</v>
      </c>
      <c r="K45" s="88">
        <f>IF(K13=0,0,K13/TrAvia_act!K31*1000000)</f>
        <v>38742.042093146571</v>
      </c>
      <c r="L45" s="88">
        <f>IF(L13=0,0,L13/TrAvia_act!L31*1000000)</f>
        <v>37421.805599812178</v>
      </c>
      <c r="M45" s="88">
        <f>IF(M13=0,0,M13/TrAvia_act!M31*1000000)</f>
        <v>35367.21014216078</v>
      </c>
      <c r="N45" s="88">
        <f>IF(N13=0,0,N13/TrAvia_act!N31*1000000)</f>
        <v>36136.518018192488</v>
      </c>
      <c r="O45" s="88">
        <f>IF(O13=0,0,O13/TrAvia_act!O31*1000000)</f>
        <v>36621.492910043948</v>
      </c>
      <c r="P45" s="88">
        <f>IF(P13=0,0,P13/TrAvia_act!P31*1000000)</f>
        <v>36712.188770338747</v>
      </c>
      <c r="Q45" s="88">
        <f>IF(Q13=0,0,Q13/TrAvia_act!Q31*1000000)</f>
        <v>37291.417639365754</v>
      </c>
      <c r="R45" s="88">
        <f>IF(R13=0,0,R13/TrAvia_act!R31*1000000)</f>
        <v>39197.87494435822</v>
      </c>
      <c r="S45" s="88">
        <f>IF(S13=0,0,S13/TrAvia_act!S31*1000000)</f>
        <v>39296.496591550909</v>
      </c>
      <c r="T45" s="88">
        <f>IF(T13=0,0,T13/TrAvia_act!T31*1000000)</f>
        <v>38971.739321548448</v>
      </c>
      <c r="U45" s="88">
        <f>IF(U13=0,0,U13/TrAvia_act!U31*1000000)</f>
        <v>38601.638367385283</v>
      </c>
      <c r="V45" s="88">
        <f>IF(V13=0,0,V13/TrAvia_act!V31*1000000)</f>
        <v>41147.984619722396</v>
      </c>
      <c r="W45" s="88">
        <f>IF(W13=0,0,W13/TrAvia_act!W31*1000000)</f>
        <v>38058.006327502153</v>
      </c>
      <c r="DA45" s="178" t="s">
        <v>312</v>
      </c>
    </row>
    <row r="46" spans="1:105" x14ac:dyDescent="0.25">
      <c r="A46" s="50"/>
      <c r="B46" s="50"/>
      <c r="C46" s="50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DA46" s="181"/>
    </row>
    <row r="47" spans="1:105" ht="11.45" customHeight="1" x14ac:dyDescent="0.25">
      <c r="A47" s="53" t="s">
        <v>40</v>
      </c>
      <c r="B47" s="76">
        <f t="shared" ref="B47:C47" si="32">IF(B3=0,0,B3/B$3)</f>
        <v>1</v>
      </c>
      <c r="C47" s="76">
        <f t="shared" si="32"/>
        <v>1</v>
      </c>
      <c r="D47" s="76">
        <f t="shared" ref="D47:V47" si="33">IF(D3=0,0,D3/D$3)</f>
        <v>1</v>
      </c>
      <c r="E47" s="76">
        <f t="shared" si="33"/>
        <v>1</v>
      </c>
      <c r="F47" s="76">
        <f t="shared" si="33"/>
        <v>1</v>
      </c>
      <c r="G47" s="76">
        <f t="shared" si="33"/>
        <v>1</v>
      </c>
      <c r="H47" s="76">
        <f t="shared" si="33"/>
        <v>1</v>
      </c>
      <c r="I47" s="76">
        <f t="shared" si="33"/>
        <v>1</v>
      </c>
      <c r="J47" s="76">
        <f t="shared" si="33"/>
        <v>1</v>
      </c>
      <c r="K47" s="76">
        <f t="shared" si="33"/>
        <v>1</v>
      </c>
      <c r="L47" s="76">
        <f t="shared" si="33"/>
        <v>1</v>
      </c>
      <c r="M47" s="76">
        <f t="shared" si="33"/>
        <v>1</v>
      </c>
      <c r="N47" s="76">
        <f t="shared" si="33"/>
        <v>1</v>
      </c>
      <c r="O47" s="76">
        <f t="shared" si="33"/>
        <v>1</v>
      </c>
      <c r="P47" s="76">
        <f t="shared" si="33"/>
        <v>1</v>
      </c>
      <c r="Q47" s="76">
        <f t="shared" si="33"/>
        <v>1</v>
      </c>
      <c r="R47" s="76">
        <f t="shared" si="33"/>
        <v>1</v>
      </c>
      <c r="S47" s="76">
        <f t="shared" si="33"/>
        <v>1</v>
      </c>
      <c r="T47" s="76">
        <f t="shared" si="33"/>
        <v>1</v>
      </c>
      <c r="U47" s="76">
        <f t="shared" si="33"/>
        <v>1</v>
      </c>
      <c r="V47" s="76">
        <f t="shared" si="33"/>
        <v>1</v>
      </c>
      <c r="W47" s="76">
        <f t="shared" ref="W47" si="34">IF(W3=0,0,W3/W$3)</f>
        <v>1</v>
      </c>
      <c r="DA47" s="183"/>
    </row>
    <row r="48" spans="1:105" ht="11.45" customHeight="1" x14ac:dyDescent="0.25">
      <c r="A48" s="10" t="s">
        <v>33</v>
      </c>
      <c r="B48" s="16">
        <f t="shared" ref="B48:C48" si="35">IF(B6=0,0,B6/B$3)</f>
        <v>0.9224022906536502</v>
      </c>
      <c r="C48" s="16">
        <f t="shared" si="35"/>
        <v>0.92567607683657493</v>
      </c>
      <c r="D48" s="16">
        <f t="shared" ref="D48:V48" si="36">IF(D6=0,0,D6/D$3)</f>
        <v>0.91837997465814714</v>
      </c>
      <c r="E48" s="16">
        <f t="shared" si="36"/>
        <v>0.91520257444612008</v>
      </c>
      <c r="F48" s="16">
        <f t="shared" si="36"/>
        <v>0.91329145355581376</v>
      </c>
      <c r="G48" s="16">
        <f t="shared" si="36"/>
        <v>0.90965549311434568</v>
      </c>
      <c r="H48" s="16">
        <f t="shared" si="36"/>
        <v>0.90491039819498875</v>
      </c>
      <c r="I48" s="16">
        <f t="shared" si="36"/>
        <v>0.90473956132885203</v>
      </c>
      <c r="J48" s="16">
        <f t="shared" si="36"/>
        <v>0.90289457216223057</v>
      </c>
      <c r="K48" s="16">
        <f t="shared" si="36"/>
        <v>0.91148030696225313</v>
      </c>
      <c r="L48" s="16">
        <f t="shared" si="36"/>
        <v>0.9022538449778037</v>
      </c>
      <c r="M48" s="16">
        <f t="shared" si="36"/>
        <v>0.90765535480325488</v>
      </c>
      <c r="N48" s="16">
        <f t="shared" si="36"/>
        <v>0.91244984949621744</v>
      </c>
      <c r="O48" s="16">
        <f t="shared" si="36"/>
        <v>0.91210447752531809</v>
      </c>
      <c r="P48" s="16">
        <f t="shared" si="36"/>
        <v>0.91585622499961239</v>
      </c>
      <c r="Q48" s="16">
        <f t="shared" si="36"/>
        <v>0.91505814385312745</v>
      </c>
      <c r="R48" s="16">
        <f t="shared" si="36"/>
        <v>0.92235479549422805</v>
      </c>
      <c r="S48" s="16">
        <f t="shared" si="36"/>
        <v>0.92002451074027569</v>
      </c>
      <c r="T48" s="16">
        <f t="shared" si="36"/>
        <v>0.92336185638085733</v>
      </c>
      <c r="U48" s="16">
        <f t="shared" si="36"/>
        <v>0.92969433361140719</v>
      </c>
      <c r="V48" s="16">
        <f t="shared" si="36"/>
        <v>0.79044884046479835</v>
      </c>
      <c r="W48" s="16">
        <f t="shared" ref="W48" si="37">IF(W6=0,0,W6/W$3)</f>
        <v>0.81202768735732489</v>
      </c>
      <c r="DA48" s="190"/>
    </row>
    <row r="49" spans="1:105" ht="11.45" customHeight="1" x14ac:dyDescent="0.25">
      <c r="A49" s="83" t="s">
        <v>27</v>
      </c>
      <c r="B49" s="103">
        <f t="shared" ref="B49:C49" si="38">IF(B7=0,0,B7/B$3)</f>
        <v>0.1599654192186355</v>
      </c>
      <c r="C49" s="103">
        <f t="shared" si="38"/>
        <v>0.15910578755065366</v>
      </c>
      <c r="D49" s="103">
        <f t="shared" ref="D49:V49" si="39">IF(D7=0,0,D7/D$3)</f>
        <v>0.1534869209838936</v>
      </c>
      <c r="E49" s="103">
        <f t="shared" si="39"/>
        <v>0.15300170540960276</v>
      </c>
      <c r="F49" s="103">
        <f t="shared" si="39"/>
        <v>0.14863424978836676</v>
      </c>
      <c r="G49" s="103">
        <f t="shared" si="39"/>
        <v>0.15239180357671203</v>
      </c>
      <c r="H49" s="103">
        <f t="shared" si="39"/>
        <v>0.14914669748465612</v>
      </c>
      <c r="I49" s="103">
        <f t="shared" si="39"/>
        <v>0.15015252970074508</v>
      </c>
      <c r="J49" s="103">
        <f t="shared" si="39"/>
        <v>0.14377905273767208</v>
      </c>
      <c r="K49" s="103">
        <f t="shared" si="39"/>
        <v>0.1429372490102051</v>
      </c>
      <c r="L49" s="103">
        <f t="shared" si="39"/>
        <v>0.14576311710532808</v>
      </c>
      <c r="M49" s="103">
        <f t="shared" si="39"/>
        <v>0.15010423106654092</v>
      </c>
      <c r="N49" s="103">
        <f t="shared" si="39"/>
        <v>0.1422342564528464</v>
      </c>
      <c r="O49" s="103">
        <f t="shared" si="39"/>
        <v>0.13367682326959374</v>
      </c>
      <c r="P49" s="103">
        <f t="shared" si="39"/>
        <v>0.13267313934130526</v>
      </c>
      <c r="Q49" s="103">
        <f t="shared" si="39"/>
        <v>0.13246819637791593</v>
      </c>
      <c r="R49" s="103">
        <f t="shared" si="39"/>
        <v>0.13410991984254714</v>
      </c>
      <c r="S49" s="103">
        <f t="shared" si="39"/>
        <v>0.13077426541767959</v>
      </c>
      <c r="T49" s="103">
        <f t="shared" si="39"/>
        <v>0.12996914137097779</v>
      </c>
      <c r="U49" s="103">
        <f t="shared" si="39"/>
        <v>0.13214824799743341</v>
      </c>
      <c r="V49" s="103">
        <f t="shared" si="39"/>
        <v>0.13847753451609571</v>
      </c>
      <c r="W49" s="103">
        <f t="shared" ref="W49" si="40">IF(W7=0,0,W7/W$3)</f>
        <v>0.16104504678914522</v>
      </c>
      <c r="DA49" s="191"/>
    </row>
    <row r="50" spans="1:105" ht="11.45" customHeight="1" x14ac:dyDescent="0.25">
      <c r="A50" s="83" t="s">
        <v>175</v>
      </c>
      <c r="B50" s="103">
        <f t="shared" ref="B50:C50" si="41">IF(B8=0,0,B8/B$3)</f>
        <v>0.3192164834808251</v>
      </c>
      <c r="C50" s="103">
        <f t="shared" si="41"/>
        <v>0.32757099684024188</v>
      </c>
      <c r="D50" s="103">
        <f t="shared" ref="D50:V50" si="42">IF(D8=0,0,D8/D$3)</f>
        <v>0.31944831883817038</v>
      </c>
      <c r="E50" s="103">
        <f t="shared" si="42"/>
        <v>0.33621849773795598</v>
      </c>
      <c r="F50" s="103">
        <f t="shared" si="42"/>
        <v>0.33190624355569254</v>
      </c>
      <c r="G50" s="103">
        <f t="shared" si="42"/>
        <v>0.33050163650836217</v>
      </c>
      <c r="H50" s="103">
        <f t="shared" si="42"/>
        <v>0.33640412446243628</v>
      </c>
      <c r="I50" s="103">
        <f t="shared" si="42"/>
        <v>0.34176985854960718</v>
      </c>
      <c r="J50" s="103">
        <f t="shared" si="42"/>
        <v>0.34193539933067152</v>
      </c>
      <c r="K50" s="103">
        <f t="shared" si="42"/>
        <v>0.33013096548170234</v>
      </c>
      <c r="L50" s="103">
        <f t="shared" si="42"/>
        <v>0.32408973360275456</v>
      </c>
      <c r="M50" s="103">
        <f t="shared" si="42"/>
        <v>0.33096094839423207</v>
      </c>
      <c r="N50" s="103">
        <f t="shared" si="42"/>
        <v>0.32928779896495025</v>
      </c>
      <c r="O50" s="103">
        <f t="shared" si="42"/>
        <v>0.33352597968293146</v>
      </c>
      <c r="P50" s="103">
        <f t="shared" si="42"/>
        <v>0.34092444142590977</v>
      </c>
      <c r="Q50" s="103">
        <f t="shared" si="42"/>
        <v>0.34394341127477923</v>
      </c>
      <c r="R50" s="103">
        <f t="shared" si="42"/>
        <v>0.36054188683671934</v>
      </c>
      <c r="S50" s="103">
        <f t="shared" si="42"/>
        <v>0.3726919969616857</v>
      </c>
      <c r="T50" s="103">
        <f t="shared" si="42"/>
        <v>0.37410381113870306</v>
      </c>
      <c r="U50" s="103">
        <f t="shared" si="42"/>
        <v>0.36978105773231562</v>
      </c>
      <c r="V50" s="103">
        <f t="shared" si="42"/>
        <v>0.25598810677210793</v>
      </c>
      <c r="W50" s="103">
        <f t="shared" ref="W50" si="43">IF(W8=0,0,W8/W$3)</f>
        <v>0.28063292605414536</v>
      </c>
      <c r="DA50" s="191"/>
    </row>
    <row r="51" spans="1:105" ht="11.45" customHeight="1" x14ac:dyDescent="0.25">
      <c r="A51" s="83" t="s">
        <v>176</v>
      </c>
      <c r="B51" s="103">
        <f t="shared" ref="B51:C51" si="44">IF(B9=0,0,B9/B$3)</f>
        <v>0.44322038795418961</v>
      </c>
      <c r="C51" s="103">
        <f t="shared" si="44"/>
        <v>0.43899929244567937</v>
      </c>
      <c r="D51" s="103">
        <f t="shared" ref="D51:V51" si="45">IF(D9=0,0,D9/D$3)</f>
        <v>0.4454447348360831</v>
      </c>
      <c r="E51" s="103">
        <f t="shared" si="45"/>
        <v>0.42598237129856131</v>
      </c>
      <c r="F51" s="103">
        <f t="shared" si="45"/>
        <v>0.43275096021175447</v>
      </c>
      <c r="G51" s="103">
        <f t="shared" si="45"/>
        <v>0.42676205302927156</v>
      </c>
      <c r="H51" s="103">
        <f t="shared" si="45"/>
        <v>0.41935957624789622</v>
      </c>
      <c r="I51" s="103">
        <f t="shared" si="45"/>
        <v>0.4128171730784998</v>
      </c>
      <c r="J51" s="103">
        <f t="shared" si="45"/>
        <v>0.41718012009388683</v>
      </c>
      <c r="K51" s="103">
        <f t="shared" si="45"/>
        <v>0.43841209247034563</v>
      </c>
      <c r="L51" s="103">
        <f t="shared" si="45"/>
        <v>0.4324009942697209</v>
      </c>
      <c r="M51" s="103">
        <f t="shared" si="45"/>
        <v>0.426590175342482</v>
      </c>
      <c r="N51" s="103">
        <f t="shared" si="45"/>
        <v>0.44092779407842064</v>
      </c>
      <c r="O51" s="103">
        <f t="shared" si="45"/>
        <v>0.44490167457279289</v>
      </c>
      <c r="P51" s="103">
        <f t="shared" si="45"/>
        <v>0.4422586442323973</v>
      </c>
      <c r="Q51" s="103">
        <f t="shared" si="45"/>
        <v>0.43864653620043226</v>
      </c>
      <c r="R51" s="103">
        <f t="shared" si="45"/>
        <v>0.42770298881496155</v>
      </c>
      <c r="S51" s="103">
        <f t="shared" si="45"/>
        <v>0.41655824836091038</v>
      </c>
      <c r="T51" s="103">
        <f t="shared" si="45"/>
        <v>0.41928890387117651</v>
      </c>
      <c r="U51" s="103">
        <f t="shared" si="45"/>
        <v>0.42776502788165804</v>
      </c>
      <c r="V51" s="103">
        <f t="shared" si="45"/>
        <v>0.3959831991765948</v>
      </c>
      <c r="W51" s="103">
        <f t="shared" ref="W51" si="46">IF(W9=0,0,W9/W$3)</f>
        <v>0.37034971451403431</v>
      </c>
      <c r="DA51" s="191"/>
    </row>
    <row r="52" spans="1:105" ht="11.45" customHeight="1" x14ac:dyDescent="0.25">
      <c r="A52" s="12" t="s">
        <v>34</v>
      </c>
      <c r="B52" s="17">
        <f t="shared" ref="B52:C52" si="47">IF(B10=0,0,B10/B$3)</f>
        <v>7.75977093463497E-2</v>
      </c>
      <c r="C52" s="17">
        <f t="shared" si="47"/>
        <v>7.4323923163425107E-2</v>
      </c>
      <c r="D52" s="17">
        <f t="shared" ref="D52:V52" si="48">IF(D10=0,0,D10/D$3)</f>
        <v>8.1620025341852961E-2</v>
      </c>
      <c r="E52" s="17">
        <f t="shared" si="48"/>
        <v>8.4797425553879952E-2</v>
      </c>
      <c r="F52" s="17">
        <f t="shared" si="48"/>
        <v>8.6708546444186199E-2</v>
      </c>
      <c r="G52" s="17">
        <f t="shared" si="48"/>
        <v>9.034450688565436E-2</v>
      </c>
      <c r="H52" s="17">
        <f t="shared" si="48"/>
        <v>9.5089601805011317E-2</v>
      </c>
      <c r="I52" s="17">
        <f t="shared" si="48"/>
        <v>9.5260438671148001E-2</v>
      </c>
      <c r="J52" s="17">
        <f t="shared" si="48"/>
        <v>9.710542783776939E-2</v>
      </c>
      <c r="K52" s="17">
        <f t="shared" si="48"/>
        <v>8.8519693037746788E-2</v>
      </c>
      <c r="L52" s="17">
        <f t="shared" si="48"/>
        <v>9.7746155022196496E-2</v>
      </c>
      <c r="M52" s="17">
        <f t="shared" si="48"/>
        <v>9.2344645196745151E-2</v>
      </c>
      <c r="N52" s="17">
        <f t="shared" si="48"/>
        <v>8.7550150503782745E-2</v>
      </c>
      <c r="O52" s="17">
        <f t="shared" si="48"/>
        <v>8.7895522474681909E-2</v>
      </c>
      <c r="P52" s="17">
        <f t="shared" si="48"/>
        <v>8.414377500038768E-2</v>
      </c>
      <c r="Q52" s="17">
        <f t="shared" si="48"/>
        <v>8.4941856146872621E-2</v>
      </c>
      <c r="R52" s="17">
        <f t="shared" si="48"/>
        <v>7.7645204505772045E-2</v>
      </c>
      <c r="S52" s="17">
        <f t="shared" si="48"/>
        <v>7.9975489259724197E-2</v>
      </c>
      <c r="T52" s="17">
        <f t="shared" si="48"/>
        <v>7.6638143619142673E-2</v>
      </c>
      <c r="U52" s="17">
        <f t="shared" si="48"/>
        <v>7.0305666388592841E-2</v>
      </c>
      <c r="V52" s="17">
        <f t="shared" si="48"/>
        <v>0.20955115953520148</v>
      </c>
      <c r="W52" s="17">
        <f t="shared" ref="W52" si="49">IF(W10=0,0,W10/W$3)</f>
        <v>0.18797231264267519</v>
      </c>
      <c r="DA52" s="194"/>
    </row>
    <row r="53" spans="1:105" ht="11.45" customHeight="1" x14ac:dyDescent="0.25">
      <c r="A53" s="92" t="s">
        <v>27</v>
      </c>
      <c r="B53" s="104">
        <f t="shared" ref="B53:C53" si="50">IF(B11=0,0,B11/B$3)</f>
        <v>6.0058517846733987E-3</v>
      </c>
      <c r="C53" s="104">
        <f t="shared" si="50"/>
        <v>6.6193096006731946E-3</v>
      </c>
      <c r="D53" s="104">
        <f t="shared" ref="D53:V53" si="51">IF(D11=0,0,D11/D$3)</f>
        <v>5.8875195941445573E-3</v>
      </c>
      <c r="E53" s="104">
        <f t="shared" si="51"/>
        <v>4.86340954446173E-3</v>
      </c>
      <c r="F53" s="104">
        <f t="shared" si="51"/>
        <v>4.8827087596846064E-3</v>
      </c>
      <c r="G53" s="104">
        <f t="shared" si="51"/>
        <v>4.6736264822995694E-3</v>
      </c>
      <c r="H53" s="104">
        <f t="shared" si="51"/>
        <v>4.4277823085837774E-3</v>
      </c>
      <c r="I53" s="104">
        <f t="shared" si="51"/>
        <v>3.9948748402014352E-3</v>
      </c>
      <c r="J53" s="104">
        <f t="shared" si="51"/>
        <v>3.8752369462049224E-3</v>
      </c>
      <c r="K53" s="104">
        <f t="shared" si="51"/>
        <v>3.5199873256975371E-3</v>
      </c>
      <c r="L53" s="104">
        <f t="shared" si="51"/>
        <v>3.2318259102944438E-3</v>
      </c>
      <c r="M53" s="104">
        <f t="shared" si="51"/>
        <v>2.9322894181827261E-3</v>
      </c>
      <c r="N53" s="104">
        <f t="shared" si="51"/>
        <v>2.8091405908401688E-3</v>
      </c>
      <c r="O53" s="104">
        <f t="shared" si="51"/>
        <v>2.6511990284523476E-3</v>
      </c>
      <c r="P53" s="104">
        <f t="shared" si="51"/>
        <v>2.7413477011481628E-3</v>
      </c>
      <c r="Q53" s="104">
        <f t="shared" si="51"/>
        <v>2.5774972254215349E-3</v>
      </c>
      <c r="R53" s="104">
        <f t="shared" si="51"/>
        <v>2.2268083655710398E-3</v>
      </c>
      <c r="S53" s="104">
        <f t="shared" si="51"/>
        <v>2.252405668420479E-3</v>
      </c>
      <c r="T53" s="104">
        <f t="shared" si="51"/>
        <v>2.121643665805935E-3</v>
      </c>
      <c r="U53" s="104">
        <f t="shared" si="51"/>
        <v>2.1106689308259077E-3</v>
      </c>
      <c r="V53" s="104">
        <f t="shared" si="51"/>
        <v>4.5711382396671531E-3</v>
      </c>
      <c r="W53" s="104">
        <f t="shared" ref="W53" si="52">IF(W11=0,0,W11/W$3)</f>
        <v>4.0187152446278154E-3</v>
      </c>
      <c r="DA53" s="195"/>
    </row>
    <row r="54" spans="1:105" ht="11.45" customHeight="1" x14ac:dyDescent="0.25">
      <c r="A54" s="92" t="s">
        <v>175</v>
      </c>
      <c r="B54" s="104">
        <f t="shared" ref="B54:C54" si="53">IF(B12=0,0,B12/B$3)</f>
        <v>8.3927838475381378E-3</v>
      </c>
      <c r="C54" s="104">
        <f t="shared" si="53"/>
        <v>7.6873676791115279E-3</v>
      </c>
      <c r="D54" s="104">
        <f t="shared" ref="D54:V54" si="54">IF(D12=0,0,D12/D$3)</f>
        <v>8.4140593295324445E-3</v>
      </c>
      <c r="E54" s="104">
        <f t="shared" si="54"/>
        <v>8.2218286543468133E-3</v>
      </c>
      <c r="F54" s="104">
        <f t="shared" si="54"/>
        <v>8.6578306701068277E-3</v>
      </c>
      <c r="G54" s="104">
        <f t="shared" si="54"/>
        <v>8.8685669438809331E-3</v>
      </c>
      <c r="H54" s="104">
        <f t="shared" si="54"/>
        <v>1.0706890514813697E-2</v>
      </c>
      <c r="I54" s="104">
        <f t="shared" si="54"/>
        <v>1.0999949224848069E-2</v>
      </c>
      <c r="J54" s="104">
        <f t="shared" si="54"/>
        <v>1.1042663034855521E-2</v>
      </c>
      <c r="K54" s="104">
        <f t="shared" si="54"/>
        <v>1.0664919369727343E-2</v>
      </c>
      <c r="L54" s="104">
        <f t="shared" si="54"/>
        <v>1.0702150384844688E-2</v>
      </c>
      <c r="M54" s="104">
        <f t="shared" si="54"/>
        <v>9.6973666106664642E-3</v>
      </c>
      <c r="N54" s="104">
        <f t="shared" si="54"/>
        <v>9.4361780950761569E-3</v>
      </c>
      <c r="O54" s="104">
        <f t="shared" si="54"/>
        <v>9.6171118917223603E-3</v>
      </c>
      <c r="P54" s="104">
        <f t="shared" si="54"/>
        <v>9.3449547900110192E-3</v>
      </c>
      <c r="Q54" s="104">
        <f t="shared" si="54"/>
        <v>9.3437092030156949E-3</v>
      </c>
      <c r="R54" s="104">
        <f t="shared" si="54"/>
        <v>8.3225419962491692E-3</v>
      </c>
      <c r="S54" s="104">
        <f t="shared" si="54"/>
        <v>9.1736525995278484E-3</v>
      </c>
      <c r="T54" s="104">
        <f t="shared" si="54"/>
        <v>8.9632122660060955E-3</v>
      </c>
      <c r="U54" s="104">
        <f t="shared" si="54"/>
        <v>8.8183985259320079E-3</v>
      </c>
      <c r="V54" s="104">
        <f t="shared" si="54"/>
        <v>2.066108248662284E-2</v>
      </c>
      <c r="W54" s="104">
        <f t="shared" ref="W54" si="55">IF(W12=0,0,W12/W$3)</f>
        <v>2.2562895099850915E-2</v>
      </c>
      <c r="DA54" s="195"/>
    </row>
    <row r="55" spans="1:105" ht="11.45" customHeight="1" x14ac:dyDescent="0.25">
      <c r="A55" s="85" t="s">
        <v>176</v>
      </c>
      <c r="B55" s="105">
        <f t="shared" ref="B55:C55" si="56">IF(B13=0,0,B13/B$3)</f>
        <v>6.3199073714138174E-2</v>
      </c>
      <c r="C55" s="105">
        <f t="shared" si="56"/>
        <v>6.0017245883640373E-2</v>
      </c>
      <c r="D55" s="105">
        <f t="shared" ref="D55:V55" si="57">IF(D13=0,0,D13/D$3)</f>
        <v>6.7318446418175956E-2</v>
      </c>
      <c r="E55" s="105">
        <f t="shared" si="57"/>
        <v>7.1712187355071413E-2</v>
      </c>
      <c r="F55" s="105">
        <f t="shared" si="57"/>
        <v>7.316800701439477E-2</v>
      </c>
      <c r="G55" s="105">
        <f t="shared" si="57"/>
        <v>7.6802313459473859E-2</v>
      </c>
      <c r="H55" s="105">
        <f t="shared" si="57"/>
        <v>7.995492898161384E-2</v>
      </c>
      <c r="I55" s="105">
        <f t="shared" si="57"/>
        <v>8.026561460609849E-2</v>
      </c>
      <c r="J55" s="105">
        <f t="shared" si="57"/>
        <v>8.218752785670895E-2</v>
      </c>
      <c r="K55" s="105">
        <f t="shared" si="57"/>
        <v>7.4334786342321907E-2</v>
      </c>
      <c r="L55" s="105">
        <f t="shared" si="57"/>
        <v>8.3812178727057374E-2</v>
      </c>
      <c r="M55" s="105">
        <f t="shared" si="57"/>
        <v>7.9714989167895947E-2</v>
      </c>
      <c r="N55" s="105">
        <f t="shared" si="57"/>
        <v>7.5304831817866416E-2</v>
      </c>
      <c r="O55" s="105">
        <f t="shared" si="57"/>
        <v>7.5627211554507204E-2</v>
      </c>
      <c r="P55" s="105">
        <f t="shared" si="57"/>
        <v>7.2057472509228504E-2</v>
      </c>
      <c r="Q55" s="105">
        <f t="shared" si="57"/>
        <v>7.3020649718435388E-2</v>
      </c>
      <c r="R55" s="105">
        <f t="shared" si="57"/>
        <v>6.7095854143951819E-2</v>
      </c>
      <c r="S55" s="105">
        <f t="shared" si="57"/>
        <v>6.8549430991775878E-2</v>
      </c>
      <c r="T55" s="105">
        <f t="shared" si="57"/>
        <v>6.5553287687330652E-2</v>
      </c>
      <c r="U55" s="105">
        <f t="shared" si="57"/>
        <v>5.9376598931834924E-2</v>
      </c>
      <c r="V55" s="105">
        <f t="shared" si="57"/>
        <v>0.18431893880891148</v>
      </c>
      <c r="W55" s="105">
        <f t="shared" ref="W55" si="58">IF(W13=0,0,W13/W$3)</f>
        <v>0.16139070229819646</v>
      </c>
      <c r="DA55" s="192"/>
    </row>
    <row r="56" spans="1:105" x14ac:dyDescent="0.25">
      <c r="A56" s="50"/>
      <c r="B56" s="50"/>
      <c r="C56" s="50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DA56" s="181"/>
    </row>
    <row r="57" spans="1:105" ht="11.45" customHeight="1" x14ac:dyDescent="0.25">
      <c r="A57" s="53" t="s">
        <v>76</v>
      </c>
      <c r="B57" s="62">
        <v>513.21998177972512</v>
      </c>
      <c r="C57" s="62">
        <v>511.2329112778994</v>
      </c>
      <c r="D57" s="62">
        <v>514.37151798748744</v>
      </c>
      <c r="E57" s="62">
        <v>508.87058303588395</v>
      </c>
      <c r="F57" s="62">
        <v>510.42783444946258</v>
      </c>
      <c r="G57" s="62">
        <v>514.58587555643942</v>
      </c>
      <c r="H57" s="62">
        <v>516.69141850787469</v>
      </c>
      <c r="I57" s="62">
        <v>514.97040092607824</v>
      </c>
      <c r="J57" s="62">
        <v>516.73975304623423</v>
      </c>
      <c r="K57" s="62">
        <v>512.23138337592411</v>
      </c>
      <c r="L57" s="62">
        <v>510.89871607838001</v>
      </c>
      <c r="M57" s="62">
        <v>518.11021666675219</v>
      </c>
      <c r="N57" s="62">
        <v>513.52555349054114</v>
      </c>
      <c r="O57" s="62">
        <v>508.36811756685745</v>
      </c>
      <c r="P57" s="62">
        <v>507.39538776777925</v>
      </c>
      <c r="Q57" s="62">
        <v>505.13801799706641</v>
      </c>
      <c r="R57" s="62">
        <v>499.16561811534405</v>
      </c>
      <c r="S57" s="62">
        <v>496.18664363953343</v>
      </c>
      <c r="T57" s="62">
        <v>495.57589952895194</v>
      </c>
      <c r="U57" s="62">
        <v>497.5966431222455</v>
      </c>
      <c r="V57" s="62">
        <v>549.02727913805631</v>
      </c>
      <c r="W57" s="62">
        <v>525.1241774173609</v>
      </c>
      <c r="DA57" s="172" t="s">
        <v>313</v>
      </c>
    </row>
    <row r="58" spans="1:105" ht="11.45" customHeight="1" x14ac:dyDescent="0.25">
      <c r="A58" s="10" t="s">
        <v>33</v>
      </c>
      <c r="B58" s="14">
        <v>502.60406746986411</v>
      </c>
      <c r="C58" s="14">
        <v>501.02781989043922</v>
      </c>
      <c r="D58" s="14">
        <v>503.35674044166763</v>
      </c>
      <c r="E58" s="14">
        <v>496.52931494409165</v>
      </c>
      <c r="F58" s="14">
        <v>497.94762005665228</v>
      </c>
      <c r="G58" s="14">
        <v>501.22487896384951</v>
      </c>
      <c r="H58" s="14">
        <v>502.72028285627829</v>
      </c>
      <c r="I58" s="14">
        <v>500.30212629985994</v>
      </c>
      <c r="J58" s="14">
        <v>501.28510044148675</v>
      </c>
      <c r="K58" s="14">
        <v>499.05448875550263</v>
      </c>
      <c r="L58" s="14">
        <v>494.78873163435975</v>
      </c>
      <c r="M58" s="14">
        <v>502.43774190893004</v>
      </c>
      <c r="N58" s="14">
        <v>499.28034139073543</v>
      </c>
      <c r="O58" s="14">
        <v>494.56850586657663</v>
      </c>
      <c r="P58" s="14">
        <v>494.24119140899194</v>
      </c>
      <c r="Q58" s="14">
        <v>491.44560418493677</v>
      </c>
      <c r="R58" s="14">
        <v>486.48964213352781</v>
      </c>
      <c r="S58" s="14">
        <v>483.1485746434243</v>
      </c>
      <c r="T58" s="14">
        <v>483.13620699386735</v>
      </c>
      <c r="U58" s="14">
        <v>486.38557157262602</v>
      </c>
      <c r="V58" s="14">
        <v>511.26622800884536</v>
      </c>
      <c r="W58" s="14">
        <v>490.16879923148508</v>
      </c>
      <c r="DA58" s="189" t="s">
        <v>314</v>
      </c>
    </row>
    <row r="59" spans="1:105" ht="11.45" customHeight="1" x14ac:dyDescent="0.25">
      <c r="A59" s="83" t="s">
        <v>27</v>
      </c>
      <c r="B59" s="87">
        <v>479.91580661196866</v>
      </c>
      <c r="C59" s="87">
        <v>481.86481196036249</v>
      </c>
      <c r="D59" s="87">
        <v>482.70122445058666</v>
      </c>
      <c r="E59" s="87">
        <v>480.88755651624029</v>
      </c>
      <c r="F59" s="87">
        <v>480.21352086201313</v>
      </c>
      <c r="G59" s="87">
        <v>479.53293920358584</v>
      </c>
      <c r="H59" s="87">
        <v>481.18159649394499</v>
      </c>
      <c r="I59" s="87">
        <v>478.7106881166855</v>
      </c>
      <c r="J59" s="87">
        <v>483.05481678097476</v>
      </c>
      <c r="K59" s="87">
        <v>482.53166020177946</v>
      </c>
      <c r="L59" s="87">
        <v>481.17164051657625</v>
      </c>
      <c r="M59" s="87">
        <v>484.3295076433435</v>
      </c>
      <c r="N59" s="87">
        <v>488.73231447139511</v>
      </c>
      <c r="O59" s="87">
        <v>491.59598822859027</v>
      </c>
      <c r="P59" s="87">
        <v>492.01210984356049</v>
      </c>
      <c r="Q59" s="87">
        <v>493.17602540012211</v>
      </c>
      <c r="R59" s="87">
        <v>489.55160432687677</v>
      </c>
      <c r="S59" s="87">
        <v>488.62918615387292</v>
      </c>
      <c r="T59" s="87">
        <v>487.18294112805711</v>
      </c>
      <c r="U59" s="87">
        <v>485.13794657123577</v>
      </c>
      <c r="V59" s="87">
        <v>484.71551871390233</v>
      </c>
      <c r="W59" s="87">
        <v>471.49976681329571</v>
      </c>
      <c r="DA59" s="171" t="s">
        <v>315</v>
      </c>
    </row>
    <row r="60" spans="1:105" ht="11.45" customHeight="1" x14ac:dyDescent="0.25">
      <c r="A60" s="83" t="s">
        <v>175</v>
      </c>
      <c r="B60" s="87">
        <v>349.67228193620321</v>
      </c>
      <c r="C60" s="87">
        <v>349.94983091565797</v>
      </c>
      <c r="D60" s="87">
        <v>349.7017658877366</v>
      </c>
      <c r="E60" s="87">
        <v>349.39471384583868</v>
      </c>
      <c r="F60" s="87">
        <v>349.68643808972655</v>
      </c>
      <c r="G60" s="87">
        <v>348.83432314329519</v>
      </c>
      <c r="H60" s="87">
        <v>347.93917466998244</v>
      </c>
      <c r="I60" s="87">
        <v>346.489312389867</v>
      </c>
      <c r="J60" s="87">
        <v>346.45961159849008</v>
      </c>
      <c r="K60" s="87">
        <v>346.17007968112443</v>
      </c>
      <c r="L60" s="87">
        <v>345.2086988661224</v>
      </c>
      <c r="M60" s="87">
        <v>347.25946103390987</v>
      </c>
      <c r="N60" s="87">
        <v>349.39449776694505</v>
      </c>
      <c r="O60" s="87">
        <v>348.94696794023537</v>
      </c>
      <c r="P60" s="87">
        <v>347.60848697202948</v>
      </c>
      <c r="Q60" s="87">
        <v>347.08139338116496</v>
      </c>
      <c r="R60" s="87">
        <v>346.27753850759433</v>
      </c>
      <c r="S60" s="87">
        <v>345.60814630828207</v>
      </c>
      <c r="T60" s="87">
        <v>344.93528908574217</v>
      </c>
      <c r="U60" s="87">
        <v>342.76031630700879</v>
      </c>
      <c r="V60" s="87">
        <v>342.12022244889397</v>
      </c>
      <c r="W60" s="87">
        <v>337.8682506297601</v>
      </c>
      <c r="DA60" s="171" t="s">
        <v>316</v>
      </c>
    </row>
    <row r="61" spans="1:105" ht="11.45" customHeight="1" x14ac:dyDescent="0.25">
      <c r="A61" s="83" t="s">
        <v>176</v>
      </c>
      <c r="B61" s="87">
        <v>625.45817150355788</v>
      </c>
      <c r="C61" s="87">
        <v>622.19801333464227</v>
      </c>
      <c r="D61" s="87">
        <v>623.40645891209067</v>
      </c>
      <c r="E61" s="87">
        <v>614.34928759681486</v>
      </c>
      <c r="F61" s="87">
        <v>616.17847563133807</v>
      </c>
      <c r="G61" s="87">
        <v>621.9401885086869</v>
      </c>
      <c r="H61" s="87">
        <v>627.32031459272696</v>
      </c>
      <c r="I61" s="87">
        <v>625.68185278391434</v>
      </c>
      <c r="J61" s="87">
        <v>623.78317845560878</v>
      </c>
      <c r="K61" s="87">
        <v>617.15573627759318</v>
      </c>
      <c r="L61" s="87">
        <v>610.27177420829412</v>
      </c>
      <c r="M61" s="87">
        <v>621.89241221784198</v>
      </c>
      <c r="N61" s="87">
        <v>609.35715701843731</v>
      </c>
      <c r="O61" s="87">
        <v>597.55707270978553</v>
      </c>
      <c r="P61" s="87">
        <v>598.80489270535861</v>
      </c>
      <c r="Q61" s="87">
        <v>596.27580213264753</v>
      </c>
      <c r="R61" s="87">
        <v>592.83230428011427</v>
      </c>
      <c r="S61" s="87">
        <v>588.00622027109705</v>
      </c>
      <c r="T61" s="87">
        <v>588.38958026001637</v>
      </c>
      <c r="U61" s="87">
        <v>592.30164833623951</v>
      </c>
      <c r="V61" s="87">
        <v>648.5990298264004</v>
      </c>
      <c r="W61" s="87">
        <v>630.1471286485845</v>
      </c>
      <c r="DA61" s="171" t="s">
        <v>317</v>
      </c>
    </row>
    <row r="62" spans="1:105" ht="11.45" customHeight="1" x14ac:dyDescent="0.25">
      <c r="A62" s="12" t="s">
        <v>34</v>
      </c>
      <c r="B62" s="15">
        <v>695.38639663889603</v>
      </c>
      <c r="C62" s="15">
        <v>695.64311088242903</v>
      </c>
      <c r="D62" s="15">
        <v>696.9139099034345</v>
      </c>
      <c r="E62" s="15">
        <v>702.15255919147523</v>
      </c>
      <c r="F62" s="15">
        <v>698.71425587275576</v>
      </c>
      <c r="G62" s="15">
        <v>703.42831578310836</v>
      </c>
      <c r="H62" s="15">
        <v>698.93607101887176</v>
      </c>
      <c r="I62" s="15">
        <v>701.87437041020257</v>
      </c>
      <c r="J62" s="15">
        <v>707.22500372805166</v>
      </c>
      <c r="K62" s="15">
        <v>698.51404695356598</v>
      </c>
      <c r="L62" s="15">
        <v>708.02798012921937</v>
      </c>
      <c r="M62" s="15">
        <v>714.05286874023716</v>
      </c>
      <c r="N62" s="15">
        <v>706.07448234580852</v>
      </c>
      <c r="O62" s="15">
        <v>694.7505466957424</v>
      </c>
      <c r="P62" s="15">
        <v>694.69339638039924</v>
      </c>
      <c r="Q62" s="15">
        <v>696.60025933588997</v>
      </c>
      <c r="R62" s="15">
        <v>699.37411838248954</v>
      </c>
      <c r="S62" s="15">
        <v>693.67243577505224</v>
      </c>
      <c r="T62" s="15">
        <v>693.24271261264585</v>
      </c>
      <c r="U62" s="15">
        <v>690.82750956492589</v>
      </c>
      <c r="V62" s="15">
        <v>725.0223755289968</v>
      </c>
      <c r="W62" s="15">
        <v>713.81265338646995</v>
      </c>
      <c r="DA62" s="193" t="s">
        <v>318</v>
      </c>
    </row>
    <row r="63" spans="1:105" ht="11.45" customHeight="1" x14ac:dyDescent="0.25">
      <c r="A63" s="92" t="s">
        <v>27</v>
      </c>
      <c r="B63" s="101">
        <v>552.72617110015199</v>
      </c>
      <c r="C63" s="101">
        <v>553.67951080866874</v>
      </c>
      <c r="D63" s="101">
        <v>553.06897831805657</v>
      </c>
      <c r="E63" s="101">
        <v>552.70921751732851</v>
      </c>
      <c r="F63" s="101">
        <v>545.96950512127194</v>
      </c>
      <c r="G63" s="101">
        <v>549.40352449850207</v>
      </c>
      <c r="H63" s="101">
        <v>533.18821871856824</v>
      </c>
      <c r="I63" s="101">
        <v>513.85525261620103</v>
      </c>
      <c r="J63" s="101">
        <v>504.45989303794249</v>
      </c>
      <c r="K63" s="101">
        <v>489.12429999682774</v>
      </c>
      <c r="L63" s="101">
        <v>475.36203001373354</v>
      </c>
      <c r="M63" s="101">
        <v>481.76186323350356</v>
      </c>
      <c r="N63" s="101">
        <v>491.53788008416535</v>
      </c>
      <c r="O63" s="101">
        <v>490.04174654684005</v>
      </c>
      <c r="P63" s="101">
        <v>482.54351446274006</v>
      </c>
      <c r="Q63" s="101">
        <v>485.52740855846986</v>
      </c>
      <c r="R63" s="101">
        <v>482.14776185153073</v>
      </c>
      <c r="S63" s="101">
        <v>478.44630637024767</v>
      </c>
      <c r="T63" s="101">
        <v>474.74087300849988</v>
      </c>
      <c r="U63" s="101">
        <v>465.73958020284226</v>
      </c>
      <c r="V63" s="101">
        <v>446.94316973454772</v>
      </c>
      <c r="W63" s="101">
        <v>437.78792720531652</v>
      </c>
      <c r="DA63" s="175" t="s">
        <v>319</v>
      </c>
    </row>
    <row r="64" spans="1:105" ht="11.45" customHeight="1" x14ac:dyDescent="0.25">
      <c r="A64" s="92" t="s">
        <v>175</v>
      </c>
      <c r="B64" s="101">
        <v>357.30466522865976</v>
      </c>
      <c r="C64" s="101">
        <v>358.47703081274477</v>
      </c>
      <c r="D64" s="101">
        <v>356.87579224455004</v>
      </c>
      <c r="E64" s="101">
        <v>359.25887421278884</v>
      </c>
      <c r="F64" s="101">
        <v>359.08904755885317</v>
      </c>
      <c r="G64" s="101">
        <v>359.44128521131074</v>
      </c>
      <c r="H64" s="101">
        <v>356.13604905906487</v>
      </c>
      <c r="I64" s="101">
        <v>354.59299698294723</v>
      </c>
      <c r="J64" s="101">
        <v>355.39428992333393</v>
      </c>
      <c r="K64" s="101">
        <v>353.77586931739546</v>
      </c>
      <c r="L64" s="101">
        <v>350.52488920426299</v>
      </c>
      <c r="M64" s="101">
        <v>351.13740553407791</v>
      </c>
      <c r="N64" s="101">
        <v>353.09649325153168</v>
      </c>
      <c r="O64" s="101">
        <v>353.60183324464936</v>
      </c>
      <c r="P64" s="101">
        <v>352.64916683106128</v>
      </c>
      <c r="Q64" s="101">
        <v>353.62939262650832</v>
      </c>
      <c r="R64" s="101">
        <v>352.50191884178133</v>
      </c>
      <c r="S64" s="101">
        <v>351.11673726897811</v>
      </c>
      <c r="T64" s="101">
        <v>350.22021991404995</v>
      </c>
      <c r="U64" s="101">
        <v>349.12911122520865</v>
      </c>
      <c r="V64" s="101">
        <v>349.631084885007</v>
      </c>
      <c r="W64" s="101">
        <v>338.29345247650457</v>
      </c>
      <c r="DA64" s="175" t="s">
        <v>320</v>
      </c>
    </row>
    <row r="65" spans="1:105" ht="11.45" customHeight="1" x14ac:dyDescent="0.25">
      <c r="A65" s="85" t="s">
        <v>176</v>
      </c>
      <c r="B65" s="88">
        <v>749.27053384216811</v>
      </c>
      <c r="C65" s="88">
        <v>750.90262289209477</v>
      </c>
      <c r="D65" s="88">
        <v>751.96595770182944</v>
      </c>
      <c r="E65" s="88">
        <v>752.87796635355483</v>
      </c>
      <c r="F65" s="88">
        <v>751.41966071993352</v>
      </c>
      <c r="G65" s="88">
        <v>753.57767887004377</v>
      </c>
      <c r="H65" s="88">
        <v>755.00772514339667</v>
      </c>
      <c r="I65" s="88">
        <v>759.18608460349299</v>
      </c>
      <c r="J65" s="88">
        <v>763.66169507860729</v>
      </c>
      <c r="K65" s="88">
        <v>764.01040259825845</v>
      </c>
      <c r="L65" s="88">
        <v>767.94913782032222</v>
      </c>
      <c r="M65" s="88">
        <v>769.43413361276282</v>
      </c>
      <c r="N65" s="88">
        <v>761.49997847429961</v>
      </c>
      <c r="O65" s="88">
        <v>749.83262672566718</v>
      </c>
      <c r="P65" s="88">
        <v>751.90065098882542</v>
      </c>
      <c r="Q65" s="88">
        <v>752.5832856500075</v>
      </c>
      <c r="R65" s="88">
        <v>755.19679847437737</v>
      </c>
      <c r="S65" s="88">
        <v>748.78290288675726</v>
      </c>
      <c r="T65" s="88">
        <v>748.03330724281443</v>
      </c>
      <c r="U65" s="88">
        <v>748.87029726559217</v>
      </c>
      <c r="V65" s="88">
        <v>774.16449970739768</v>
      </c>
      <c r="W65" s="88">
        <v>768.40959429527481</v>
      </c>
      <c r="DA65" s="178" t="s">
        <v>321</v>
      </c>
    </row>
    <row r="66" spans="1:105" x14ac:dyDescent="0.25">
      <c r="A66" s="50"/>
      <c r="B66" s="50"/>
      <c r="C66" s="50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DA66" s="181"/>
    </row>
    <row r="67" spans="1:105" ht="11.45" customHeight="1" x14ac:dyDescent="0.25">
      <c r="A67" s="53" t="s">
        <v>77</v>
      </c>
      <c r="B67" s="59">
        <f t="shared" ref="B67" si="59">IF(B3=0,0,B17/B57)</f>
        <v>1.0525924253371524</v>
      </c>
      <c r="C67" s="59">
        <f t="shared" ref="C67:W67" si="60">IF(C3=0,0,C17/C57)</f>
        <v>1.0641372331074055</v>
      </c>
      <c r="D67" s="59">
        <f t="shared" si="60"/>
        <v>1.0420794164257035</v>
      </c>
      <c r="E67" s="59">
        <f t="shared" si="60"/>
        <v>1.0379048044005801</v>
      </c>
      <c r="F67" s="59">
        <f t="shared" si="60"/>
        <v>1.0337514292811865</v>
      </c>
      <c r="G67" s="59">
        <f t="shared" si="60"/>
        <v>1.0125450660671844</v>
      </c>
      <c r="H67" s="59">
        <f t="shared" si="60"/>
        <v>1.0021329047112337</v>
      </c>
      <c r="I67" s="59">
        <f t="shared" si="60"/>
        <v>0.98293237459707339</v>
      </c>
      <c r="J67" s="59">
        <f t="shared" si="60"/>
        <v>0.98275226745413613</v>
      </c>
      <c r="K67" s="59">
        <f t="shared" si="60"/>
        <v>0.98956766693421017</v>
      </c>
      <c r="L67" s="59">
        <f t="shared" si="60"/>
        <v>0.99341037843415148</v>
      </c>
      <c r="M67" s="59">
        <f t="shared" si="60"/>
        <v>0.96746320519479656</v>
      </c>
      <c r="N67" s="59">
        <f t="shared" si="60"/>
        <v>0.99317672129551127</v>
      </c>
      <c r="O67" s="59">
        <f t="shared" si="60"/>
        <v>1.0082620121709751</v>
      </c>
      <c r="P67" s="59">
        <f t="shared" si="60"/>
        <v>0.99724541653150311</v>
      </c>
      <c r="Q67" s="59">
        <f t="shared" si="60"/>
        <v>1.0145250981805778</v>
      </c>
      <c r="R67" s="59">
        <f t="shared" si="60"/>
        <v>1.0341440392944479</v>
      </c>
      <c r="S67" s="59">
        <f t="shared" si="60"/>
        <v>1.0525982943883159</v>
      </c>
      <c r="T67" s="59">
        <f t="shared" si="60"/>
        <v>1.0454197624630439</v>
      </c>
      <c r="U67" s="59">
        <f t="shared" si="60"/>
        <v>1.0418163618746226</v>
      </c>
      <c r="V67" s="59">
        <f t="shared" si="60"/>
        <v>0.98391443440348103</v>
      </c>
      <c r="W67" s="59">
        <f t="shared" si="60"/>
        <v>0.97221334984371799</v>
      </c>
      <c r="DA67" s="172"/>
    </row>
    <row r="68" spans="1:105" ht="11.45" customHeight="1" x14ac:dyDescent="0.25">
      <c r="A68" s="10" t="s">
        <v>33</v>
      </c>
      <c r="B68" s="23">
        <f t="shared" ref="B68:B75" si="61">IF(B6=0,0,B18/B58)</f>
        <v>1.0554205991726455</v>
      </c>
      <c r="C68" s="23">
        <f t="shared" ref="C68:W68" si="62">IF(C6=0,0,C18/C58)</f>
        <v>1.0678500578566266</v>
      </c>
      <c r="D68" s="23">
        <f t="shared" si="62"/>
        <v>1.0432848068343032</v>
      </c>
      <c r="E68" s="23">
        <f t="shared" si="62"/>
        <v>1.040893171657999</v>
      </c>
      <c r="F68" s="23">
        <f t="shared" si="62"/>
        <v>1.037084819433197</v>
      </c>
      <c r="G68" s="23">
        <f t="shared" si="62"/>
        <v>1.0171463143872201</v>
      </c>
      <c r="H68" s="23">
        <f t="shared" si="62"/>
        <v>1.0078280987358541</v>
      </c>
      <c r="I68" s="23">
        <f t="shared" si="62"/>
        <v>0.991047651064767</v>
      </c>
      <c r="J68" s="23">
        <f t="shared" si="62"/>
        <v>0.99258408859005087</v>
      </c>
      <c r="K68" s="23">
        <f t="shared" si="62"/>
        <v>0.99489815693700312</v>
      </c>
      <c r="L68" s="23">
        <f t="shared" si="62"/>
        <v>1.0042212641757631</v>
      </c>
      <c r="M68" s="23">
        <f t="shared" si="62"/>
        <v>0.98056764530734453</v>
      </c>
      <c r="N68" s="23">
        <f t="shared" si="62"/>
        <v>1.0035619063248116</v>
      </c>
      <c r="O68" s="23">
        <f t="shared" si="62"/>
        <v>1.0177011336967796</v>
      </c>
      <c r="P68" s="23">
        <f t="shared" si="62"/>
        <v>1.0058499404488204</v>
      </c>
      <c r="Q68" s="23">
        <f t="shared" si="62"/>
        <v>1.02468331932444</v>
      </c>
      <c r="R68" s="23">
        <f t="shared" si="62"/>
        <v>1.0425877995602131</v>
      </c>
      <c r="S68" s="23">
        <f t="shared" si="62"/>
        <v>1.0622222123826375</v>
      </c>
      <c r="T68" s="23">
        <f t="shared" si="62"/>
        <v>1.0543417240940134</v>
      </c>
      <c r="U68" s="23">
        <f t="shared" si="62"/>
        <v>1.0501152016449853</v>
      </c>
      <c r="V68" s="23">
        <f t="shared" si="62"/>
        <v>1.0182027055555463</v>
      </c>
      <c r="W68" s="23">
        <f t="shared" si="62"/>
        <v>1.005849419851909</v>
      </c>
      <c r="DA68" s="189"/>
    </row>
    <row r="69" spans="1:105" ht="11.45" customHeight="1" x14ac:dyDescent="0.25">
      <c r="A69" s="83" t="s">
        <v>27</v>
      </c>
      <c r="B69" s="91">
        <f t="shared" si="61"/>
        <v>1.0721762267261492</v>
      </c>
      <c r="C69" s="91">
        <f t="shared" ref="C69:W69" si="63">IF(C7=0,0,C19/C59)</f>
        <v>1.0815104607509471</v>
      </c>
      <c r="D69" s="91">
        <f t="shared" si="63"/>
        <v>1.0180872132723211</v>
      </c>
      <c r="E69" s="91">
        <f t="shared" si="63"/>
        <v>1.0174843693353617</v>
      </c>
      <c r="F69" s="91">
        <f t="shared" si="63"/>
        <v>1.0422329406534871</v>
      </c>
      <c r="G69" s="91">
        <f t="shared" si="63"/>
        <v>1.0919495869363258</v>
      </c>
      <c r="H69" s="91">
        <f t="shared" si="63"/>
        <v>1.085047615407261</v>
      </c>
      <c r="I69" s="91">
        <f t="shared" si="63"/>
        <v>1.1016439025615696</v>
      </c>
      <c r="J69" s="91">
        <f t="shared" si="63"/>
        <v>1.0872596906095002</v>
      </c>
      <c r="K69" s="91">
        <f t="shared" si="63"/>
        <v>1.0371669318653556</v>
      </c>
      <c r="L69" s="91">
        <f t="shared" si="63"/>
        <v>1.1206399502051949</v>
      </c>
      <c r="M69" s="91">
        <f t="shared" si="63"/>
        <v>1.162529093924364</v>
      </c>
      <c r="N69" s="91">
        <f t="shared" si="63"/>
        <v>1.1603739265768191</v>
      </c>
      <c r="O69" s="91">
        <f t="shared" si="63"/>
        <v>1.1621648319268156</v>
      </c>
      <c r="P69" s="91">
        <f t="shared" si="63"/>
        <v>1.2183093951740724</v>
      </c>
      <c r="Q69" s="91">
        <f t="shared" si="63"/>
        <v>1.2537943690992595</v>
      </c>
      <c r="R69" s="91">
        <f t="shared" si="63"/>
        <v>1.2899767879646751</v>
      </c>
      <c r="S69" s="91">
        <f t="shared" si="63"/>
        <v>1.3158203638278203</v>
      </c>
      <c r="T69" s="91">
        <f t="shared" si="63"/>
        <v>1.3232340522064816</v>
      </c>
      <c r="U69" s="91">
        <f t="shared" si="63"/>
        <v>1.3478878429739629</v>
      </c>
      <c r="V69" s="91">
        <f t="shared" si="63"/>
        <v>1.2499751492025659</v>
      </c>
      <c r="W69" s="91">
        <f t="shared" si="63"/>
        <v>1.4010766523916769</v>
      </c>
      <c r="DA69" s="171"/>
    </row>
    <row r="70" spans="1:105" ht="11.45" customHeight="1" x14ac:dyDescent="0.25">
      <c r="A70" s="83" t="s">
        <v>175</v>
      </c>
      <c r="B70" s="91">
        <f t="shared" si="61"/>
        <v>1.1638571492704217</v>
      </c>
      <c r="C70" s="91">
        <f t="shared" ref="C70:W70" si="64">IF(C8=0,0,C20/C60)</f>
        <v>1.1824223537575331</v>
      </c>
      <c r="D70" s="91">
        <f t="shared" si="64"/>
        <v>1.1583454900937453</v>
      </c>
      <c r="E70" s="91">
        <f t="shared" si="64"/>
        <v>1.1633667644689081</v>
      </c>
      <c r="F70" s="91">
        <f t="shared" si="64"/>
        <v>1.1470044037054954</v>
      </c>
      <c r="G70" s="91">
        <f t="shared" si="64"/>
        <v>1.1331527126257934</v>
      </c>
      <c r="H70" s="91">
        <f t="shared" si="64"/>
        <v>1.144467916138739</v>
      </c>
      <c r="I70" s="91">
        <f t="shared" si="64"/>
        <v>1.1410282707671882</v>
      </c>
      <c r="J70" s="91">
        <f t="shared" si="64"/>
        <v>1.1553955587661009</v>
      </c>
      <c r="K70" s="91">
        <f t="shared" si="64"/>
        <v>1.1255566248840332</v>
      </c>
      <c r="L70" s="91">
        <f t="shared" si="64"/>
        <v>1.118468762135898</v>
      </c>
      <c r="M70" s="91">
        <f t="shared" si="64"/>
        <v>1.1187553350066572</v>
      </c>
      <c r="N70" s="91">
        <f t="shared" si="64"/>
        <v>1.1202353469231119</v>
      </c>
      <c r="O70" s="91">
        <f t="shared" si="64"/>
        <v>1.1300594179270418</v>
      </c>
      <c r="P70" s="91">
        <f t="shared" si="64"/>
        <v>1.1234575374149589</v>
      </c>
      <c r="Q70" s="91">
        <f t="shared" si="64"/>
        <v>1.1355695033744519</v>
      </c>
      <c r="R70" s="91">
        <f t="shared" si="64"/>
        <v>1.1495776192184994</v>
      </c>
      <c r="S70" s="91">
        <f t="shared" si="64"/>
        <v>1.1966855367506528</v>
      </c>
      <c r="T70" s="91">
        <f t="shared" si="64"/>
        <v>1.2069522027599167</v>
      </c>
      <c r="U70" s="91">
        <f t="shared" si="64"/>
        <v>1.2245326398450391</v>
      </c>
      <c r="V70" s="91">
        <f t="shared" si="64"/>
        <v>1.0615836163088819</v>
      </c>
      <c r="W70" s="91">
        <f t="shared" si="64"/>
        <v>1.0611079359076727</v>
      </c>
      <c r="DA70" s="171"/>
    </row>
    <row r="71" spans="1:105" ht="11.45" customHeight="1" x14ac:dyDescent="0.25">
      <c r="A71" s="83" t="s">
        <v>176</v>
      </c>
      <c r="B71" s="91">
        <f t="shared" si="61"/>
        <v>1.1010133107894453</v>
      </c>
      <c r="C71" s="91">
        <f t="shared" ref="C71:W71" si="65">IF(C9=0,0,C21/C61)</f>
        <v>1.1142418331336579</v>
      </c>
      <c r="D71" s="91">
        <f t="shared" si="65"/>
        <v>1.1028897557988022</v>
      </c>
      <c r="E71" s="91">
        <f t="shared" si="65"/>
        <v>1.0989930440807343</v>
      </c>
      <c r="F71" s="91">
        <f t="shared" si="65"/>
        <v>1.0904750024456777</v>
      </c>
      <c r="G71" s="91">
        <f t="shared" si="65"/>
        <v>1.0442139380691575</v>
      </c>
      <c r="H71" s="91">
        <f t="shared" si="65"/>
        <v>1.0196960419095631</v>
      </c>
      <c r="I71" s="91">
        <f t="shared" si="65"/>
        <v>0.97668686415371897</v>
      </c>
      <c r="J71" s="91">
        <f t="shared" si="65"/>
        <v>0.97398002154666374</v>
      </c>
      <c r="K71" s="91">
        <f t="shared" si="65"/>
        <v>1.0106531933421199</v>
      </c>
      <c r="L71" s="91">
        <f t="shared" si="65"/>
        <v>1.0033908191399807</v>
      </c>
      <c r="M71" s="91">
        <f t="shared" si="65"/>
        <v>0.94769651941720057</v>
      </c>
      <c r="N71" s="91">
        <f t="shared" si="65"/>
        <v>0.99266687486383987</v>
      </c>
      <c r="O71" s="91">
        <f t="shared" si="65"/>
        <v>1.0165922069697377</v>
      </c>
      <c r="P71" s="91">
        <f t="shared" si="65"/>
        <v>0.98745809555783959</v>
      </c>
      <c r="Q71" s="91">
        <f t="shared" si="65"/>
        <v>1.0074073283340166</v>
      </c>
      <c r="R71" s="91">
        <f t="shared" si="65"/>
        <v>1.0300472081857286</v>
      </c>
      <c r="S71" s="91">
        <f t="shared" si="65"/>
        <v>1.0294519595810698</v>
      </c>
      <c r="T71" s="91">
        <f t="shared" si="65"/>
        <v>1.0001834047765203</v>
      </c>
      <c r="U71" s="91">
        <f t="shared" si="65"/>
        <v>0.97978377974363873</v>
      </c>
      <c r="V71" s="91">
        <f t="shared" si="65"/>
        <v>1.0435671372511235</v>
      </c>
      <c r="W71" s="91">
        <f t="shared" si="65"/>
        <v>0.94725334337714162</v>
      </c>
      <c r="DA71" s="171"/>
    </row>
    <row r="72" spans="1:105" ht="11.45" customHeight="1" x14ac:dyDescent="0.25">
      <c r="A72" s="12" t="s">
        <v>34</v>
      </c>
      <c r="B72" s="24">
        <f t="shared" si="61"/>
        <v>0.99411290135818042</v>
      </c>
      <c r="C72" s="24">
        <f t="shared" ref="C72:W72" si="66">IF(C10=0,0,C22/C62)</f>
        <v>0.98929249928305818</v>
      </c>
      <c r="D72" s="24">
        <f t="shared" si="66"/>
        <v>1.0026914421729443</v>
      </c>
      <c r="E72" s="24">
        <f t="shared" si="66"/>
        <v>0.98519996692051937</v>
      </c>
      <c r="F72" s="24">
        <f t="shared" si="66"/>
        <v>0.9798452642310258</v>
      </c>
      <c r="G72" s="24">
        <f t="shared" si="66"/>
        <v>0.9516349899942359</v>
      </c>
      <c r="H72" s="24">
        <f t="shared" si="66"/>
        <v>0.93681155363015289</v>
      </c>
      <c r="I72" s="24">
        <f t="shared" si="66"/>
        <v>0.89968735024399105</v>
      </c>
      <c r="J72" s="24">
        <f t="shared" si="66"/>
        <v>0.88837644281831352</v>
      </c>
      <c r="K72" s="24">
        <f t="shared" si="66"/>
        <v>0.92471074149472887</v>
      </c>
      <c r="L72" s="24">
        <f t="shared" si="66"/>
        <v>0.89372386758084177</v>
      </c>
      <c r="M72" s="24">
        <f t="shared" si="66"/>
        <v>0.84692644844150311</v>
      </c>
      <c r="N72" s="24">
        <f t="shared" si="66"/>
        <v>0.8878553595058678</v>
      </c>
      <c r="O72" s="24">
        <f t="shared" si="66"/>
        <v>0.91152136334035971</v>
      </c>
      <c r="P72" s="24">
        <f t="shared" si="66"/>
        <v>0.90380331435838279</v>
      </c>
      <c r="Q72" s="24">
        <f t="shared" si="66"/>
        <v>0.90866679437256659</v>
      </c>
      <c r="R72" s="24">
        <f t="shared" si="66"/>
        <v>0.93526237810161217</v>
      </c>
      <c r="S72" s="24">
        <f t="shared" si="66"/>
        <v>0.94517524508936379</v>
      </c>
      <c r="T72" s="24">
        <f t="shared" si="66"/>
        <v>0.94080019584712482</v>
      </c>
      <c r="U72" s="24">
        <f t="shared" si="66"/>
        <v>0.93554440573527553</v>
      </c>
      <c r="V72" s="24">
        <f t="shared" si="66"/>
        <v>0.86857892640787782</v>
      </c>
      <c r="W72" s="24">
        <f t="shared" si="66"/>
        <v>0.8447188213700112</v>
      </c>
      <c r="DA72" s="193"/>
    </row>
    <row r="73" spans="1:105" ht="11.45" customHeight="1" x14ac:dyDescent="0.25">
      <c r="A73" s="92" t="s">
        <v>27</v>
      </c>
      <c r="B73" s="93">
        <f t="shared" si="61"/>
        <v>0.9954502528851592</v>
      </c>
      <c r="C73" s="93">
        <f t="shared" ref="C73:W73" si="67">IF(C11=0,0,C23/C63)</f>
        <v>0.97570488685575774</v>
      </c>
      <c r="D73" s="93">
        <f t="shared" si="67"/>
        <v>0.94397812426734662</v>
      </c>
      <c r="E73" s="93">
        <f t="shared" si="67"/>
        <v>0.92473899172193963</v>
      </c>
      <c r="F73" s="93">
        <f t="shared" si="67"/>
        <v>0.94873499138113604</v>
      </c>
      <c r="G73" s="93">
        <f t="shared" si="67"/>
        <v>0.97542134785905987</v>
      </c>
      <c r="H73" s="93">
        <f t="shared" si="67"/>
        <v>0.99994710287651689</v>
      </c>
      <c r="I73" s="93">
        <f t="shared" si="67"/>
        <v>1.01612178440545</v>
      </c>
      <c r="J73" s="93">
        <f t="shared" si="67"/>
        <v>1.0477813959754898</v>
      </c>
      <c r="K73" s="93">
        <f t="shared" si="67"/>
        <v>1.0012065932054175</v>
      </c>
      <c r="L73" s="93">
        <f t="shared" si="67"/>
        <v>1.1192755306395756</v>
      </c>
      <c r="M73" s="93">
        <f t="shared" si="67"/>
        <v>1.1393521654625141</v>
      </c>
      <c r="N73" s="93">
        <f t="shared" si="67"/>
        <v>1.1586494250329056</v>
      </c>
      <c r="O73" s="93">
        <f t="shared" si="67"/>
        <v>1.1703300658425284</v>
      </c>
      <c r="P73" s="93">
        <f t="shared" si="67"/>
        <v>1.2270742208184757</v>
      </c>
      <c r="Q73" s="93">
        <f t="shared" si="67"/>
        <v>1.2511955931907937</v>
      </c>
      <c r="R73" s="93">
        <f t="shared" si="67"/>
        <v>1.2937620400078316</v>
      </c>
      <c r="S73" s="93">
        <f t="shared" si="67"/>
        <v>1.2979655222614752</v>
      </c>
      <c r="T73" s="93">
        <f t="shared" si="67"/>
        <v>1.3029582225933225</v>
      </c>
      <c r="U73" s="93">
        <f t="shared" si="67"/>
        <v>1.4274940453105363</v>
      </c>
      <c r="V73" s="93">
        <f t="shared" si="67"/>
        <v>1.4673615730510066</v>
      </c>
      <c r="W73" s="93">
        <f t="shared" si="67"/>
        <v>1.3844576736943437</v>
      </c>
      <c r="DA73" s="175"/>
    </row>
    <row r="74" spans="1:105" ht="11.45" customHeight="1" x14ac:dyDescent="0.25">
      <c r="A74" s="92" t="s">
        <v>175</v>
      </c>
      <c r="B74" s="93">
        <f t="shared" si="61"/>
        <v>1.2584682247197947</v>
      </c>
      <c r="C74" s="93">
        <f t="shared" ref="C74:W74" si="68">IF(C12=0,0,C24/C64)</f>
        <v>1.2189260185455666</v>
      </c>
      <c r="D74" s="93">
        <f t="shared" si="68"/>
        <v>1.2390227508002569</v>
      </c>
      <c r="E74" s="93">
        <f t="shared" si="68"/>
        <v>1.217532919232353</v>
      </c>
      <c r="F74" s="93">
        <f t="shared" si="68"/>
        <v>1.1823583326279112</v>
      </c>
      <c r="G74" s="93">
        <f t="shared" si="68"/>
        <v>1.1787212130791498</v>
      </c>
      <c r="H74" s="93">
        <f t="shared" si="68"/>
        <v>1.2030571663631615</v>
      </c>
      <c r="I74" s="93">
        <f t="shared" si="68"/>
        <v>1.2084795381515945</v>
      </c>
      <c r="J74" s="93">
        <f t="shared" si="68"/>
        <v>1.2156587031815682</v>
      </c>
      <c r="K74" s="93">
        <f t="shared" si="68"/>
        <v>1.1878092688191619</v>
      </c>
      <c r="L74" s="93">
        <f t="shared" si="68"/>
        <v>1.1842730760412883</v>
      </c>
      <c r="M74" s="93">
        <f t="shared" si="68"/>
        <v>1.1565388962984939</v>
      </c>
      <c r="N74" s="93">
        <f t="shared" si="68"/>
        <v>1.176704685814373</v>
      </c>
      <c r="O74" s="93">
        <f t="shared" si="68"/>
        <v>1.1879011734561109</v>
      </c>
      <c r="P74" s="93">
        <f t="shared" si="68"/>
        <v>1.1809185743707074</v>
      </c>
      <c r="Q74" s="93">
        <f t="shared" si="68"/>
        <v>1.1895242226511826</v>
      </c>
      <c r="R74" s="93">
        <f t="shared" si="68"/>
        <v>1.211665643024288</v>
      </c>
      <c r="S74" s="93">
        <f t="shared" si="68"/>
        <v>1.2899688352659084</v>
      </c>
      <c r="T74" s="93">
        <f t="shared" si="68"/>
        <v>1.3136363255806027</v>
      </c>
      <c r="U74" s="93">
        <f t="shared" si="68"/>
        <v>1.3344427558210588</v>
      </c>
      <c r="V74" s="93">
        <f t="shared" si="68"/>
        <v>1.2585638774023331</v>
      </c>
      <c r="W74" s="93">
        <f t="shared" si="68"/>
        <v>1.4047030507099629</v>
      </c>
      <c r="DA74" s="175"/>
    </row>
    <row r="75" spans="1:105" ht="11.45" customHeight="1" x14ac:dyDescent="0.25">
      <c r="A75" s="85" t="s">
        <v>176</v>
      </c>
      <c r="B75" s="94">
        <f t="shared" si="61"/>
        <v>1.0202941428027135</v>
      </c>
      <c r="C75" s="94">
        <f t="shared" ref="C75:W75" si="69">IF(C13=0,0,C25/C65)</f>
        <v>1.0227011136387787</v>
      </c>
      <c r="D75" s="94">
        <f t="shared" si="69"/>
        <v>1.0349945589565326</v>
      </c>
      <c r="E75" s="94">
        <f t="shared" si="69"/>
        <v>1.0104032269981456</v>
      </c>
      <c r="F75" s="94">
        <f t="shared" si="69"/>
        <v>1.0055920045788</v>
      </c>
      <c r="G75" s="94">
        <f t="shared" si="69"/>
        <v>0.96779160574157796</v>
      </c>
      <c r="H75" s="94">
        <f t="shared" si="69"/>
        <v>0.94611267678703115</v>
      </c>
      <c r="I75" s="94">
        <f t="shared" si="69"/>
        <v>0.89952712220700792</v>
      </c>
      <c r="J75" s="94">
        <f t="shared" si="69"/>
        <v>0.88457731222263214</v>
      </c>
      <c r="K75" s="94">
        <f t="shared" si="69"/>
        <v>0.93126862241539532</v>
      </c>
      <c r="L75" s="94">
        <f t="shared" si="69"/>
        <v>0.89008104653732489</v>
      </c>
      <c r="M75" s="94">
        <f t="shared" si="69"/>
        <v>0.83903529920424735</v>
      </c>
      <c r="N75" s="94">
        <f t="shared" si="69"/>
        <v>0.88283683941956426</v>
      </c>
      <c r="O75" s="94">
        <f t="shared" si="69"/>
        <v>0.90638518486248443</v>
      </c>
      <c r="P75" s="94">
        <f t="shared" si="69"/>
        <v>0.89609365053621415</v>
      </c>
      <c r="Q75" s="94">
        <f t="shared" si="69"/>
        <v>0.90057369296415513</v>
      </c>
      <c r="R75" s="94">
        <f t="shared" si="69"/>
        <v>0.9288570853487077</v>
      </c>
      <c r="S75" s="94">
        <f t="shared" si="69"/>
        <v>0.93321506180961322</v>
      </c>
      <c r="T75" s="94">
        <f t="shared" si="69"/>
        <v>0.92642381453915357</v>
      </c>
      <c r="U75" s="94">
        <f t="shared" si="69"/>
        <v>0.91473231613344264</v>
      </c>
      <c r="V75" s="94">
        <f t="shared" si="69"/>
        <v>0.85386495427835485</v>
      </c>
      <c r="W75" s="94">
        <f t="shared" si="69"/>
        <v>0.81523948204635677</v>
      </c>
      <c r="DA75" s="178"/>
    </row>
    <row r="76" spans="1:105" x14ac:dyDescent="0.25">
      <c r="A76" s="50"/>
      <c r="B76" s="50"/>
      <c r="C76" s="50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DA76" s="181"/>
    </row>
    <row r="77" spans="1:105" ht="11.45" customHeight="1" x14ac:dyDescent="0.25">
      <c r="A77" s="52" t="s">
        <v>78</v>
      </c>
      <c r="B77" s="50"/>
      <c r="C77" s="50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DA77" s="181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  <ignoredErrors>
    <ignoredError sqref="B5:W5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A59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25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322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X1" s="49"/>
      <c r="Y1" s="49"/>
      <c r="Z1" s="49"/>
      <c r="AA1" s="49"/>
      <c r="AB1" s="49"/>
      <c r="AC1" s="49"/>
      <c r="AD1" s="49"/>
      <c r="AE1" s="49"/>
      <c r="AF1" s="49"/>
      <c r="DA1" s="170" t="s">
        <v>157</v>
      </c>
    </row>
    <row r="2" spans="1:105" x14ac:dyDescent="0.25">
      <c r="A2" s="50"/>
      <c r="B2" s="50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DA2" s="181"/>
    </row>
    <row r="3" spans="1:105" ht="11.45" customHeight="1" x14ac:dyDescent="0.25">
      <c r="A3" s="53" t="s">
        <v>44</v>
      </c>
      <c r="B3" s="79">
        <f t="shared" ref="B3:C3" si="0">SUM(B4:B5)</f>
        <v>103128.31382328004</v>
      </c>
      <c r="C3" s="79">
        <f t="shared" si="0"/>
        <v>100714.87413647999</v>
      </c>
      <c r="D3" s="79">
        <f t="shared" ref="D3" si="1">SUM(D4:D5)</f>
        <v>98224.10479764</v>
      </c>
      <c r="E3" s="79">
        <f t="shared" ref="E3" si="2">SUM(E4:E5)</f>
        <v>99925.48656972</v>
      </c>
      <c r="F3" s="79">
        <f t="shared" ref="F3" si="3">SUM(F4:F5)</f>
        <v>106460.04412007998</v>
      </c>
      <c r="G3" s="79">
        <f t="shared" ref="G3" si="4">SUM(G4:G5)</f>
        <v>111228.94639332002</v>
      </c>
      <c r="H3" s="79">
        <f t="shared" ref="H3" si="5">SUM(H4:H5)</f>
        <v>116421.70791167999</v>
      </c>
      <c r="I3" s="79">
        <f t="shared" ref="I3" si="6">SUM(I4:I5)</f>
        <v>121551.14329379999</v>
      </c>
      <c r="J3" s="79">
        <f t="shared" ref="J3" si="7">SUM(J4:J5)</f>
        <v>122867.54369604</v>
      </c>
      <c r="K3" s="79">
        <f t="shared" ref="K3" si="8">SUM(K4:K5)</f>
        <v>112334.69625408002</v>
      </c>
      <c r="L3" s="79">
        <f t="shared" ref="L3" si="9">SUM(L4:L5)</f>
        <v>113612.57386632002</v>
      </c>
      <c r="M3" s="79">
        <f t="shared" ref="M3" si="10">SUM(M4:M5)</f>
        <v>117532.74207923999</v>
      </c>
      <c r="N3" s="79">
        <f t="shared" ref="N3" si="11">SUM(N4:N5)</f>
        <v>114826.47883812002</v>
      </c>
      <c r="O3" s="79">
        <f t="shared" ref="O3" si="12">SUM(O4:O5)</f>
        <v>114166.44505692</v>
      </c>
      <c r="P3" s="79">
        <f t="shared" ref="P3" si="13">SUM(P4:P5)</f>
        <v>115492.63297860001</v>
      </c>
      <c r="Q3" s="79">
        <f t="shared" ref="Q3" si="14">SUM(Q4:Q5)</f>
        <v>120302.41956084003</v>
      </c>
      <c r="R3" s="79">
        <f t="shared" ref="R3" si="15">SUM(R4:R5)</f>
        <v>126268.10293140003</v>
      </c>
      <c r="S3" s="79">
        <f t="shared" ref="S3" si="16">SUM(S4:S5)</f>
        <v>135263.49586812002</v>
      </c>
      <c r="T3" s="79">
        <f t="shared" ref="T3" si="17">SUM(T4:T5)</f>
        <v>142254.30145751999</v>
      </c>
      <c r="U3" s="79">
        <f t="shared" ref="U3" si="18">SUM(U4:U5)</f>
        <v>145312.50608028</v>
      </c>
      <c r="V3" s="79">
        <f t="shared" ref="V3:W3" si="19">SUM(V4:V5)</f>
        <v>63366.340113720005</v>
      </c>
      <c r="W3" s="79">
        <f t="shared" si="19"/>
        <v>77615.728736040008</v>
      </c>
      <c r="DA3" s="172" t="s">
        <v>323</v>
      </c>
    </row>
    <row r="4" spans="1:105" ht="11.45" customHeight="1" x14ac:dyDescent="0.25">
      <c r="A4" s="95" t="s">
        <v>27</v>
      </c>
      <c r="B4" s="96">
        <f t="shared" ref="B4:C4" si="20">SUM(B7,B11)</f>
        <v>17109.945984240003</v>
      </c>
      <c r="C4" s="96">
        <f t="shared" si="20"/>
        <v>16684.522686</v>
      </c>
      <c r="D4" s="96">
        <f t="shared" ref="D4:V4" si="21">SUM(D7,D11)</f>
        <v>15647.967612</v>
      </c>
      <c r="E4" s="96">
        <f t="shared" si="21"/>
        <v>15768.623736720001</v>
      </c>
      <c r="F4" s="96">
        <f t="shared" si="21"/>
        <v>16338.291802199998</v>
      </c>
      <c r="G4" s="96">
        <f t="shared" si="21"/>
        <v>17463.73356108</v>
      </c>
      <c r="H4" s="96">
        <f t="shared" si="21"/>
        <v>17873.02604484</v>
      </c>
      <c r="I4" s="96">
        <f t="shared" si="21"/>
        <v>18730.694519280005</v>
      </c>
      <c r="J4" s="96">
        <f t="shared" si="21"/>
        <v>18136.421278559999</v>
      </c>
      <c r="K4" s="96">
        <f t="shared" si="21"/>
        <v>16445.395678320005</v>
      </c>
      <c r="L4" s="96">
        <f t="shared" si="21"/>
        <v>16921.332355320003</v>
      </c>
      <c r="M4" s="96">
        <f t="shared" si="21"/>
        <v>17980.995535919999</v>
      </c>
      <c r="N4" s="96">
        <f t="shared" si="21"/>
        <v>16649.98364052</v>
      </c>
      <c r="O4" s="96">
        <f t="shared" si="21"/>
        <v>15559.56779076</v>
      </c>
      <c r="P4" s="96">
        <f t="shared" si="21"/>
        <v>15635.315979360003</v>
      </c>
      <c r="Q4" s="96">
        <f t="shared" si="21"/>
        <v>16242.122945160001</v>
      </c>
      <c r="R4" s="96">
        <f t="shared" si="21"/>
        <v>17211.269844360002</v>
      </c>
      <c r="S4" s="96">
        <f t="shared" si="21"/>
        <v>17990.043716880002</v>
      </c>
      <c r="T4" s="96">
        <f t="shared" si="21"/>
        <v>18786.669827400001</v>
      </c>
      <c r="U4" s="96">
        <f t="shared" si="21"/>
        <v>19505.890376999996</v>
      </c>
      <c r="V4" s="96">
        <f t="shared" si="21"/>
        <v>9061.4541455999988</v>
      </c>
      <c r="W4" s="96">
        <f t="shared" ref="W4" si="22">SUM(W7,W11)</f>
        <v>12808.024144920002</v>
      </c>
      <c r="DA4" s="171" t="s">
        <v>324</v>
      </c>
    </row>
    <row r="5" spans="1:105" ht="11.45" customHeight="1" x14ac:dyDescent="0.25">
      <c r="A5" s="95" t="s">
        <v>116</v>
      </c>
      <c r="B5" s="96">
        <f t="shared" ref="B5:C5" si="23">SUM(B8:B9,B12:B13)</f>
        <v>86018.367839040031</v>
      </c>
      <c r="C5" s="96">
        <f t="shared" si="23"/>
        <v>84030.351450479997</v>
      </c>
      <c r="D5" s="96">
        <f t="shared" ref="D5:V5" si="24">SUM(D8:D9,D12:D13)</f>
        <v>82576.137185640007</v>
      </c>
      <c r="E5" s="96">
        <f t="shared" si="24"/>
        <v>84156.862832999992</v>
      </c>
      <c r="F5" s="96">
        <f t="shared" si="24"/>
        <v>90121.752317879989</v>
      </c>
      <c r="G5" s="96">
        <f t="shared" si="24"/>
        <v>93765.212832240009</v>
      </c>
      <c r="H5" s="96">
        <f t="shared" si="24"/>
        <v>98548.681866839994</v>
      </c>
      <c r="I5" s="96">
        <f t="shared" si="24"/>
        <v>102820.44877451999</v>
      </c>
      <c r="J5" s="96">
        <f t="shared" si="24"/>
        <v>104731.12241748</v>
      </c>
      <c r="K5" s="96">
        <f t="shared" si="24"/>
        <v>95889.300575760004</v>
      </c>
      <c r="L5" s="96">
        <f t="shared" si="24"/>
        <v>96691.241511000015</v>
      </c>
      <c r="M5" s="96">
        <f t="shared" si="24"/>
        <v>99551.746543319998</v>
      </c>
      <c r="N5" s="96">
        <f t="shared" si="24"/>
        <v>98176.495197600016</v>
      </c>
      <c r="O5" s="96">
        <f t="shared" si="24"/>
        <v>98606.877266159994</v>
      </c>
      <c r="P5" s="96">
        <f t="shared" si="24"/>
        <v>99857.316999240007</v>
      </c>
      <c r="Q5" s="96">
        <f t="shared" si="24"/>
        <v>104060.29661568002</v>
      </c>
      <c r="R5" s="96">
        <f t="shared" si="24"/>
        <v>109056.83308704004</v>
      </c>
      <c r="S5" s="96">
        <f t="shared" si="24"/>
        <v>117273.45215124001</v>
      </c>
      <c r="T5" s="96">
        <f t="shared" si="24"/>
        <v>123467.63163012</v>
      </c>
      <c r="U5" s="96">
        <f t="shared" si="24"/>
        <v>125806.61570328001</v>
      </c>
      <c r="V5" s="96">
        <f t="shared" si="24"/>
        <v>54304.885968120005</v>
      </c>
      <c r="W5" s="96">
        <f t="shared" ref="W5" si="25">SUM(W8:W9,W12:W13)</f>
        <v>64807.704591120011</v>
      </c>
      <c r="DA5" s="171" t="s">
        <v>325</v>
      </c>
    </row>
    <row r="6" spans="1:105" ht="11.45" customHeight="1" x14ac:dyDescent="0.25">
      <c r="A6" s="10" t="s">
        <v>33</v>
      </c>
      <c r="B6" s="21">
        <f t="shared" ref="B6:C6" si="26">SUM(B7:B9)</f>
        <v>95125.494507541618</v>
      </c>
      <c r="C6" s="21">
        <f t="shared" si="26"/>
        <v>93229.097824133845</v>
      </c>
      <c r="D6" s="21">
        <f t="shared" ref="D6:V6" si="27">SUM(D7:D9)</f>
        <v>90206.706511824392</v>
      </c>
      <c r="E6" s="21">
        <f t="shared" si="27"/>
        <v>91451.656480575301</v>
      </c>
      <c r="F6" s="21">
        <f t="shared" si="27"/>
        <v>97228.70772388787</v>
      </c>
      <c r="G6" s="21">
        <f t="shared" si="27"/>
        <v>101179.5156608758</v>
      </c>
      <c r="H6" s="21">
        <f t="shared" si="27"/>
        <v>105350.73984004924</v>
      </c>
      <c r="I6" s="21">
        <f t="shared" si="27"/>
        <v>109971.64180403479</v>
      </c>
      <c r="J6" s="21">
        <f t="shared" si="27"/>
        <v>110935.97774864404</v>
      </c>
      <c r="K6" s="21">
        <f t="shared" si="27"/>
        <v>102390.3581879343</v>
      </c>
      <c r="L6" s="21">
        <f t="shared" si="27"/>
        <v>102506.82125609789</v>
      </c>
      <c r="M6" s="21">
        <f t="shared" si="27"/>
        <v>106678.7478819188</v>
      </c>
      <c r="N6" s="21">
        <f t="shared" si="27"/>
        <v>104773.06504923292</v>
      </c>
      <c r="O6" s="21">
        <f t="shared" si="27"/>
        <v>104131.40980497246</v>
      </c>
      <c r="P6" s="21">
        <f t="shared" si="27"/>
        <v>105774.37708569493</v>
      </c>
      <c r="Q6" s="21">
        <f t="shared" si="27"/>
        <v>110083.42301002561</v>
      </c>
      <c r="R6" s="21">
        <f t="shared" si="27"/>
        <v>116463.73906141915</v>
      </c>
      <c r="S6" s="21">
        <f t="shared" si="27"/>
        <v>124445.48385975891</v>
      </c>
      <c r="T6" s="21">
        <f t="shared" si="27"/>
        <v>131351.96015835449</v>
      </c>
      <c r="U6" s="21">
        <f t="shared" si="27"/>
        <v>135096.03683756772</v>
      </c>
      <c r="V6" s="21">
        <f t="shared" si="27"/>
        <v>50087.253614800495</v>
      </c>
      <c r="W6" s="21">
        <f t="shared" ref="W6" si="28">SUM(W7:W9)</f>
        <v>63025.483402411264</v>
      </c>
      <c r="DA6" s="189" t="s">
        <v>326</v>
      </c>
    </row>
    <row r="7" spans="1:105" ht="11.45" customHeight="1" x14ac:dyDescent="0.25">
      <c r="A7" s="83" t="s">
        <v>27</v>
      </c>
      <c r="B7" s="96">
        <v>16490.840052533731</v>
      </c>
      <c r="C7" s="96">
        <v>16018.140932197954</v>
      </c>
      <c r="D7" s="96">
        <v>15069.905921400235</v>
      </c>
      <c r="E7" s="96">
        <v>15282.832104084084</v>
      </c>
      <c r="F7" s="96">
        <v>15818.66048789142</v>
      </c>
      <c r="G7" s="96">
        <v>16944.090516962886</v>
      </c>
      <c r="H7" s="96">
        <v>17357.76969373782</v>
      </c>
      <c r="I7" s="96">
        <v>18245.293192952064</v>
      </c>
      <c r="J7" s="96">
        <v>17660.438235585647</v>
      </c>
      <c r="K7" s="96">
        <v>16050.154244292649</v>
      </c>
      <c r="L7" s="96">
        <v>16554.303031646847</v>
      </c>
      <c r="M7" s="96">
        <v>17636.493655083104</v>
      </c>
      <c r="N7" s="96">
        <v>16327.561253991707</v>
      </c>
      <c r="O7" s="96">
        <v>15257.019821848908</v>
      </c>
      <c r="P7" s="96">
        <v>15318.822972258538</v>
      </c>
      <c r="Q7" s="96">
        <v>15932.158657664044</v>
      </c>
      <c r="R7" s="96">
        <v>16930.167829536411</v>
      </c>
      <c r="S7" s="96">
        <v>17685.452874707407</v>
      </c>
      <c r="T7" s="96">
        <v>18484.950612445464</v>
      </c>
      <c r="U7" s="96">
        <v>19199.29305083146</v>
      </c>
      <c r="V7" s="96">
        <v>8771.9293477329829</v>
      </c>
      <c r="W7" s="96">
        <v>12496.254504481698</v>
      </c>
      <c r="DA7" s="171" t="s">
        <v>327</v>
      </c>
    </row>
    <row r="8" spans="1:105" ht="11.45" customHeight="1" x14ac:dyDescent="0.25">
      <c r="A8" s="83" t="s">
        <v>175</v>
      </c>
      <c r="B8" s="96">
        <v>32922.594516035031</v>
      </c>
      <c r="C8" s="96">
        <v>32993.750416922056</v>
      </c>
      <c r="D8" s="96">
        <v>31379.966681912774</v>
      </c>
      <c r="E8" s="96">
        <v>33599.209000785057</v>
      </c>
      <c r="F8" s="96">
        <v>35336.648929530944</v>
      </c>
      <c r="G8" s="96">
        <v>36763.670004488151</v>
      </c>
      <c r="H8" s="96">
        <v>39167.15267257861</v>
      </c>
      <c r="I8" s="96">
        <v>41544.944206243927</v>
      </c>
      <c r="J8" s="96">
        <v>42014.89382190504</v>
      </c>
      <c r="K8" s="96">
        <v>37087.80476627496</v>
      </c>
      <c r="L8" s="96">
        <v>36823.09340682903</v>
      </c>
      <c r="M8" s="96">
        <v>38901.016687444004</v>
      </c>
      <c r="N8" s="96">
        <v>37812.822196967849</v>
      </c>
      <c r="O8" s="96">
        <v>38079.220112221767</v>
      </c>
      <c r="P8" s="96">
        <v>39375.862202224453</v>
      </c>
      <c r="Q8" s="96">
        <v>41378.893068359335</v>
      </c>
      <c r="R8" s="96">
        <v>45526.48874286998</v>
      </c>
      <c r="S8" s="96">
        <v>50413.16620683681</v>
      </c>
      <c r="T8" s="96">
        <v>53219.509330126741</v>
      </c>
      <c r="U8" s="96">
        <v>53735.344503866771</v>
      </c>
      <c r="V8" s="96">
        <v>16221.917824115977</v>
      </c>
      <c r="W8" s="96">
        <v>21782.696048341393</v>
      </c>
      <c r="DA8" s="171" t="s">
        <v>328</v>
      </c>
    </row>
    <row r="9" spans="1:105" ht="11.45" customHeight="1" x14ac:dyDescent="0.25">
      <c r="A9" s="83" t="s">
        <v>176</v>
      </c>
      <c r="B9" s="96">
        <v>45712.059938972867</v>
      </c>
      <c r="C9" s="96">
        <v>44217.206475013845</v>
      </c>
      <c r="D9" s="96">
        <v>43756.833908511391</v>
      </c>
      <c r="E9" s="96">
        <v>42569.615375706169</v>
      </c>
      <c r="F9" s="96">
        <v>46073.398306465497</v>
      </c>
      <c r="G9" s="96">
        <v>47471.755139424764</v>
      </c>
      <c r="H9" s="96">
        <v>48825.817473732801</v>
      </c>
      <c r="I9" s="96">
        <v>50181.404404838795</v>
      </c>
      <c r="J9" s="96">
        <v>51260.645691153353</v>
      </c>
      <c r="K9" s="96">
        <v>49252.399177366678</v>
      </c>
      <c r="L9" s="96">
        <v>49129.424817622014</v>
      </c>
      <c r="M9" s="96">
        <v>50141.237539391695</v>
      </c>
      <c r="N9" s="96">
        <v>50632.681598273368</v>
      </c>
      <c r="O9" s="96">
        <v>50795.16987090178</v>
      </c>
      <c r="P9" s="96">
        <v>51079.691911211936</v>
      </c>
      <c r="Q9" s="96">
        <v>52772.371284002242</v>
      </c>
      <c r="R9" s="96">
        <v>54007.08248901277</v>
      </c>
      <c r="S9" s="96">
        <v>56346.86477821468</v>
      </c>
      <c r="T9" s="96">
        <v>59647.500215782282</v>
      </c>
      <c r="U9" s="96">
        <v>62161.39928286949</v>
      </c>
      <c r="V9" s="96">
        <v>25093.406442951535</v>
      </c>
      <c r="W9" s="96">
        <v>28746.532849588173</v>
      </c>
      <c r="DA9" s="171" t="s">
        <v>329</v>
      </c>
    </row>
    <row r="10" spans="1:105" ht="11.45" customHeight="1" x14ac:dyDescent="0.25">
      <c r="A10" s="12" t="s">
        <v>34</v>
      </c>
      <c r="B10" s="22">
        <f t="shared" ref="B10:C10" si="29">SUM(B11:B13)</f>
        <v>8002.8193157383976</v>
      </c>
      <c r="C10" s="22">
        <f t="shared" si="29"/>
        <v>7485.7763123461409</v>
      </c>
      <c r="D10" s="22">
        <f t="shared" ref="D10:V10" si="30">SUM(D11:D13)</f>
        <v>8017.3982858156123</v>
      </c>
      <c r="E10" s="22">
        <f t="shared" si="30"/>
        <v>8473.8300891446779</v>
      </c>
      <c r="F10" s="22">
        <f t="shared" si="30"/>
        <v>9231.3363961921277</v>
      </c>
      <c r="G10" s="22">
        <f t="shared" si="30"/>
        <v>10049.4307324442</v>
      </c>
      <c r="H10" s="22">
        <f t="shared" si="30"/>
        <v>11070.968071630759</v>
      </c>
      <c r="I10" s="22">
        <f t="shared" si="30"/>
        <v>11579.501489765215</v>
      </c>
      <c r="J10" s="22">
        <f t="shared" si="30"/>
        <v>11931.565947395962</v>
      </c>
      <c r="K10" s="22">
        <f t="shared" si="30"/>
        <v>9944.3380661457195</v>
      </c>
      <c r="L10" s="22">
        <f t="shared" si="30"/>
        <v>11105.75261022212</v>
      </c>
      <c r="M10" s="22">
        <f t="shared" si="30"/>
        <v>10853.994197321188</v>
      </c>
      <c r="N10" s="22">
        <f t="shared" si="30"/>
        <v>10053.413788887099</v>
      </c>
      <c r="O10" s="22">
        <f t="shared" si="30"/>
        <v>10035.035251947536</v>
      </c>
      <c r="P10" s="22">
        <f t="shared" si="30"/>
        <v>9718.2558929050847</v>
      </c>
      <c r="Q10" s="22">
        <f t="shared" si="30"/>
        <v>10218.996550814403</v>
      </c>
      <c r="R10" s="22">
        <f t="shared" si="30"/>
        <v>9804.3638699808726</v>
      </c>
      <c r="S10" s="22">
        <f t="shared" si="30"/>
        <v>10818.012008361118</v>
      </c>
      <c r="T10" s="22">
        <f t="shared" si="30"/>
        <v>10902.341299165519</v>
      </c>
      <c r="U10" s="22">
        <f t="shared" si="30"/>
        <v>10216.469242712286</v>
      </c>
      <c r="V10" s="22">
        <f t="shared" si="30"/>
        <v>13279.086498919512</v>
      </c>
      <c r="W10" s="22">
        <f t="shared" ref="W10" si="31">SUM(W11:W13)</f>
        <v>14590.245333628745</v>
      </c>
      <c r="DA10" s="193" t="s">
        <v>330</v>
      </c>
    </row>
    <row r="11" spans="1:105" ht="11.45" customHeight="1" x14ac:dyDescent="0.25">
      <c r="A11" s="92" t="s">
        <v>27</v>
      </c>
      <c r="B11" s="97">
        <v>619.10593170627067</v>
      </c>
      <c r="C11" s="97">
        <v>666.38175380204711</v>
      </c>
      <c r="D11" s="97">
        <v>578.06169059976503</v>
      </c>
      <c r="E11" s="97">
        <v>485.79163263591664</v>
      </c>
      <c r="F11" s="97">
        <v>519.63131430857652</v>
      </c>
      <c r="G11" s="97">
        <v>519.6430441171151</v>
      </c>
      <c r="H11" s="97">
        <v>515.25635110218127</v>
      </c>
      <c r="I11" s="97">
        <v>485.40132632794177</v>
      </c>
      <c r="J11" s="97">
        <v>475.98304297435209</v>
      </c>
      <c r="K11" s="97">
        <v>395.24143402735422</v>
      </c>
      <c r="L11" s="97">
        <v>367.02932367315685</v>
      </c>
      <c r="M11" s="97">
        <v>344.50188083689449</v>
      </c>
      <c r="N11" s="97">
        <v>322.42238652829252</v>
      </c>
      <c r="O11" s="97">
        <v>302.5479689110922</v>
      </c>
      <c r="P11" s="97">
        <v>316.49300710146423</v>
      </c>
      <c r="Q11" s="97">
        <v>309.96428749595725</v>
      </c>
      <c r="R11" s="97">
        <v>281.10201482359059</v>
      </c>
      <c r="S11" s="97">
        <v>304.59084217259618</v>
      </c>
      <c r="T11" s="97">
        <v>301.71921495453591</v>
      </c>
      <c r="U11" s="97">
        <v>306.5973261685354</v>
      </c>
      <c r="V11" s="97">
        <v>289.52479786701667</v>
      </c>
      <c r="W11" s="97">
        <v>311.76964043830355</v>
      </c>
      <c r="DA11" s="175" t="s">
        <v>331</v>
      </c>
    </row>
    <row r="12" spans="1:105" ht="11.45" customHeight="1" x14ac:dyDescent="0.25">
      <c r="A12" s="92" t="s">
        <v>175</v>
      </c>
      <c r="B12" s="97">
        <v>865.59567081719774</v>
      </c>
      <c r="C12" s="97">
        <v>774.29012187288902</v>
      </c>
      <c r="D12" s="97">
        <v>826.5270699912902</v>
      </c>
      <c r="E12" s="97">
        <v>821.62828126675777</v>
      </c>
      <c r="F12" s="97">
        <v>921.76428671071767</v>
      </c>
      <c r="G12" s="97">
        <v>986.51115221186478</v>
      </c>
      <c r="H12" s="97">
        <v>1246.5963835253001</v>
      </c>
      <c r="I12" s="97">
        <v>1337.1363880722529</v>
      </c>
      <c r="J12" s="97">
        <v>1356.8571830358151</v>
      </c>
      <c r="K12" s="97">
        <v>1198.1258615209629</v>
      </c>
      <c r="L12" s="97">
        <v>1215.9789169937405</v>
      </c>
      <c r="M12" s="97">
        <v>1139.8245689592445</v>
      </c>
      <c r="N12" s="97">
        <v>1083.5765116399491</v>
      </c>
      <c r="O12" s="97">
        <v>1098.0017835998958</v>
      </c>
      <c r="P12" s="97">
        <v>1079.3173131221754</v>
      </c>
      <c r="Q12" s="97">
        <v>1124.1162132058994</v>
      </c>
      <c r="R12" s="97">
        <v>1050.9073444825642</v>
      </c>
      <c r="S12" s="97">
        <v>1240.8986004956434</v>
      </c>
      <c r="T12" s="97">
        <v>1275.0949617657818</v>
      </c>
      <c r="U12" s="97">
        <v>1281.4604848174911</v>
      </c>
      <c r="V12" s="97">
        <v>1309.2901330876728</v>
      </c>
      <c r="W12" s="97">
        <v>1751.3312980346718</v>
      </c>
      <c r="DA12" s="175" t="s">
        <v>332</v>
      </c>
    </row>
    <row r="13" spans="1:105" ht="11.45" customHeight="1" x14ac:dyDescent="0.25">
      <c r="A13" s="85" t="s">
        <v>176</v>
      </c>
      <c r="B13" s="98">
        <v>6518.1177132149296</v>
      </c>
      <c r="C13" s="98">
        <v>6045.1044366712049</v>
      </c>
      <c r="D13" s="98">
        <v>6612.8095252245566</v>
      </c>
      <c r="E13" s="98">
        <v>7166.4101752420029</v>
      </c>
      <c r="F13" s="98">
        <v>7789.9407951728335</v>
      </c>
      <c r="G13" s="98">
        <v>8543.2765361152196</v>
      </c>
      <c r="H13" s="98">
        <v>9309.1153370032771</v>
      </c>
      <c r="I13" s="98">
        <v>9756.9637753650204</v>
      </c>
      <c r="J13" s="98">
        <v>10098.725721385796</v>
      </c>
      <c r="K13" s="98">
        <v>8350.9707705974015</v>
      </c>
      <c r="L13" s="98">
        <v>9522.7443695552229</v>
      </c>
      <c r="M13" s="98">
        <v>9369.667747525049</v>
      </c>
      <c r="N13" s="98">
        <v>8647.4148907188574</v>
      </c>
      <c r="O13" s="98">
        <v>8634.4854994365487</v>
      </c>
      <c r="P13" s="98">
        <v>8322.4455726814449</v>
      </c>
      <c r="Q13" s="98">
        <v>8784.9160501125461</v>
      </c>
      <c r="R13" s="98">
        <v>8472.3545106747169</v>
      </c>
      <c r="S13" s="98">
        <v>9272.5225656928778</v>
      </c>
      <c r="T13" s="98">
        <v>9325.5271224452008</v>
      </c>
      <c r="U13" s="98">
        <v>8628.4114317262593</v>
      </c>
      <c r="V13" s="98">
        <v>11680.271567964823</v>
      </c>
      <c r="W13" s="98">
        <v>12527.14439515577</v>
      </c>
      <c r="DA13" s="178" t="s">
        <v>333</v>
      </c>
    </row>
    <row r="14" spans="1:105" x14ac:dyDescent="0.25">
      <c r="A14" s="50"/>
      <c r="B14" s="50"/>
      <c r="C14" s="50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DA14" s="181"/>
    </row>
    <row r="15" spans="1:105" ht="11.45" customHeight="1" x14ac:dyDescent="0.25">
      <c r="A15" s="68" t="s">
        <v>36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DA15" s="179"/>
    </row>
    <row r="16" spans="1:105" x14ac:dyDescent="0.25">
      <c r="A16" s="50"/>
      <c r="B16" s="50"/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DA16" s="181"/>
    </row>
    <row r="17" spans="1:105" ht="11.45" customHeight="1" x14ac:dyDescent="0.25">
      <c r="A17" s="53" t="s">
        <v>48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DA17" s="172"/>
    </row>
    <row r="18" spans="1:105" ht="11.45" customHeight="1" x14ac:dyDescent="0.25">
      <c r="A18" s="99" t="s">
        <v>27</v>
      </c>
      <c r="B18" s="97">
        <f>IF(B4=0,0,B4/TrAvia_ene!B4)</f>
        <v>3.0089351529351318</v>
      </c>
      <c r="C18" s="97">
        <f>IF(C4=0,0,C4/TrAvia_ene!C4)</f>
        <v>3.0089008180617105</v>
      </c>
      <c r="D18" s="97">
        <f>IF(D4=0,0,D4/TrAvia_ene!D4)</f>
        <v>3.0088165723868388</v>
      </c>
      <c r="E18" s="97">
        <f>IF(E4=0,0,E4/TrAvia_ene!E4)</f>
        <v>3.0089151065504556</v>
      </c>
      <c r="F18" s="97">
        <f>IF(F4=0,0,F4/TrAvia_ene!F4)</f>
        <v>3.0091818520238438</v>
      </c>
      <c r="G18" s="97">
        <f>IF(G4=0,0,G4/TrAvia_ene!G4)</f>
        <v>3.0089667017464321</v>
      </c>
      <c r="H18" s="97">
        <f>IF(H4=0,0,H4/TrAvia_ene!H4)</f>
        <v>3.0090330491211459</v>
      </c>
      <c r="I18" s="97">
        <f>IF(I4=0,0,I4/TrAvia_ene!I4)</f>
        <v>3.0091484163411883</v>
      </c>
      <c r="J18" s="97">
        <f>IF(J4=0,0,J4/TrAvia_ene!J4)</f>
        <v>3.0092340094761205</v>
      </c>
      <c r="K18" s="97">
        <f>IF(K4=0,0,K4/TrAvia_ene!K4)</f>
        <v>3.0088444212596834</v>
      </c>
      <c r="L18" s="97">
        <f>IF(L4=0,0,L4/TrAvia_ene!L4)</f>
        <v>3.0089788652248091</v>
      </c>
      <c r="M18" s="97">
        <f>IF(M4=0,0,M4/TrAvia_ene!M4)</f>
        <v>3.0091619165782864</v>
      </c>
      <c r="N18" s="97">
        <f>IF(N4=0,0,N4/TrAvia_ene!N4)</f>
        <v>3.0092862506605389</v>
      </c>
      <c r="O18" s="97">
        <f>IF(O4=0,0,O4/TrAvia_ene!O4)</f>
        <v>3.0092974967734598</v>
      </c>
      <c r="P18" s="97">
        <f>IF(P4=0,0,P4/TrAvia_ene!P4)</f>
        <v>3.0094054317162842</v>
      </c>
      <c r="Q18" s="97">
        <f>IF(Q4=0,0,Q4/TrAvia_ene!Q4)</f>
        <v>3.0094089465861442</v>
      </c>
      <c r="R18" s="97">
        <f>IF(R4=0,0,R4/TrAvia_ene!R4)</f>
        <v>3.0095579905364476</v>
      </c>
      <c r="S18" s="97">
        <f>IF(S4=0,0,S4/TrAvia_ene!S4)</f>
        <v>3.0096123033231512</v>
      </c>
      <c r="T18" s="97">
        <f>IF(T4=0,0,T4/TrAvia_ene!T4)</f>
        <v>3.0096048169092242</v>
      </c>
      <c r="U18" s="97">
        <f>IF(U4=0,0,U4/TrAvia_ene!U4)</f>
        <v>3.0096653951818659</v>
      </c>
      <c r="V18" s="97">
        <f>IF(V4=0,0,V4/TrAvia_ene!V4)</f>
        <v>3.0091385637596044</v>
      </c>
      <c r="W18" s="97">
        <f>IF(W4=0,0,W4/TrAvia_ene!W4)</f>
        <v>3.0093168640055157</v>
      </c>
      <c r="DA18" s="175"/>
    </row>
    <row r="19" spans="1:105" ht="11.45" customHeight="1" x14ac:dyDescent="0.25">
      <c r="A19" s="100" t="s">
        <v>116</v>
      </c>
      <c r="B19" s="98">
        <f>IF(B5=0,0,B5/TrAvia_ene!B5)</f>
        <v>3.0102827961413277</v>
      </c>
      <c r="C19" s="98">
        <f>IF(C5=0,0,C5/TrAvia_ene!C5)</f>
        <v>3.0102971591927377</v>
      </c>
      <c r="D19" s="98">
        <f>IF(D5=0,0,D5/TrAvia_ene!D5)</f>
        <v>3.0102905817584391</v>
      </c>
      <c r="E19" s="98">
        <f>IF(E5=0,0,E5/TrAvia_ene!E5)</f>
        <v>3.0103028794975777</v>
      </c>
      <c r="F19" s="98">
        <f>IF(F5=0,0,F5/TrAvia_ene!F5)</f>
        <v>3.0102981313690345</v>
      </c>
      <c r="G19" s="98">
        <f>IF(G5=0,0,G5/TrAvia_ene!G5)</f>
        <v>3.0102930169210707</v>
      </c>
      <c r="H19" s="98">
        <f>IF(H5=0,0,H5/TrAvia_ene!H5)</f>
        <v>3.0103014866741851</v>
      </c>
      <c r="I19" s="98">
        <f>IF(I5=0,0,I5/TrAvia_ene!I5)</f>
        <v>3.0103067536624382</v>
      </c>
      <c r="J19" s="98">
        <f>IF(J5=0,0,J5/TrAvia_ene!J5)</f>
        <v>3.0103043983581168</v>
      </c>
      <c r="K19" s="98">
        <f>IF(K5=0,0,K5/TrAvia_ene!K5)</f>
        <v>3.0103092</v>
      </c>
      <c r="L19" s="98">
        <f>IF(L5=0,0,L5/TrAvia_ene!L5)</f>
        <v>3.0103092000000005</v>
      </c>
      <c r="M19" s="98">
        <f>IF(M5=0,0,M5/TrAvia_ene!M5)</f>
        <v>3.0103092</v>
      </c>
      <c r="N19" s="98">
        <f>IF(N5=0,0,N5/TrAvia_ene!N5)</f>
        <v>3.0103092000000005</v>
      </c>
      <c r="O19" s="98">
        <f>IF(O5=0,0,O5/TrAvia_ene!O5)</f>
        <v>3.0103092000000005</v>
      </c>
      <c r="P19" s="98">
        <f>IF(P5=0,0,P5/TrAvia_ene!P5)</f>
        <v>3.0103092000000009</v>
      </c>
      <c r="Q19" s="98">
        <f>IF(Q5=0,0,Q5/TrAvia_ene!Q5)</f>
        <v>3.0103087999257219</v>
      </c>
      <c r="R19" s="98">
        <f>IF(R5=0,0,R5/TrAvia_ene!R5)</f>
        <v>3.01030916544862</v>
      </c>
      <c r="S19" s="98">
        <f>IF(S5=0,0,S5/TrAvia_ene!S5)</f>
        <v>3.0103086770580094</v>
      </c>
      <c r="T19" s="98">
        <f>IF(T5=0,0,T5/TrAvia_ene!T5)</f>
        <v>3.0103085343216325</v>
      </c>
      <c r="U19" s="98">
        <f>IF(U5=0,0,U5/TrAvia_ene!U5)</f>
        <v>3.0103086574062807</v>
      </c>
      <c r="V19" s="98">
        <f>IF(V5=0,0,V5/TrAvia_ene!V5)</f>
        <v>3.0103075811856135</v>
      </c>
      <c r="W19" s="98">
        <f>IF(W5=0,0,W5/TrAvia_ene!W5)</f>
        <v>3.0103074204676652</v>
      </c>
      <c r="DA19" s="178"/>
    </row>
    <row r="20" spans="1:105" x14ac:dyDescent="0.25">
      <c r="A20" s="50"/>
      <c r="B20" s="50"/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DA20" s="181"/>
    </row>
    <row r="21" spans="1:105" ht="11.45" customHeight="1" x14ac:dyDescent="0.25">
      <c r="A21" s="53" t="s">
        <v>129</v>
      </c>
      <c r="B21" s="54">
        <f>IF(B3=0,0,B3/TrAvia_act!B13*1000)</f>
        <v>16260.684513018685</v>
      </c>
      <c r="C21" s="54">
        <f>IF(C3=0,0,C3/TrAvia_act!C13*1000)</f>
        <v>16375.419164740289</v>
      </c>
      <c r="D21" s="54">
        <f>IF(D3=0,0,D3/TrAvia_act!D13*1000)</f>
        <v>16134.379094870521</v>
      </c>
      <c r="E21" s="54">
        <f>IF(E3=0,0,E3/TrAvia_act!E13*1000)</f>
        <v>15898.03520065974</v>
      </c>
      <c r="F21" s="54">
        <f>IF(F3=0,0,F3/TrAvia_act!F13*1000)</f>
        <v>15883.099527447437</v>
      </c>
      <c r="G21" s="54">
        <f>IF(G3=0,0,G3/TrAvia_act!G13*1000)</f>
        <v>15683.787134875533</v>
      </c>
      <c r="H21" s="54">
        <f>IF(H3=0,0,H3/TrAvia_act!H13*1000)</f>
        <v>15586.135927779025</v>
      </c>
      <c r="I21" s="54">
        <f>IF(I3=0,0,I3/TrAvia_act!I13*1000)</f>
        <v>15236.69939772088</v>
      </c>
      <c r="J21" s="54">
        <f>IF(J3=0,0,J3/TrAvia_act!J13*1000)</f>
        <v>15286.340845456478</v>
      </c>
      <c r="K21" s="54">
        <f>IF(K3=0,0,K3/TrAvia_act!K13*1000)</f>
        <v>15257.797094281912</v>
      </c>
      <c r="L21" s="54">
        <f>IF(L3=0,0,L3/TrAvia_act!L13*1000)</f>
        <v>15277.279108972027</v>
      </c>
      <c r="M21" s="54">
        <f>IF(M3=0,0,M3/TrAvia_act!M13*1000)</f>
        <v>15088.372175321307</v>
      </c>
      <c r="N21" s="54">
        <f>IF(N3=0,0,N3/TrAvia_act!N13*1000)</f>
        <v>15352.471185406836</v>
      </c>
      <c r="O21" s="54">
        <f>IF(O3=0,0,O3/TrAvia_act!O13*1000)</f>
        <v>15429.182569337732</v>
      </c>
      <c r="P21" s="54">
        <f>IF(P3=0,0,P3/TrAvia_act!P13*1000)</f>
        <v>15231.476805259095</v>
      </c>
      <c r="Q21" s="54">
        <f>IF(Q3=0,0,Q3/TrAvia_act!Q13*1000)</f>
        <v>15426.463195239272</v>
      </c>
      <c r="R21" s="54">
        <f>IF(R3=0,0,R3/TrAvia_act!R13*1000)</f>
        <v>15538.962649150142</v>
      </c>
      <c r="S21" s="54">
        <f>IF(S3=0,0,S3/TrAvia_act!S13*1000)</f>
        <v>15721.913314319025</v>
      </c>
      <c r="T21" s="54">
        <f>IF(T3=0,0,T3/TrAvia_act!T13*1000)</f>
        <v>15595.470544885267</v>
      </c>
      <c r="U21" s="54">
        <f>IF(U3=0,0,U3/TrAvia_act!U13*1000)</f>
        <v>15605.122545241584</v>
      </c>
      <c r="V21" s="54">
        <f>IF(V3=0,0,V3/TrAvia_act!V13*1000)</f>
        <v>16260.653722034007</v>
      </c>
      <c r="W21" s="54">
        <f>IF(W3=0,0,W3/TrAvia_act!W13*1000)</f>
        <v>15367.770077582669</v>
      </c>
      <c r="DA21" s="172" t="s">
        <v>334</v>
      </c>
    </row>
    <row r="22" spans="1:105" ht="11.45" customHeight="1" x14ac:dyDescent="0.25">
      <c r="A22" s="10" t="s">
        <v>33</v>
      </c>
      <c r="B22" s="11">
        <f>IF(B6=0,0,B6/TrAvia_act!B14*1000)</f>
        <v>15967.070002844021</v>
      </c>
      <c r="C22" s="11">
        <f>IF(C6=0,0,C6/TrAvia_act!C14*1000)</f>
        <v>16104.488145203493</v>
      </c>
      <c r="D22" s="11">
        <f>IF(D6=0,0,D6/TrAvia_act!D14*1000)</f>
        <v>15807.07959992323</v>
      </c>
      <c r="E22" s="11">
        <f>IF(E6=0,0,E6/TrAvia_act!E14*1000)</f>
        <v>15557.066620973806</v>
      </c>
      <c r="F22" s="11">
        <f>IF(F6=0,0,F6/TrAvia_act!F14*1000)</f>
        <v>15544.659072669821</v>
      </c>
      <c r="G22" s="11">
        <f>IF(G6=0,0,G6/TrAvia_act!G14*1000)</f>
        <v>15345.90805458815</v>
      </c>
      <c r="H22" s="11">
        <f>IF(H6=0,0,H6/TrAvia_act!H14*1000)</f>
        <v>15250.806254732955</v>
      </c>
      <c r="I22" s="11">
        <f>IF(I6=0,0,I6/TrAvia_act!I14*1000)</f>
        <v>14924.849384973746</v>
      </c>
      <c r="J22" s="11">
        <f>IF(J6=0,0,J6/TrAvia_act!J14*1000)</f>
        <v>14977.451213528853</v>
      </c>
      <c r="K22" s="11">
        <f>IF(K6=0,0,K6/TrAvia_act!K14*1000)</f>
        <v>14945.298882233848</v>
      </c>
      <c r="L22" s="11">
        <f>IF(L6=0,0,L6/TrAvia_act!L14*1000)</f>
        <v>14956.478413073619</v>
      </c>
      <c r="M22" s="11">
        <f>IF(M6=0,0,M6/TrAvia_act!M14*1000)</f>
        <v>14830.0855446805</v>
      </c>
      <c r="N22" s="11">
        <f>IF(N6=0,0,N6/TrAvia_act!N14*1000)</f>
        <v>15082.624953670738</v>
      </c>
      <c r="O22" s="11">
        <f>IF(O6=0,0,O6/TrAvia_act!O14*1000)</f>
        <v>15150.836275429729</v>
      </c>
      <c r="P22" s="11">
        <f>IF(P6=0,0,P6/TrAvia_act!P14*1000)</f>
        <v>14964.577996069214</v>
      </c>
      <c r="Q22" s="11">
        <f>IF(Q6=0,0,Q6/TrAvia_act!Q14*1000)</f>
        <v>15158.544744766466</v>
      </c>
      <c r="R22" s="11">
        <f>IF(R6=0,0,R6/TrAvia_act!R14*1000)</f>
        <v>15267.981517435455</v>
      </c>
      <c r="S22" s="11">
        <f>IF(S6=0,0,S6/TrAvia_act!S14*1000)</f>
        <v>15448.73354066729</v>
      </c>
      <c r="T22" s="11">
        <f>IF(T6=0,0,T6/TrAvia_act!T14*1000)</f>
        <v>15333.729536141122</v>
      </c>
      <c r="U22" s="11">
        <f>IF(U6=0,0,U6/TrAvia_act!U14*1000)</f>
        <v>15375.017848423922</v>
      </c>
      <c r="V22" s="11">
        <f>IF(V6=0,0,V6/TrAvia_act!V14*1000)</f>
        <v>15669.78101287907</v>
      </c>
      <c r="W22" s="11">
        <f>IF(W6=0,0,W6/TrAvia_act!W14*1000)</f>
        <v>14840.943155785828</v>
      </c>
      <c r="DA22" s="189" t="s">
        <v>335</v>
      </c>
    </row>
    <row r="23" spans="1:105" ht="11.25" customHeight="1" x14ac:dyDescent="0.25">
      <c r="A23" s="83" t="s">
        <v>27</v>
      </c>
      <c r="B23" s="84">
        <f>IF(B7=0,0,B7/TrAvia_act!B15*1000)</f>
        <v>15482.639723467975</v>
      </c>
      <c r="C23" s="84">
        <f>IF(C7=0,0,C7/TrAvia_act!C15*1000)</f>
        <v>15680.663615201549</v>
      </c>
      <c r="D23" s="84">
        <f>IF(D7=0,0,D7/TrAvia_act!D15*1000)</f>
        <v>14786.282445735755</v>
      </c>
      <c r="E23" s="84">
        <f>IF(E7=0,0,E7/TrAvia_act!E15*1000)</f>
        <v>14722.486697724131</v>
      </c>
      <c r="F23" s="84">
        <f>IF(F7=0,0,F7/TrAvia_act!F15*1000)</f>
        <v>15060.803145376487</v>
      </c>
      <c r="G23" s="84">
        <f>IF(G7=0,0,G7/TrAvia_act!G15*1000)</f>
        <v>15755.73178605483</v>
      </c>
      <c r="H23" s="84">
        <f>IF(H7=0,0,H7/TrAvia_act!H15*1000)</f>
        <v>15710.355352353386</v>
      </c>
      <c r="I23" s="84">
        <f>IF(I7=0,0,I7/TrAvia_act!I15*1000)</f>
        <v>15869.326534230588</v>
      </c>
      <c r="J23" s="84">
        <f>IF(J7=0,0,J7/TrAvia_act!J15*1000)</f>
        <v>15804.690565383375</v>
      </c>
      <c r="K23" s="84">
        <f>IF(K7=0,0,K7/TrAvia_act!K15*1000)</f>
        <v>15058.250110584457</v>
      </c>
      <c r="L23" s="84">
        <f>IF(L7=0,0,L7/TrAvia_act!L15*1000)</f>
        <v>16225.029217013012</v>
      </c>
      <c r="M23" s="84">
        <f>IF(M7=0,0,M7/TrAvia_act!M15*1000)</f>
        <v>16943.026044207221</v>
      </c>
      <c r="N23" s="84">
        <f>IF(N7=0,0,N7/TrAvia_act!N15*1000)</f>
        <v>17066.080278979363</v>
      </c>
      <c r="O23" s="84">
        <f>IF(O7=0,0,O7/TrAvia_act!O15*1000)</f>
        <v>17192.632602975016</v>
      </c>
      <c r="P23" s="84">
        <f>IF(P7=0,0,P7/TrAvia_act!P15*1000)</f>
        <v>18039.103245530423</v>
      </c>
      <c r="Q23" s="84">
        <f>IF(Q7=0,0,Q7/TrAvia_act!Q15*1000)</f>
        <v>18608.459629847352</v>
      </c>
      <c r="R23" s="84">
        <f>IF(R7=0,0,R7/TrAvia_act!R15*1000)</f>
        <v>19005.679624821525</v>
      </c>
      <c r="S23" s="84">
        <f>IF(S7=0,0,S7/TrAvia_act!S15*1000)</f>
        <v>19350.266993036796</v>
      </c>
      <c r="T23" s="84">
        <f>IF(T7=0,0,T7/TrAvia_act!T15*1000)</f>
        <v>19401.663947559311</v>
      </c>
      <c r="U23" s="84">
        <f>IF(U7=0,0,U7/TrAvia_act!U15*1000)</f>
        <v>19680.603185914733</v>
      </c>
      <c r="V23" s="84">
        <f>IF(V7=0,0,V7/TrAvia_act!V15*1000)</f>
        <v>18231.912490012361</v>
      </c>
      <c r="W23" s="84">
        <f>IF(W7=0,0,W7/TrAvia_act!W15*1000)</f>
        <v>19879.863056737988</v>
      </c>
      <c r="DA23" s="171" t="s">
        <v>336</v>
      </c>
    </row>
    <row r="24" spans="1:105" ht="11.45" customHeight="1" x14ac:dyDescent="0.25">
      <c r="A24" s="83" t="s">
        <v>175</v>
      </c>
      <c r="B24" s="84">
        <f>IF(B8=0,0,B8/TrAvia_act!B16*1000)</f>
        <v>12250.864600639605</v>
      </c>
      <c r="C24" s="84">
        <f>IF(C8=0,0,C8/TrAvia_act!C16*1000)</f>
        <v>12456.241792755394</v>
      </c>
      <c r="D24" s="84">
        <f>IF(D8=0,0,D8/TrAvia_act!D16*1000)</f>
        <v>12193.945679035012</v>
      </c>
      <c r="E24" s="84">
        <f>IF(E8=0,0,E8/TrAvia_act!E16*1000)</f>
        <v>12236.092377194638</v>
      </c>
      <c r="F24" s="84">
        <f>IF(F8=0,0,F8/TrAvia_act!F16*1000)</f>
        <v>12074.02185696973</v>
      </c>
      <c r="G24" s="84">
        <f>IF(G8=0,0,G8/TrAvia_act!G16*1000)</f>
        <v>11899.091128766271</v>
      </c>
      <c r="H24" s="84">
        <f>IF(H8=0,0,H8/TrAvia_act!H16*1000)</f>
        <v>11987.139589358998</v>
      </c>
      <c r="I24" s="84">
        <f>IF(I8=0,0,I8/TrAvia_act!I16*1000)</f>
        <v>11901.360584936136</v>
      </c>
      <c r="J24" s="84">
        <f>IF(J8=0,0,J8/TrAvia_act!J16*1000)</f>
        <v>12050.16376896532</v>
      </c>
      <c r="K24" s="84">
        <f>IF(K8=0,0,K8/TrAvia_act!K16*1000)</f>
        <v>11729.188946713874</v>
      </c>
      <c r="L24" s="84">
        <f>IF(L8=0,0,L8/TrAvia_act!L16*1000)</f>
        <v>11622.958734701751</v>
      </c>
      <c r="M24" s="84">
        <f>IF(M8=0,0,M8/TrAvia_act!M16*1000)</f>
        <v>11695.002314337476</v>
      </c>
      <c r="N24" s="84">
        <f>IF(N8=0,0,N8/TrAvia_act!N16*1000)</f>
        <v>11782.472620584673</v>
      </c>
      <c r="O24" s="84">
        <f>IF(O8=0,0,O8/TrAvia_act!O16*1000)</f>
        <v>11870.576575942972</v>
      </c>
      <c r="P24" s="84">
        <f>IF(P8=0,0,P8/TrAvia_act!P16*1000)</f>
        <v>11755.961078494651</v>
      </c>
      <c r="Q24" s="84">
        <f>IF(Q8=0,0,Q8/TrAvia_act!Q16*1000)</f>
        <v>11864.681414041839</v>
      </c>
      <c r="R24" s="84">
        <f>IF(R8=0,0,R8/TrAvia_act!R16*1000)</f>
        <v>11983.225197354976</v>
      </c>
      <c r="S24" s="84">
        <f>IF(S8=0,0,S8/TrAvia_act!S16*1000)</f>
        <v>12450.161304376496</v>
      </c>
      <c r="T24" s="84">
        <f>IF(T8=0,0,T8/TrAvia_act!T16*1000)</f>
        <v>12532.526304221356</v>
      </c>
      <c r="U24" s="84">
        <f>IF(U8=0,0,U8/TrAvia_act!U16*1000)</f>
        <v>12634.901275900229</v>
      </c>
      <c r="V24" s="84">
        <f>IF(V8=0,0,V8/TrAvia_act!V16*1000)</f>
        <v>10933.104110627281</v>
      </c>
      <c r="W24" s="84">
        <f>IF(W8=0,0,W8/TrAvia_act!W16*1000)</f>
        <v>10792.38607828203</v>
      </c>
      <c r="DA24" s="171" t="s">
        <v>337</v>
      </c>
    </row>
    <row r="25" spans="1:105" ht="11.45" customHeight="1" x14ac:dyDescent="0.25">
      <c r="A25" s="83" t="s">
        <v>176</v>
      </c>
      <c r="B25" s="84">
        <f>IF(B9=0,0,B9/TrAvia_act!B17*1000)</f>
        <v>20729.986188843701</v>
      </c>
      <c r="C25" s="84">
        <f>IF(C9=0,0,C9/TrAvia_act!C17*1000)</f>
        <v>20869.782781751961</v>
      </c>
      <c r="D25" s="84">
        <f>IF(D9=0,0,D9/TrAvia_act!D17*1000)</f>
        <v>20697.214859743031</v>
      </c>
      <c r="E25" s="84">
        <f>IF(E9=0,0,E9/TrAvia_act!E17*1000)</f>
        <v>20324.539604482714</v>
      </c>
      <c r="F25" s="84">
        <f>IF(F9=0,0,F9/TrAvia_act!F17*1000)</f>
        <v>20227.051835132097</v>
      </c>
      <c r="G25" s="84">
        <f>IF(G9=0,0,G9/TrAvia_act!G17*1000)</f>
        <v>19550.077915143182</v>
      </c>
      <c r="H25" s="84">
        <f>IF(H9=0,0,H9/TrAvia_act!H17*1000)</f>
        <v>19256.216762431421</v>
      </c>
      <c r="I25" s="84">
        <f>IF(I9=0,0,I9/TrAvia_act!I17*1000)</f>
        <v>18395.851955918533</v>
      </c>
      <c r="J25" s="84">
        <f>IF(J9=0,0,J9/TrAvia_act!J17*1000)</f>
        <v>18289.195832169178</v>
      </c>
      <c r="K25" s="84">
        <f>IF(K9=0,0,K9/TrAvia_act!K17*1000)</f>
        <v>18776.214085761756</v>
      </c>
      <c r="L25" s="84">
        <f>IF(L9=0,0,L9/TrAvia_act!L17*1000)</f>
        <v>18433.360330835218</v>
      </c>
      <c r="M25" s="84">
        <f>IF(M9=0,0,M9/TrAvia_act!M17*1000)</f>
        <v>17741.71708020434</v>
      </c>
      <c r="N25" s="84">
        <f>IF(N9=0,0,N9/TrAvia_act!N17*1000)</f>
        <v>18209.019124226896</v>
      </c>
      <c r="O25" s="84">
        <f>IF(O9=0,0,O9/TrAvia_act!O17*1000)</f>
        <v>18286.781389427586</v>
      </c>
      <c r="P25" s="84">
        <f>IF(P9=0,0,P9/TrAvia_act!P17*1000)</f>
        <v>17799.799926075528</v>
      </c>
      <c r="Q25" s="84">
        <f>IF(Q9=0,0,Q9/TrAvia_act!Q17*1000)</f>
        <v>18082.703032318012</v>
      </c>
      <c r="R25" s="84">
        <f>IF(R9=0,0,R9/TrAvia_act!R17*1000)</f>
        <v>18382.310268090339</v>
      </c>
      <c r="S25" s="84">
        <f>IF(S9=0,0,S9/TrAvia_act!S17*1000)</f>
        <v>18222.127494529414</v>
      </c>
      <c r="T25" s="84">
        <f>IF(T9=0,0,T9/TrAvia_act!T17*1000)</f>
        <v>17715.592726895527</v>
      </c>
      <c r="U25" s="84">
        <f>IF(U9=0,0,U9/TrAvia_act!U17*1000)</f>
        <v>17469.652575436721</v>
      </c>
      <c r="V25" s="84">
        <f>IF(V9=0,0,V9/TrAvia_act!V17*1000)</f>
        <v>20375.47172258042</v>
      </c>
      <c r="W25" s="84">
        <f>IF(W9=0,0,W9/TrAvia_act!W17*1000)</f>
        <v>17968.800464977896</v>
      </c>
      <c r="DA25" s="171" t="s">
        <v>338</v>
      </c>
    </row>
    <row r="26" spans="1:105" ht="11.45" customHeight="1" x14ac:dyDescent="0.25">
      <c r="A26" s="12" t="s">
        <v>34</v>
      </c>
      <c r="B26" s="13">
        <f>IF(B10=0,0,B10/TrAvia_act!B18*1000)</f>
        <v>20809.091533764495</v>
      </c>
      <c r="C26" s="13">
        <f>IF(C10=0,0,C10/TrAvia_act!C18*1000)</f>
        <v>20715.803964793929</v>
      </c>
      <c r="D26" s="13">
        <f>IF(D10=0,0,D10/TrAvia_act!D18*1000)</f>
        <v>21034.859814399188</v>
      </c>
      <c r="E26" s="13">
        <f>IF(E10=0,0,E10/TrAvia_act!E18*1000)</f>
        <v>20823.573998187454</v>
      </c>
      <c r="F26" s="13">
        <f>IF(F10=0,0,F10/TrAvia_act!F18*1000)</f>
        <v>20609.047341298272</v>
      </c>
      <c r="G26" s="13">
        <f>IF(G10=0,0,G10/TrAvia_act!G18*1000)</f>
        <v>20150.733078339752</v>
      </c>
      <c r="H26" s="13">
        <f>IF(H10=0,0,H10/TrAvia_act!H18*1000)</f>
        <v>19710.161576879425</v>
      </c>
      <c r="I26" s="13">
        <f>IF(I10=0,0,I10/TrAvia_act!I18*1000)</f>
        <v>19008.779296307806</v>
      </c>
      <c r="J26" s="13">
        <f>IF(J10=0,0,J10/TrAvia_act!J18*1000)</f>
        <v>18912.938717036704</v>
      </c>
      <c r="K26" s="13">
        <f>IF(K10=0,0,K10/TrAvia_act!K18*1000)</f>
        <v>19443.895000290249</v>
      </c>
      <c r="L26" s="13">
        <f>IF(L10=0,0,L10/TrAvia_act!L18*1000)</f>
        <v>19048.386704109525</v>
      </c>
      <c r="M26" s="13">
        <f>IF(M10=0,0,M10/TrAvia_act!M18*1000)</f>
        <v>18204.587317869657</v>
      </c>
      <c r="N26" s="13">
        <f>IF(N10=0,0,N10/TrAvia_act!N18*1000)</f>
        <v>18871.092808411489</v>
      </c>
      <c r="O26" s="13">
        <f>IF(O10=0,0,O10/TrAvia_act!O18*1000)</f>
        <v>19063.411759873172</v>
      </c>
      <c r="P26" s="13">
        <f>IF(P10=0,0,P10/TrAvia_act!P18*1000)</f>
        <v>18900.470060248357</v>
      </c>
      <c r="Q26" s="13">
        <f>IF(Q10=0,0,Q10/TrAvia_act!Q18*1000)</f>
        <v>19054.341702551323</v>
      </c>
      <c r="R26" s="13">
        <f>IF(R10=0,0,R10/TrAvia_act!R18*1000)</f>
        <v>19690.215708786098</v>
      </c>
      <c r="S26" s="13">
        <f>IF(S10=0,0,S10/TrAvia_act!S18*1000)</f>
        <v>19736.693087791813</v>
      </c>
      <c r="T26" s="13">
        <f>IF(T10=0,0,T10/TrAvia_act!T18*1000)</f>
        <v>19633.137176532044</v>
      </c>
      <c r="U26" s="13">
        <f>IF(U10=0,0,U10/TrAvia_act!U18*1000)</f>
        <v>19455.397454278038</v>
      </c>
      <c r="V26" s="13">
        <f>IF(V10=0,0,V10/TrAvia_act!V18*1000)</f>
        <v>18956.883961959946</v>
      </c>
      <c r="W26" s="13">
        <f>IF(W10=0,0,W10/TrAvia_act!W18*1000)</f>
        <v>18151.087208565285</v>
      </c>
      <c r="DA26" s="193" t="s">
        <v>339</v>
      </c>
    </row>
    <row r="27" spans="1:105" ht="11.45" customHeight="1" x14ac:dyDescent="0.25">
      <c r="A27" s="92" t="s">
        <v>27</v>
      </c>
      <c r="B27" s="102">
        <f>IF(B11=0,0,B11/TrAvia_act!B19*1000)</f>
        <v>16554.537579956948</v>
      </c>
      <c r="C27" s="102">
        <f>IF(C11=0,0,C11/TrAvia_act!C19*1000)</f>
        <v>16254.353598300004</v>
      </c>
      <c r="D27" s="102">
        <f>IF(D11=0,0,D11/TrAvia_act!D19*1000)</f>
        <v>15708.673029680927</v>
      </c>
      <c r="E27" s="102">
        <f>IF(E11=0,0,E11/TrAvia_act!E19*1000)</f>
        <v>15378.974591377608</v>
      </c>
      <c r="F27" s="102">
        <f>IF(F11=0,0,F11/TrAvia_act!F19*1000)</f>
        <v>15586.404477841617</v>
      </c>
      <c r="G27" s="102">
        <f>IF(G11=0,0,G11/TrAvia_act!G19*1000)</f>
        <v>16124.850907733815</v>
      </c>
      <c r="H27" s="102">
        <f>IF(H11=0,0,H11/TrAvia_act!H19*1000)</f>
        <v>16041.411755353689</v>
      </c>
      <c r="I27" s="102">
        <f>IF(I11=0,0,I11/TrAvia_act!I19*1000)</f>
        <v>15711.233671073509</v>
      </c>
      <c r="J27" s="102">
        <f>IF(J11=0,0,J11/TrAvia_act!J19*1000)</f>
        <v>15905.267608538066</v>
      </c>
      <c r="K27" s="102">
        <f>IF(K11=0,0,K11/TrAvia_act!K19*1000)</f>
        <v>14734.335233623719</v>
      </c>
      <c r="L27" s="102">
        <f>IF(L11=0,0,L11/TrAvia_act!L19*1000)</f>
        <v>16009.22887763684</v>
      </c>
      <c r="M27" s="102">
        <f>IF(M11=0,0,M11/TrAvia_act!M19*1000)</f>
        <v>16515.893377354885</v>
      </c>
      <c r="N27" s="102">
        <f>IF(N11=0,0,N11/TrAvia_act!N19*1000)</f>
        <v>17135.958754119856</v>
      </c>
      <c r="O27" s="102">
        <f>IF(O11=0,0,O11/TrAvia_act!O19*1000)</f>
        <v>17256.236345036396</v>
      </c>
      <c r="P27" s="102">
        <f>IF(P11=0,0,P11/TrAvia_act!P19*1000)</f>
        <v>17817.488115018401</v>
      </c>
      <c r="Q27" s="102">
        <f>IF(Q11=0,0,Q11/TrAvia_act!Q19*1000)</f>
        <v>18279.805246823722</v>
      </c>
      <c r="R27" s="102">
        <f>IF(R11=0,0,R11/TrAvia_act!R19*1000)</f>
        <v>18772.337078734472</v>
      </c>
      <c r="S27" s="102">
        <f>IF(S11=0,0,S11/TrAvia_act!S19*1000)</f>
        <v>18688.896155541934</v>
      </c>
      <c r="T27" s="102">
        <f>IF(T11=0,0,T11/TrAvia_act!T19*1000)</f>
        <v>18614.433802729345</v>
      </c>
      <c r="U27" s="102">
        <f>IF(U11=0,0,U11/TrAvia_act!U19*1000)</f>
        <v>20006.046479692061</v>
      </c>
      <c r="V27" s="102">
        <f>IF(V11=0,0,V11/TrAvia_act!V19*1000)</f>
        <v>19732.357724218229</v>
      </c>
      <c r="W27" s="102">
        <f>IF(W11=0,0,W11/TrAvia_act!W19*1000)</f>
        <v>18235.915530638584</v>
      </c>
      <c r="DA27" s="175" t="s">
        <v>340</v>
      </c>
    </row>
    <row r="28" spans="1:105" ht="11.45" customHeight="1" x14ac:dyDescent="0.25">
      <c r="A28" s="92" t="s">
        <v>175</v>
      </c>
      <c r="B28" s="102">
        <f>IF(B12=0,0,B12/TrAvia_act!B20*1000)</f>
        <v>13535.898469181235</v>
      </c>
      <c r="C28" s="102">
        <f>IF(C12=0,0,C12/TrAvia_act!C20*1000)</f>
        <v>13153.675216371754</v>
      </c>
      <c r="D28" s="102">
        <f>IF(D12=0,0,D12/TrAvia_act!D20*1000)</f>
        <v>13310.805265713454</v>
      </c>
      <c r="E28" s="102">
        <f>IF(E12=0,0,E12/TrAvia_act!E20*1000)</f>
        <v>13167.323012565181</v>
      </c>
      <c r="F28" s="102">
        <f>IF(F12=0,0,F12/TrAvia_act!F20*1000)</f>
        <v>12780.863858065422</v>
      </c>
      <c r="G28" s="102">
        <f>IF(G12=0,0,G12/TrAvia_act!G20*1000)</f>
        <v>12754.061332583697</v>
      </c>
      <c r="H28" s="102">
        <f>IF(H12=0,0,H12/TrAvia_act!H20*1000)</f>
        <v>12897.710486111628</v>
      </c>
      <c r="I28" s="102">
        <f>IF(I12=0,0,I12/TrAvia_act!I20*1000)</f>
        <v>12899.724255117737</v>
      </c>
      <c r="J28" s="102">
        <f>IF(J12=0,0,J12/TrAvia_act!J20*1000)</f>
        <v>13005.673962674617</v>
      </c>
      <c r="K28" s="102">
        <f>IF(K12=0,0,K12/TrAvia_act!K20*1000)</f>
        <v>12649.868840308338</v>
      </c>
      <c r="L28" s="102">
        <f>IF(L12=0,0,L12/TrAvia_act!L20*1000)</f>
        <v>12496.310924233299</v>
      </c>
      <c r="M28" s="102">
        <f>IF(M12=0,0,M12/TrAvia_act!M20*1000)</f>
        <v>12224.988103886068</v>
      </c>
      <c r="N28" s="102">
        <f>IF(N12=0,0,N12/TrAvia_act!N20*1000)</f>
        <v>12507.54267042828</v>
      </c>
      <c r="O28" s="102">
        <f>IF(O12=0,0,O12/TrAvia_act!O20*1000)</f>
        <v>12644.624158840239</v>
      </c>
      <c r="P28" s="102">
        <f>IF(P12=0,0,P12/TrAvia_act!P20*1000)</f>
        <v>12536.431198798926</v>
      </c>
      <c r="Q28" s="102">
        <f>IF(Q12=0,0,Q12/TrAvia_act!Q20*1000)</f>
        <v>12662.886001791454</v>
      </c>
      <c r="R28" s="102">
        <f>IF(R12=0,0,R12/TrAvia_act!R20*1000)</f>
        <v>12857.4658919178</v>
      </c>
      <c r="S28" s="102">
        <f>IF(S12=0,0,S12/TrAvia_act!S20*1000)</f>
        <v>13634.5815440803</v>
      </c>
      <c r="T28" s="102">
        <f>IF(T12=0,0,T12/TrAvia_act!T20*1000)</f>
        <v>13849.28669787873</v>
      </c>
      <c r="U28" s="102">
        <f>IF(U12=0,0,U12/TrAvia_act!U20*1000)</f>
        <v>14024.813129330196</v>
      </c>
      <c r="V28" s="102">
        <f>IF(V12=0,0,V12/TrAvia_act!V20*1000)</f>
        <v>13246.350609830619</v>
      </c>
      <c r="W28" s="102">
        <f>IF(W12=0,0,W12/TrAvia_act!W20*1000)</f>
        <v>14305.041530702701</v>
      </c>
      <c r="DA28" s="175" t="s">
        <v>341</v>
      </c>
    </row>
    <row r="29" spans="1:105" ht="11.45" customHeight="1" x14ac:dyDescent="0.25">
      <c r="A29" s="85" t="s">
        <v>176</v>
      </c>
      <c r="B29" s="86">
        <f>IF(B13=0,0,B13/TrAvia_act!B21*1000)</f>
        <v>23012.968495193909</v>
      </c>
      <c r="C29" s="86">
        <f>IF(C13=0,0,C13/TrAvia_act!C21*1000)</f>
        <v>23117.585044771404</v>
      </c>
      <c r="D29" s="86">
        <f>IF(D13=0,0,D13/TrAvia_act!D21*1000)</f>
        <v>23428.507490980941</v>
      </c>
      <c r="E29" s="86">
        <f>IF(E13=0,0,E13/TrAvia_act!E21*1000)</f>
        <v>22899.727726419747</v>
      </c>
      <c r="F29" s="86">
        <f>IF(F13=0,0,F13/TrAvia_act!F21*1000)</f>
        <v>22746.544992761003</v>
      </c>
      <c r="G29" s="86">
        <f>IF(G13=0,0,G13/TrAvia_act!G21*1000)</f>
        <v>21954.367598951074</v>
      </c>
      <c r="H29" s="86">
        <f>IF(H13=0,0,H13/TrAvia_act!H21*1000)</f>
        <v>21503.311614396524</v>
      </c>
      <c r="I29" s="86">
        <f>IF(I13=0,0,I13/TrAvia_act!I21*1000)</f>
        <v>20557.656396886738</v>
      </c>
      <c r="J29" s="86">
        <f>IF(J13=0,0,J13/TrAvia_act!J21*1000)</f>
        <v>20335.174246626299</v>
      </c>
      <c r="K29" s="86">
        <f>IF(K13=0,0,K13/TrAvia_act!K21*1000)</f>
        <v>21418.317300320825</v>
      </c>
      <c r="L29" s="86">
        <f>IF(L13=0,0,L13/TrAvia_act!L21*1000)</f>
        <v>20576.576361902607</v>
      </c>
      <c r="M29" s="86">
        <f>IF(M13=0,0,M13/TrAvia_act!M21*1000)</f>
        <v>19434.026336039937</v>
      </c>
      <c r="N29" s="86">
        <f>IF(N13=0,0,N13/TrAvia_act!N21*1000)</f>
        <v>20237.713740335119</v>
      </c>
      <c r="O29" s="86">
        <f>IF(O13=0,0,O13/TrAvia_act!O21*1000)</f>
        <v>20459.180676291951</v>
      </c>
      <c r="P29" s="86">
        <f>IF(P13=0,0,P13/TrAvia_act!P21*1000)</f>
        <v>20282.662622822765</v>
      </c>
      <c r="Q29" s="86">
        <f>IF(Q13=0,0,Q13/TrAvia_act!Q21*1000)</f>
        <v>20402.571190543487</v>
      </c>
      <c r="R29" s="86">
        <f>IF(R13=0,0,R13/TrAvia_act!R21*1000)</f>
        <v>21116.412750175517</v>
      </c>
      <c r="S29" s="86">
        <f>IF(S13=0,0,S13/TrAvia_act!S21*1000)</f>
        <v>21035.302506284617</v>
      </c>
      <c r="T29" s="86">
        <f>IF(T13=0,0,T13/TrAvia_act!T21*1000)</f>
        <v>20861.318318529218</v>
      </c>
      <c r="U29" s="86">
        <f>IF(U13=0,0,U13/TrAvia_act!U21*1000)</f>
        <v>20621.095356905909</v>
      </c>
      <c r="V29" s="86">
        <f>IF(V13=0,0,V13/TrAvia_act!V21*1000)</f>
        <v>19899.104932658105</v>
      </c>
      <c r="W29" s="86">
        <f>IF(W13=0,0,W13/TrAvia_act!W21*1000)</f>
        <v>18857.715328778133</v>
      </c>
      <c r="DA29" s="178" t="s">
        <v>342</v>
      </c>
    </row>
    <row r="30" spans="1:105" x14ac:dyDescent="0.25">
      <c r="A30" s="50"/>
      <c r="B30" s="50"/>
      <c r="C30" s="5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DA30" s="181"/>
    </row>
    <row r="31" spans="1:105" ht="11.45" customHeight="1" x14ac:dyDescent="0.25">
      <c r="A31" s="53" t="s">
        <v>71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DA31" s="172"/>
    </row>
    <row r="32" spans="1:105" ht="11.45" customHeight="1" x14ac:dyDescent="0.25">
      <c r="A32" s="10" t="s">
        <v>166</v>
      </c>
      <c r="B32" s="14">
        <f>IF(B6=0,0,B6/TrAvia_act!B4*1000)</f>
        <v>132.81982114523581</v>
      </c>
      <c r="C32" s="14">
        <f>IF(C6=0,0,C6/TrAvia_act!C4*1000)</f>
        <v>132.67240191976418</v>
      </c>
      <c r="D32" s="14">
        <f>IF(D6=0,0,D6/TrAvia_act!D4*1000)</f>
        <v>130.41446988457045</v>
      </c>
      <c r="E32" s="14">
        <f>IF(E6=0,0,E6/TrAvia_act!E4*1000)</f>
        <v>128.74711341554186</v>
      </c>
      <c r="F32" s="14">
        <f>IF(F6=0,0,F6/TrAvia_act!F4*1000)</f>
        <v>123.5509855584943</v>
      </c>
      <c r="G32" s="14">
        <f>IF(G6=0,0,G6/TrAvia_act!G4*1000)</f>
        <v>118.80994807822852</v>
      </c>
      <c r="H32" s="14">
        <f>IF(H6=0,0,H6/TrAvia_act!H4*1000)</f>
        <v>118.17497916912166</v>
      </c>
      <c r="I32" s="14">
        <f>IF(I6=0,0,I6/TrAvia_act!I4*1000)</f>
        <v>115.95670313467384</v>
      </c>
      <c r="J32" s="14">
        <f>IF(J6=0,0,J6/TrAvia_act!J4*1000)</f>
        <v>116.10736875372234</v>
      </c>
      <c r="K32" s="14">
        <f>IF(K6=0,0,K6/TrAvia_act!K4*1000)</f>
        <v>113.64687793023371</v>
      </c>
      <c r="L32" s="14">
        <f>IF(L6=0,0,L6/TrAvia_act!L4*1000)</f>
        <v>108.09381347856804</v>
      </c>
      <c r="M32" s="14">
        <f>IF(M6=0,0,M6/TrAvia_act!M4*1000)</f>
        <v>105.51043462062167</v>
      </c>
      <c r="N32" s="14">
        <f>IF(N6=0,0,N6/TrAvia_act!N4*1000)</f>
        <v>103.16420530179056</v>
      </c>
      <c r="O32" s="14">
        <f>IF(O6=0,0,O6/TrAvia_act!O4*1000)</f>
        <v>100.66283137581783</v>
      </c>
      <c r="P32" s="14">
        <f>IF(P6=0,0,P6/TrAvia_act!P4*1000)</f>
        <v>98.051662196670677</v>
      </c>
      <c r="Q32" s="14">
        <f>IF(Q6=0,0,Q6/TrAvia_act!Q4*1000)</f>
        <v>98.192774419323015</v>
      </c>
      <c r="R32" s="14">
        <f>IF(R6=0,0,R6/TrAvia_act!R4*1000)</f>
        <v>97.758025197082446</v>
      </c>
      <c r="S32" s="14">
        <f>IF(S6=0,0,S6/TrAvia_act!S4*1000)</f>
        <v>96.254104134122372</v>
      </c>
      <c r="T32" s="14">
        <f>IF(T6=0,0,T6/TrAvia_act!T4*1000)</f>
        <v>94.610949841453149</v>
      </c>
      <c r="U32" s="14">
        <f>IF(U6=0,0,U6/TrAvia_act!U4*1000)</f>
        <v>92.968678587849084</v>
      </c>
      <c r="V32" s="14">
        <f>IF(V6=0,0,V6/TrAvia_act!V4*1000)</f>
        <v>123.20496377880457</v>
      </c>
      <c r="W32" s="14">
        <f>IF(W6=0,0,W6/TrAvia_act!W4*1000)</f>
        <v>117.9564103014571</v>
      </c>
      <c r="DA32" s="189" t="s">
        <v>343</v>
      </c>
    </row>
    <row r="33" spans="1:105" ht="11.45" customHeight="1" x14ac:dyDescent="0.25">
      <c r="A33" s="83" t="s">
        <v>27</v>
      </c>
      <c r="B33" s="87">
        <f>IF(B7=0,0,B7/TrAvia_act!B5*1000)</f>
        <v>200.28192921017416</v>
      </c>
      <c r="C33" s="87">
        <f>IF(C7=0,0,C7/TrAvia_act!C5*1000)</f>
        <v>201.64736774403997</v>
      </c>
      <c r="D33" s="87">
        <f>IF(D7=0,0,D7/TrAvia_act!D5*1000)</f>
        <v>187.59025996775412</v>
      </c>
      <c r="E33" s="87">
        <f>IF(E7=0,0,E7/TrAvia_act!E5*1000)</f>
        <v>185.24734825802423</v>
      </c>
      <c r="F33" s="87">
        <f>IF(F7=0,0,F7/TrAvia_act!F5*1000)</f>
        <v>184.00555109675705</v>
      </c>
      <c r="G33" s="87">
        <f>IF(G7=0,0,G7/TrAvia_act!G5*1000)</f>
        <v>188.57940355020796</v>
      </c>
      <c r="H33" s="87">
        <f>IF(H7=0,0,H7/TrAvia_act!H5*1000)</f>
        <v>185.95789168761348</v>
      </c>
      <c r="I33" s="87">
        <f>IF(I7=0,0,I7/TrAvia_act!I5*1000)</f>
        <v>182.48879011632508</v>
      </c>
      <c r="J33" s="87">
        <f>IF(J7=0,0,J7/TrAvia_act!J5*1000)</f>
        <v>183.62209836993614</v>
      </c>
      <c r="K33" s="87">
        <f>IF(K7=0,0,K7/TrAvia_act!K5*1000)</f>
        <v>170.99994418452013</v>
      </c>
      <c r="L33" s="87">
        <f>IF(L7=0,0,L7/TrAvia_act!L5*1000)</f>
        <v>171.20891988306727</v>
      </c>
      <c r="M33" s="87">
        <f>IF(M7=0,0,M7/TrAvia_act!M5*1000)</f>
        <v>177.03756968923776</v>
      </c>
      <c r="N33" s="87">
        <f>IF(N7=0,0,N7/TrAvia_act!N5*1000)</f>
        <v>174.01246534577058</v>
      </c>
      <c r="O33" s="87">
        <f>IF(O7=0,0,O7/TrAvia_act!O5*1000)</f>
        <v>170.75429838756452</v>
      </c>
      <c r="P33" s="87">
        <f>IF(P7=0,0,P7/TrAvia_act!P5*1000)</f>
        <v>171.63389111174513</v>
      </c>
      <c r="Q33" s="87">
        <f>IF(Q7=0,0,Q7/TrAvia_act!Q5*1000)</f>
        <v>169.74777851360486</v>
      </c>
      <c r="R33" s="87">
        <f>IF(R7=0,0,R7/TrAvia_act!R5*1000)</f>
        <v>169.59702637810787</v>
      </c>
      <c r="S33" s="87">
        <f>IF(S7=0,0,S7/TrAvia_act!S5*1000)</f>
        <v>167.27974573147685</v>
      </c>
      <c r="T33" s="87">
        <f>IF(T7=0,0,T7/TrAvia_act!T5*1000)</f>
        <v>165.23811802235409</v>
      </c>
      <c r="U33" s="87">
        <f>IF(U7=0,0,U7/TrAvia_act!U5*1000)</f>
        <v>167.41476806594645</v>
      </c>
      <c r="V33" s="87">
        <f>IF(V7=0,0,V7/TrAvia_act!V5*1000)</f>
        <v>191.33895267939587</v>
      </c>
      <c r="W33" s="87">
        <f>IF(W7=0,0,W7/TrAvia_act!W5*1000)</f>
        <v>182.28988965361893</v>
      </c>
      <c r="DA33" s="171" t="s">
        <v>344</v>
      </c>
    </row>
    <row r="34" spans="1:105" ht="11.45" customHeight="1" x14ac:dyDescent="0.25">
      <c r="A34" s="83" t="s">
        <v>175</v>
      </c>
      <c r="B34" s="87">
        <f>IF(B8=0,0,B8/TrAvia_act!B6*1000)</f>
        <v>107.52941028488662</v>
      </c>
      <c r="C34" s="87">
        <f>IF(C8=0,0,C8/TrAvia_act!C6*1000)</f>
        <v>108.04094870146253</v>
      </c>
      <c r="D34" s="87">
        <f>IF(D8=0,0,D8/TrAvia_act!D6*1000)</f>
        <v>106.0164676664245</v>
      </c>
      <c r="E34" s="87">
        <f>IF(E8=0,0,E8/TrAvia_act!E6*1000)</f>
        <v>108.34626913225428</v>
      </c>
      <c r="F34" s="87">
        <f>IF(F8=0,0,F8/TrAvia_act!F6*1000)</f>
        <v>106.28282745674829</v>
      </c>
      <c r="G34" s="87">
        <f>IF(G8=0,0,G8/TrAvia_act!G6*1000)</f>
        <v>102.80851695071436</v>
      </c>
      <c r="H34" s="87">
        <f>IF(H8=0,0,H8/TrAvia_act!H6*1000)</f>
        <v>104.90616820289353</v>
      </c>
      <c r="I34" s="87">
        <f>IF(I8=0,0,I8/TrAvia_act!I6*1000)</f>
        <v>107.31093440310403</v>
      </c>
      <c r="J34" s="87">
        <f>IF(J8=0,0,J8/TrAvia_act!J6*1000)</f>
        <v>111.11032966837897</v>
      </c>
      <c r="K34" s="87">
        <f>IF(K8=0,0,K8/TrAvia_act!K6*1000)</f>
        <v>106.08605665356893</v>
      </c>
      <c r="L34" s="87">
        <f>IF(L8=0,0,L8/TrAvia_act!L6*1000)</f>
        <v>101.8708575760641</v>
      </c>
      <c r="M34" s="87">
        <f>IF(M8=0,0,M8/TrAvia_act!M6*1000)</f>
        <v>98.10657497755416</v>
      </c>
      <c r="N34" s="87">
        <f>IF(N8=0,0,N8/TrAvia_act!N6*1000)</f>
        <v>95.266820513823873</v>
      </c>
      <c r="O34" s="87">
        <f>IF(O8=0,0,O8/TrAvia_act!O6*1000)</f>
        <v>93.276548191584155</v>
      </c>
      <c r="P34" s="87">
        <f>IF(P8=0,0,P8/TrAvia_act!P6*1000)</f>
        <v>90.639904533386954</v>
      </c>
      <c r="Q34" s="87">
        <f>IF(Q8=0,0,Q8/TrAvia_act!Q6*1000)</f>
        <v>90.472327727187349</v>
      </c>
      <c r="R34" s="87">
        <f>IF(R8=0,0,R8/TrAvia_act!R6*1000)</f>
        <v>89.264453832155681</v>
      </c>
      <c r="S34" s="87">
        <f>IF(S8=0,0,S8/TrAvia_act!S6*1000)</f>
        <v>90.202036353944393</v>
      </c>
      <c r="T34" s="87">
        <f>IF(T8=0,0,T8/TrAvia_act!T6*1000)</f>
        <v>90.601371876507841</v>
      </c>
      <c r="U34" s="87">
        <f>IF(U8=0,0,U8/TrAvia_act!U6*1000)</f>
        <v>89.655966837401095</v>
      </c>
      <c r="V34" s="87">
        <f>IF(V8=0,0,V8/TrAvia_act!V6*1000)</f>
        <v>99.717953712362544</v>
      </c>
      <c r="W34" s="87">
        <f>IF(W8=0,0,W8/TrAvia_act!W6*1000)</f>
        <v>93.334040920119506</v>
      </c>
      <c r="DA34" s="171" t="s">
        <v>345</v>
      </c>
    </row>
    <row r="35" spans="1:105" ht="11.45" customHeight="1" x14ac:dyDescent="0.25">
      <c r="A35" s="83" t="s">
        <v>176</v>
      </c>
      <c r="B35" s="87">
        <f>IF(B9=0,0,B9/TrAvia_act!B7*1000)</f>
        <v>139.49852769411351</v>
      </c>
      <c r="C35" s="87">
        <f>IF(C9=0,0,C9/TrAvia_act!C7*1000)</f>
        <v>139.0989038119553</v>
      </c>
      <c r="D35" s="87">
        <f>IF(D9=0,0,D9/TrAvia_act!D7*1000)</f>
        <v>138.74898737191032</v>
      </c>
      <c r="E35" s="87">
        <f>IF(E9=0,0,E9/TrAvia_act!E7*1000)</f>
        <v>133.98851043688319</v>
      </c>
      <c r="F35" s="87">
        <f>IF(F9=0,0,F9/TrAvia_act!F7*1000)</f>
        <v>125.02746692329616</v>
      </c>
      <c r="G35" s="87">
        <f>IF(G9=0,0,G9/TrAvia_act!G7*1000)</f>
        <v>117.4568776656001</v>
      </c>
      <c r="H35" s="87">
        <f>IF(H9=0,0,H9/TrAvia_act!H7*1000)</f>
        <v>114.94261119113497</v>
      </c>
      <c r="I35" s="87">
        <f>IF(I9=0,0,I9/TrAvia_act!I7*1000)</f>
        <v>108.79212282823599</v>
      </c>
      <c r="J35" s="87">
        <f>IF(J9=0,0,J9/TrAvia_act!J7*1000)</f>
        <v>106.53878583331834</v>
      </c>
      <c r="K35" s="87">
        <f>IF(K9=0,0,K9/TrAvia_act!K7*1000)</f>
        <v>107.65785076567249</v>
      </c>
      <c r="L35" s="87">
        <f>IF(L9=0,0,L9/TrAvia_act!L7*1000)</f>
        <v>100.23253763336361</v>
      </c>
      <c r="M35" s="87">
        <f>IF(M9=0,0,M9/TrAvia_act!M7*1000)</f>
        <v>97.37392271951839</v>
      </c>
      <c r="N35" s="87">
        <f>IF(N9=0,0,N9/TrAvia_act!N7*1000)</f>
        <v>96.470696092684008</v>
      </c>
      <c r="O35" s="87">
        <f>IF(O9=0,0,O9/TrAvia_act!O7*1000)</f>
        <v>94.614128615515199</v>
      </c>
      <c r="P35" s="87">
        <f>IF(P9=0,0,P9/TrAvia_act!P7*1000)</f>
        <v>92.020896186055339</v>
      </c>
      <c r="Q35" s="87">
        <f>IF(Q9=0,0,Q9/TrAvia_act!Q7*1000)</f>
        <v>92.603914982156439</v>
      </c>
      <c r="R35" s="87">
        <f>IF(R9=0,0,R9/TrAvia_act!R7*1000)</f>
        <v>92.874965781376517</v>
      </c>
      <c r="S35" s="87">
        <f>IF(S9=0,0,S9/TrAvia_act!S7*1000)</f>
        <v>89.685821481578358</v>
      </c>
      <c r="T35" s="87">
        <f>IF(T9=0,0,T9/TrAvia_act!T7*1000)</f>
        <v>86.562781558926403</v>
      </c>
      <c r="U35" s="87">
        <f>IF(U9=0,0,U9/TrAvia_act!U7*1000)</f>
        <v>84.103781203647372</v>
      </c>
      <c r="V35" s="87">
        <f>IF(V9=0,0,V9/TrAvia_act!V7*1000)</f>
        <v>126.72604020176657</v>
      </c>
      <c r="W35" s="87">
        <f>IF(W9=0,0,W9/TrAvia_act!W7*1000)</f>
        <v>123.70706732527016</v>
      </c>
      <c r="DA35" s="171" t="s">
        <v>346</v>
      </c>
    </row>
    <row r="36" spans="1:105" ht="11.45" customHeight="1" x14ac:dyDescent="0.25">
      <c r="A36" s="12" t="s">
        <v>165</v>
      </c>
      <c r="B36" s="15">
        <f>IF(B10=0,0,B10/TrAvia_act!B8*1000)</f>
        <v>307.91319796918663</v>
      </c>
      <c r="C36" s="15">
        <f>IF(C10=0,0,C10/TrAvia_act!C8*1000)</f>
        <v>297.63941473164942</v>
      </c>
      <c r="D36" s="15">
        <f>IF(D10=0,0,D10/TrAvia_act!D8*1000)</f>
        <v>313.03409126861192</v>
      </c>
      <c r="E36" s="15">
        <f>IF(E10=0,0,E10/TrAvia_act!E8*1000)</f>
        <v>328.74903369934219</v>
      </c>
      <c r="F36" s="15">
        <f>IF(F10=0,0,F10/TrAvia_act!F8*1000)</f>
        <v>337.67786691721568</v>
      </c>
      <c r="G36" s="15">
        <f>IF(G10=0,0,G10/TrAvia_act!G8*1000)</f>
        <v>344.611888025589</v>
      </c>
      <c r="H36" s="15">
        <f>IF(H10=0,0,H10/TrAvia_act!H8*1000)</f>
        <v>354.17697787682101</v>
      </c>
      <c r="I36" s="15">
        <f>IF(I10=0,0,I10/TrAvia_act!I8*1000)</f>
        <v>343.8306516366888</v>
      </c>
      <c r="J36" s="15">
        <f>IF(J10=0,0,J10/TrAvia_act!J8*1000)</f>
        <v>346.52256694782318</v>
      </c>
      <c r="K36" s="15">
        <f>IF(K10=0,0,K10/TrAvia_act!K8*1000)</f>
        <v>324.59634258077193</v>
      </c>
      <c r="L36" s="15">
        <f>IF(L10=0,0,L10/TrAvia_act!L8*1000)</f>
        <v>303.94455430717238</v>
      </c>
      <c r="M36" s="15">
        <f>IF(M10=0,0,M10/TrAvia_act!M8*1000)</f>
        <v>274.85245810903257</v>
      </c>
      <c r="N36" s="15">
        <f>IF(N10=0,0,N10/TrAvia_act!N8*1000)</f>
        <v>266.28335170209112</v>
      </c>
      <c r="O36" s="15">
        <f>IF(O10=0,0,O10/TrAvia_act!O8*1000)</f>
        <v>267.50690252208835</v>
      </c>
      <c r="P36" s="15">
        <f>IF(P10=0,0,P10/TrAvia_act!P8*1000)</f>
        <v>231.92304744880829</v>
      </c>
      <c r="Q36" s="15">
        <f>IF(Q10=0,0,Q10/TrAvia_act!Q8*1000)</f>
        <v>235.54920869342382</v>
      </c>
      <c r="R36" s="15">
        <f>IF(R10=0,0,R10/TrAvia_act!R8*1000)</f>
        <v>222.74701243649901</v>
      </c>
      <c r="S36" s="15">
        <f>IF(S10=0,0,S10/TrAvia_act!S8*1000)</f>
        <v>228.82091935906649</v>
      </c>
      <c r="T36" s="15">
        <f>IF(T10=0,0,T10/TrAvia_act!T8*1000)</f>
        <v>223.60793524073483</v>
      </c>
      <c r="U36" s="15">
        <f>IF(U10=0,0,U10/TrAvia_act!U8*1000)</f>
        <v>213.75906433995593</v>
      </c>
      <c r="V36" s="15">
        <f>IF(V10=0,0,V10/TrAvia_act!V8*1000)</f>
        <v>297.15594317666989</v>
      </c>
      <c r="W36" s="15">
        <f>IF(W10=0,0,W10/TrAvia_act!W8*1000)</f>
        <v>313.59698189237065</v>
      </c>
      <c r="DA36" s="193" t="s">
        <v>347</v>
      </c>
    </row>
    <row r="37" spans="1:105" ht="11.45" customHeight="1" x14ac:dyDescent="0.25">
      <c r="A37" s="92" t="s">
        <v>27</v>
      </c>
      <c r="B37" s="101">
        <f>IF(B11=0,0,B11/TrAvia_act!B9*1000)</f>
        <v>1490.9105616501279</v>
      </c>
      <c r="C37" s="101">
        <f>IF(C11=0,0,C11/TrAvia_act!C9*1000)</f>
        <v>1483.7293232636277</v>
      </c>
      <c r="D37" s="101">
        <f>IF(D11=0,0,D11/TrAvia_act!D9*1000)</f>
        <v>1392.0195720254915</v>
      </c>
      <c r="E37" s="101">
        <f>IF(E11=0,0,E11/TrAvia_act!E9*1000)</f>
        <v>1282.3666666741385</v>
      </c>
      <c r="F37" s="101">
        <f>IF(F11=0,0,F11/TrAvia_act!F9*1000)</f>
        <v>1366.3002287643724</v>
      </c>
      <c r="G37" s="101">
        <f>IF(G11=0,0,G11/TrAvia_act!G9*1000)</f>
        <v>1441.1428298583505</v>
      </c>
      <c r="H37" s="101">
        <f>IF(H11=0,0,H11/TrAvia_act!H9*1000)</f>
        <v>1488.6125343875865</v>
      </c>
      <c r="I37" s="101">
        <f>IF(I11=0,0,I11/TrAvia_act!I9*1000)</f>
        <v>1462.3084488783466</v>
      </c>
      <c r="J37" s="101">
        <f>IF(J11=0,0,J11/TrAvia_act!J9*1000)</f>
        <v>1538.2679545735903</v>
      </c>
      <c r="K37" s="101">
        <f>IF(K11=0,0,K11/TrAvia_act!K9*1000)</f>
        <v>1417.0529814809165</v>
      </c>
      <c r="L37" s="101">
        <f>IF(L11=0,0,L11/TrAvia_act!L9*1000)</f>
        <v>1434.4177816814201</v>
      </c>
      <c r="M37" s="101">
        <f>IF(M11=0,0,M11/TrAvia_act!M9*1000)</f>
        <v>1353.5753074733823</v>
      </c>
      <c r="N37" s="101">
        <f>IF(N11=0,0,N11/TrAvia_act!N9*1000)</f>
        <v>1377.1056610420524</v>
      </c>
      <c r="O37" s="101">
        <f>IF(O11=0,0,O11/TrAvia_act!O9*1000)</f>
        <v>1357.1010774080171</v>
      </c>
      <c r="P37" s="101">
        <f>IF(P11=0,0,P11/TrAvia_act!P9*1000)</f>
        <v>1263.0480652924605</v>
      </c>
      <c r="Q37" s="101">
        <f>IF(Q11=0,0,Q11/TrAvia_act!Q9*1000)</f>
        <v>1261.504231526241</v>
      </c>
      <c r="R37" s="101">
        <f>IF(R11=0,0,R11/TrAvia_act!R9*1000)</f>
        <v>1128.1724593839849</v>
      </c>
      <c r="S37" s="101">
        <f>IF(S11=0,0,S11/TrAvia_act!S9*1000)</f>
        <v>1221.3702517281431</v>
      </c>
      <c r="T37" s="101">
        <f>IF(T11=0,0,T11/TrAvia_act!T9*1000)</f>
        <v>1192.7435147417718</v>
      </c>
      <c r="U37" s="101">
        <f>IF(U11=0,0,U11/TrAvia_act!U9*1000)</f>
        <v>1167.2271556334017</v>
      </c>
      <c r="V37" s="101">
        <f>IF(V11=0,0,V11/TrAvia_act!V9*1000)</f>
        <v>1267.3398188996939</v>
      </c>
      <c r="W37" s="101">
        <f>IF(W11=0,0,W11/TrAvia_act!W9*1000)</f>
        <v>1146.1380327981688</v>
      </c>
      <c r="DA37" s="175" t="s">
        <v>348</v>
      </c>
    </row>
    <row r="38" spans="1:105" ht="11.45" customHeight="1" x14ac:dyDescent="0.25">
      <c r="A38" s="92" t="s">
        <v>175</v>
      </c>
      <c r="B38" s="101">
        <f>IF(B12=0,0,B12/TrAvia_act!B10*1000)</f>
        <v>546.38252153807173</v>
      </c>
      <c r="C38" s="101">
        <f>IF(C12=0,0,C12/TrAvia_act!C10*1000)</f>
        <v>500.04007602508449</v>
      </c>
      <c r="D38" s="101">
        <f>IF(D12=0,0,D12/TrAvia_act!D10*1000)</f>
        <v>538.36470065486856</v>
      </c>
      <c r="E38" s="101">
        <f>IF(E12=0,0,E12/TrAvia_act!E10*1000)</f>
        <v>519.51563293341894</v>
      </c>
      <c r="F38" s="101">
        <f>IF(F12=0,0,F12/TrAvia_act!F10*1000)</f>
        <v>556.98846836065366</v>
      </c>
      <c r="G38" s="101">
        <f>IF(G12=0,0,G12/TrAvia_act!G10*1000)</f>
        <v>568.21455032404742</v>
      </c>
      <c r="H38" s="101">
        <f>IF(H12=0,0,H12/TrAvia_act!H10*1000)</f>
        <v>673.05191349021936</v>
      </c>
      <c r="I38" s="101">
        <f>IF(I12=0,0,I12/TrAvia_act!I10*1000)</f>
        <v>691.54038708013934</v>
      </c>
      <c r="J38" s="101">
        <f>IF(J12=0,0,J12/TrAvia_act!J10*1000)</f>
        <v>712.75221019187711</v>
      </c>
      <c r="K38" s="101">
        <f>IF(K12=0,0,K12/TrAvia_act!K10*1000)</f>
        <v>674.31230097638615</v>
      </c>
      <c r="L38" s="101">
        <f>IF(L12=0,0,L12/TrAvia_act!L10*1000)</f>
        <v>655.99446699408998</v>
      </c>
      <c r="M38" s="101">
        <f>IF(M12=0,0,M12/TrAvia_act!M10*1000)</f>
        <v>612.74848273502221</v>
      </c>
      <c r="N38" s="101">
        <f>IF(N12=0,0,N12/TrAvia_act!N10*1000)</f>
        <v>576.68687312322083</v>
      </c>
      <c r="O38" s="101">
        <f>IF(O12=0,0,O12/TrAvia_act!O10*1000)</f>
        <v>585.60052936096747</v>
      </c>
      <c r="P38" s="101">
        <f>IF(P12=0,0,P12/TrAvia_act!P10*1000)</f>
        <v>504.95323962528215</v>
      </c>
      <c r="Q38" s="101">
        <f>IF(Q12=0,0,Q12/TrAvia_act!Q10*1000)</f>
        <v>518.29250402539981</v>
      </c>
      <c r="R38" s="101">
        <f>IF(R12=0,0,R12/TrAvia_act!R10*1000)</f>
        <v>479.54268267197199</v>
      </c>
      <c r="S38" s="101">
        <f>IF(S12=0,0,S12/TrAvia_act!S10*1000)</f>
        <v>556.99734609521374</v>
      </c>
      <c r="T38" s="101">
        <f>IF(T12=0,0,T12/TrAvia_act!T10*1000)</f>
        <v>560.15463618248964</v>
      </c>
      <c r="U38" s="101">
        <f>IF(U12=0,0,U12/TrAvia_act!U10*1000)</f>
        <v>539.66584908456082</v>
      </c>
      <c r="V38" s="101">
        <f>IF(V12=0,0,V12/TrAvia_act!V10*1000)</f>
        <v>608.05396258177791</v>
      </c>
      <c r="W38" s="101">
        <f>IF(W12=0,0,W12/TrAvia_act!W10*1000)</f>
        <v>703.27155395722252</v>
      </c>
      <c r="DA38" s="175" t="s">
        <v>349</v>
      </c>
    </row>
    <row r="39" spans="1:105" ht="11.45" customHeight="1" x14ac:dyDescent="0.25">
      <c r="A39" s="85" t="s">
        <v>176</v>
      </c>
      <c r="B39" s="88">
        <f>IF(B13=0,0,B13/TrAvia_act!B11*1000)</f>
        <v>271.68988818144243</v>
      </c>
      <c r="C39" s="88">
        <f>IF(C13=0,0,C13/TrAvia_act!C11*1000)</f>
        <v>261.09485868290517</v>
      </c>
      <c r="D39" s="88">
        <f>IF(D13=0,0,D13/TrAvia_act!D11*1000)</f>
        <v>279.47693898427872</v>
      </c>
      <c r="E39" s="88">
        <f>IF(E13=0,0,E13/TrAvia_act!E11*1000)</f>
        <v>300.91201809361075</v>
      </c>
      <c r="F39" s="88">
        <f>IF(F13=0,0,F13/TrAvia_act!F11*1000)</f>
        <v>307.87270216967261</v>
      </c>
      <c r="G39" s="88">
        <f>IF(G13=0,0,G13/TrAvia_act!G11*1000)</f>
        <v>315.65943843651365</v>
      </c>
      <c r="H39" s="88">
        <f>IF(H13=0,0,H13/TrAvia_act!H11*1000)</f>
        <v>320.34112405729508</v>
      </c>
      <c r="I39" s="88">
        <f>IF(I13=0,0,I13/TrAvia_act!I11*1000)</f>
        <v>310.60850324060823</v>
      </c>
      <c r="J39" s="88">
        <f>IF(J13=0,0,J13/TrAvia_act!J11*1000)</f>
        <v>313.43835879439803</v>
      </c>
      <c r="K39" s="88">
        <f>IF(K13=0,0,K13/TrAvia_act!K11*1000)</f>
        <v>292.193409443294</v>
      </c>
      <c r="L39" s="88">
        <f>IF(L13=0,0,L13/TrAvia_act!L11*1000)</f>
        <v>276.58894610874057</v>
      </c>
      <c r="M39" s="88">
        <f>IF(M13=0,0,M13/TrAvia_act!M11*1000)</f>
        <v>250.68968853059775</v>
      </c>
      <c r="N39" s="88">
        <f>IF(N13=0,0,N13/TrAvia_act!N11*1000)</f>
        <v>242.62226953044086</v>
      </c>
      <c r="O39" s="88">
        <f>IF(O13=0,0,O13/TrAvia_act!O11*1000)</f>
        <v>243.8070298750493</v>
      </c>
      <c r="P39" s="88">
        <f>IF(P13=0,0,P13/TrAvia_act!P11*1000)</f>
        <v>210.61540814033449</v>
      </c>
      <c r="Q39" s="88">
        <f>IF(Q13=0,0,Q13/TrAvia_act!Q11*1000)</f>
        <v>214.42781069368874</v>
      </c>
      <c r="R39" s="88">
        <f>IF(R13=0,0,R13/TrAvia_act!R11*1000)</f>
        <v>203.78460031881369</v>
      </c>
      <c r="S39" s="88">
        <f>IF(S13=0,0,S13/TrAvia_act!S11*1000)</f>
        <v>206.97605108312777</v>
      </c>
      <c r="T39" s="88">
        <f>IF(T13=0,0,T13/TrAvia_act!T11*1000)</f>
        <v>201.73240022971547</v>
      </c>
      <c r="U39" s="88">
        <f>IF(U13=0,0,U13/TrAvia_act!U11*1000)</f>
        <v>191.07539086399331</v>
      </c>
      <c r="V39" s="88">
        <f>IF(V13=0,0,V13/TrAvia_act!V11*1000)</f>
        <v>276.09300908266357</v>
      </c>
      <c r="W39" s="88">
        <f>IF(W13=0,0,W13/TrAvia_act!W11*1000)</f>
        <v>286.24846846857275</v>
      </c>
      <c r="DA39" s="178" t="s">
        <v>350</v>
      </c>
    </row>
    <row r="40" spans="1:105" x14ac:dyDescent="0.25">
      <c r="A40" s="50"/>
      <c r="B40" s="50"/>
      <c r="C40" s="50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DA40" s="181"/>
    </row>
    <row r="41" spans="1:105" ht="11.45" customHeight="1" x14ac:dyDescent="0.25">
      <c r="A41" s="53" t="s">
        <v>72</v>
      </c>
      <c r="B41" s="54">
        <f>IF(B3=0,0,B3/TrAvia_act!B23*1000000)</f>
        <v>20794.753220997227</v>
      </c>
      <c r="C41" s="54">
        <f>IF(C3=0,0,C3/TrAvia_act!C23*1000000)</f>
        <v>20934.182245255426</v>
      </c>
      <c r="D41" s="54">
        <f>IF(D3=0,0,D3/TrAvia_act!D23*1000000)</f>
        <v>20760.3229356347</v>
      </c>
      <c r="E41" s="54">
        <f>IF(E3=0,0,E3/TrAvia_act!E23*1000000)</f>
        <v>20349.731950933608</v>
      </c>
      <c r="F41" s="54">
        <f>IF(F3=0,0,F3/TrAvia_act!F23*1000000)</f>
        <v>20590.6819601795</v>
      </c>
      <c r="G41" s="54">
        <f>IF(G3=0,0,G3/TrAvia_act!G23*1000000)</f>
        <v>20645.422213986829</v>
      </c>
      <c r="H41" s="54">
        <f>IF(H3=0,0,H3/TrAvia_act!H23*1000000)</f>
        <v>20678.45875304435</v>
      </c>
      <c r="I41" s="54">
        <f>IF(I3=0,0,I3/TrAvia_act!I23*1000000)</f>
        <v>20536.020278989894</v>
      </c>
      <c r="J41" s="54">
        <f>IF(J3=0,0,J3/TrAvia_act!J23*1000000)</f>
        <v>20817.999855648592</v>
      </c>
      <c r="K41" s="54">
        <f>IF(K3=0,0,K3/TrAvia_act!K23*1000000)</f>
        <v>20623.862986400716</v>
      </c>
      <c r="L41" s="54">
        <f>IF(L3=0,0,L3/TrAvia_act!L23*1000000)</f>
        <v>21176.467471405151</v>
      </c>
      <c r="M41" s="54">
        <f>IF(M3=0,0,M3/TrAvia_act!M23*1000000)</f>
        <v>21078.272414531239</v>
      </c>
      <c r="N41" s="54">
        <f>IF(N3=0,0,N3/TrAvia_act!N23*1000000)</f>
        <v>21494.081756035914</v>
      </c>
      <c r="O41" s="54">
        <f>IF(O3=0,0,O3/TrAvia_act!O23*1000000)</f>
        <v>22115.55948992187</v>
      </c>
      <c r="P41" s="54">
        <f>IF(P3=0,0,P3/TrAvia_act!P23*1000000)</f>
        <v>22351.77610773663</v>
      </c>
      <c r="Q41" s="54">
        <f>IF(Q3=0,0,Q3/TrAvia_act!Q23*1000000)</f>
        <v>22722.200817310386</v>
      </c>
      <c r="R41" s="54">
        <f>IF(R3=0,0,R3/TrAvia_act!R23*1000000)</f>
        <v>22989.88061021053</v>
      </c>
      <c r="S41" s="54">
        <f>IF(S3=0,0,S3/TrAvia_act!S23*1000000)</f>
        <v>23702.768008735071</v>
      </c>
      <c r="T41" s="54">
        <f>IF(T3=0,0,T3/TrAvia_act!T23*1000000)</f>
        <v>23864.307449803848</v>
      </c>
      <c r="U41" s="54">
        <f>IF(U3=0,0,U3/TrAvia_act!U23*1000000)</f>
        <v>24048.459861027422</v>
      </c>
      <c r="V41" s="54">
        <f>IF(V3=0,0,V3/TrAvia_act!V23*1000000)</f>
        <v>26000.564648892094</v>
      </c>
      <c r="W41" s="54">
        <f>IF(W3=0,0,W3/TrAvia_act!W23*1000000)</f>
        <v>25231.516859767853</v>
      </c>
      <c r="DA41" s="172" t="s">
        <v>351</v>
      </c>
    </row>
    <row r="42" spans="1:105" ht="11.45" customHeight="1" x14ac:dyDescent="0.25">
      <c r="A42" s="10" t="s">
        <v>33</v>
      </c>
      <c r="B42" s="11">
        <f>IF(B6=0,0,B6/TrAvia_act!B24*1000000)</f>
        <v>19930.969434703366</v>
      </c>
      <c r="C42" s="11">
        <f>IF(C6=0,0,C6/TrAvia_act!C24*1000000)</f>
        <v>20141.46427769561</v>
      </c>
      <c r="D42" s="11">
        <f>IF(D6=0,0,D6/TrAvia_act!D24*1000000)</f>
        <v>19833.565773025981</v>
      </c>
      <c r="E42" s="11">
        <f>IF(E6=0,0,E6/TrAvia_act!E24*1000000)</f>
        <v>19338.227288794817</v>
      </c>
      <c r="F42" s="11">
        <f>IF(F6=0,0,F6/TrAvia_act!F24*1000000)</f>
        <v>19565.285438808696</v>
      </c>
      <c r="G42" s="11">
        <f>IF(G6=0,0,G6/TrAvia_act!G24*1000000)</f>
        <v>19553.244613628471</v>
      </c>
      <c r="H42" s="11">
        <f>IF(H6=0,0,H6/TrAvia_act!H24*1000000)</f>
        <v>19555.445719967473</v>
      </c>
      <c r="I42" s="11">
        <f>IF(I6=0,0,I6/TrAvia_act!I24*1000000)</f>
        <v>19418.866268047834</v>
      </c>
      <c r="J42" s="11">
        <f>IF(J6=0,0,J6/TrAvia_act!J24*1000000)</f>
        <v>19665.814004120868</v>
      </c>
      <c r="K42" s="11">
        <f>IF(K6=0,0,K6/TrAvia_act!K24*1000000)</f>
        <v>19606.548780370136</v>
      </c>
      <c r="L42" s="11">
        <f>IF(L6=0,0,L6/TrAvia_act!L24*1000000)</f>
        <v>19968.909260904955</v>
      </c>
      <c r="M42" s="11">
        <f>IF(M6=0,0,M6/TrAvia_act!M24*1000000)</f>
        <v>19952.800987162536</v>
      </c>
      <c r="N42" s="11">
        <f>IF(N6=0,0,N6/TrAvia_act!N24*1000000)</f>
        <v>20426.251253911894</v>
      </c>
      <c r="O42" s="11">
        <f>IF(O6=0,0,O6/TrAvia_act!O24*1000000)</f>
        <v>21026.207552890395</v>
      </c>
      <c r="P42" s="11">
        <f>IF(P6=0,0,P6/TrAvia_act!P24*1000000)</f>
        <v>21321.692071568523</v>
      </c>
      <c r="Q42" s="11">
        <f>IF(Q6=0,0,Q6/TrAvia_act!Q24*1000000)</f>
        <v>21658.232195870587</v>
      </c>
      <c r="R42" s="11">
        <f>IF(R6=0,0,R6/TrAvia_act!R24*1000000)</f>
        <v>21974.070648240529</v>
      </c>
      <c r="S42" s="11">
        <f>IF(S6=0,0,S6/TrAvia_act!S24*1000000)</f>
        <v>22642.165273565111</v>
      </c>
      <c r="T42" s="11">
        <f>IF(T6=0,0,T6/TrAvia_act!T24*1000000)</f>
        <v>22846.675985806658</v>
      </c>
      <c r="U42" s="11">
        <f>IF(U6=0,0,U6/TrAvia_act!U24*1000000)</f>
        <v>23136.412907785714</v>
      </c>
      <c r="V42" s="11">
        <f>IF(V6=0,0,V6/TrAvia_act!V24*1000000)</f>
        <v>22688.174557139824</v>
      </c>
      <c r="W42" s="11">
        <f>IF(W6=0,0,W6/TrAvia_act!W24*1000000)</f>
        <v>22425.988898432937</v>
      </c>
      <c r="DA42" s="189" t="s">
        <v>352</v>
      </c>
    </row>
    <row r="43" spans="1:105" ht="11.45" customHeight="1" x14ac:dyDescent="0.25">
      <c r="A43" s="83" t="s">
        <v>27</v>
      </c>
      <c r="B43" s="84">
        <f>IF(B7=0,0,B7/TrAvia_act!B25*1000000)</f>
        <v>8863.1648929776202</v>
      </c>
      <c r="C43" s="84">
        <f>IF(C7=0,0,C7/TrAvia_act!C25*1000000)</f>
        <v>8997.9546838036858</v>
      </c>
      <c r="D43" s="84">
        <f>IF(D7=0,0,D7/TrAvia_act!D25*1000000)</f>
        <v>8508.5862285386847</v>
      </c>
      <c r="E43" s="84">
        <f>IF(E7=0,0,E7/TrAvia_act!E25*1000000)</f>
        <v>8457.0147865658455</v>
      </c>
      <c r="F43" s="84">
        <f>IF(F7=0,0,F7/TrAvia_act!F25*1000000)</f>
        <v>8569.0762803871366</v>
      </c>
      <c r="G43" s="84">
        <f>IF(G7=0,0,G7/TrAvia_act!G25*1000000)</f>
        <v>8958.5008110206763</v>
      </c>
      <c r="H43" s="84">
        <f>IF(H7=0,0,H7/TrAvia_act!H25*1000000)</f>
        <v>8967.990438634386</v>
      </c>
      <c r="I43" s="84">
        <f>IF(I7=0,0,I7/TrAvia_act!I25*1000000)</f>
        <v>9181.1488771210479</v>
      </c>
      <c r="J43" s="84">
        <f>IF(J7=0,0,J7/TrAvia_act!J25*1000000)</f>
        <v>9133.7000008717896</v>
      </c>
      <c r="K43" s="84">
        <f>IF(K7=0,0,K7/TrAvia_act!K25*1000000)</f>
        <v>8817.0607906012956</v>
      </c>
      <c r="L43" s="84">
        <f>IF(L7=0,0,L7/TrAvia_act!L25*1000000)</f>
        <v>9510.5565772084301</v>
      </c>
      <c r="M43" s="84">
        <f>IF(M7=0,0,M7/TrAvia_act!M25*1000000)</f>
        <v>9874.6353133653811</v>
      </c>
      <c r="N43" s="84">
        <f>IF(N7=0,0,N7/TrAvia_act!N25*1000000)</f>
        <v>9918.9906596851015</v>
      </c>
      <c r="O43" s="84">
        <f>IF(O7=0,0,O7/TrAvia_act!O25*1000000)</f>
        <v>10111.084484372413</v>
      </c>
      <c r="P43" s="84">
        <f>IF(P7=0,0,P7/TrAvia_act!P25*1000000)</f>
        <v>10709.243354976154</v>
      </c>
      <c r="Q43" s="84">
        <f>IF(Q7=0,0,Q7/TrAvia_act!Q25*1000000)</f>
        <v>11058.63102401268</v>
      </c>
      <c r="R43" s="84">
        <f>IF(R7=0,0,R7/TrAvia_act!R25*1000000)</f>
        <v>11466.34922613842</v>
      </c>
      <c r="S43" s="84">
        <f>IF(S7=0,0,S7/TrAvia_act!S25*1000000)</f>
        <v>11829.876797652018</v>
      </c>
      <c r="T43" s="84">
        <f>IF(T7=0,0,T7/TrAvia_act!T25*1000000)</f>
        <v>11977.168231194282</v>
      </c>
      <c r="U43" s="84">
        <f>IF(U7=0,0,U7/TrAvia_act!U25*1000000)</f>
        <v>12305.259250486915</v>
      </c>
      <c r="V43" s="84">
        <f>IF(V7=0,0,V7/TrAvia_act!V25*1000000)</f>
        <v>11771.905217058642</v>
      </c>
      <c r="W43" s="84">
        <f>IF(W7=0,0,W7/TrAvia_act!W25*1000000)</f>
        <v>13517.487140456009</v>
      </c>
      <c r="DA43" s="171" t="s">
        <v>353</v>
      </c>
    </row>
    <row r="44" spans="1:105" ht="11.45" customHeight="1" x14ac:dyDescent="0.25">
      <c r="A44" s="83" t="s">
        <v>175</v>
      </c>
      <c r="B44" s="84">
        <f>IF(B8=0,0,B8/TrAvia_act!B26*1000000)</f>
        <v>14383.292630207265</v>
      </c>
      <c r="C44" s="84">
        <f>IF(C8=0,0,C8/TrAvia_act!C26*1000000)</f>
        <v>14675.675272061631</v>
      </c>
      <c r="D44" s="84">
        <f>IF(D8=0,0,D8/TrAvia_act!D26*1000000)</f>
        <v>14389.91892107262</v>
      </c>
      <c r="E44" s="84">
        <f>IF(E8=0,0,E8/TrAvia_act!E26*1000000)</f>
        <v>14450.458490633455</v>
      </c>
      <c r="F44" s="84">
        <f>IF(F8=0,0,F8/TrAvia_act!F26*1000000)</f>
        <v>14278.939690016177</v>
      </c>
      <c r="G44" s="84">
        <f>IF(G8=0,0,G8/TrAvia_act!G26*1000000)</f>
        <v>14143.512313163714</v>
      </c>
      <c r="H44" s="84">
        <f>IF(H8=0,0,H8/TrAvia_act!H26*1000000)</f>
        <v>14282.847439048654</v>
      </c>
      <c r="I44" s="84">
        <f>IF(I8=0,0,I8/TrAvia_act!I26*1000000)</f>
        <v>14293.618114142642</v>
      </c>
      <c r="J44" s="84">
        <f>IF(J8=0,0,J8/TrAvia_act!J26*1000000)</f>
        <v>14443.582506326295</v>
      </c>
      <c r="K44" s="84">
        <f>IF(K8=0,0,K8/TrAvia_act!K26*1000000)</f>
        <v>14038.482923733467</v>
      </c>
      <c r="L44" s="84">
        <f>IF(L8=0,0,L8/TrAvia_act!L26*1000000)</f>
        <v>14110.427391560217</v>
      </c>
      <c r="M44" s="84">
        <f>IF(M8=0,0,M8/TrAvia_act!M26*1000000)</f>
        <v>14195.249527881262</v>
      </c>
      <c r="N44" s="84">
        <f>IF(N8=0,0,N8/TrAvia_act!N26*1000000)</f>
        <v>14210.704171068868</v>
      </c>
      <c r="O44" s="84">
        <f>IF(O8=0,0,O8/TrAvia_act!O26*1000000)</f>
        <v>14547.651645458585</v>
      </c>
      <c r="P44" s="84">
        <f>IF(P8=0,0,P8/TrAvia_act!P26*1000000)</f>
        <v>14657.919459418257</v>
      </c>
      <c r="Q44" s="84">
        <f>IF(Q8=0,0,Q8/TrAvia_act!Q26*1000000)</f>
        <v>14826.128029927986</v>
      </c>
      <c r="R44" s="84">
        <f>IF(R8=0,0,R8/TrAvia_act!R26*1000000)</f>
        <v>15281.098827923497</v>
      </c>
      <c r="S44" s="84">
        <f>IF(S8=0,0,S8/TrAvia_act!S26*1000000)</f>
        <v>16197.875485917573</v>
      </c>
      <c r="T44" s="84">
        <f>IF(T8=0,0,T8/TrAvia_act!T26*1000000)</f>
        <v>16433.128816947938</v>
      </c>
      <c r="U44" s="84">
        <f>IF(U8=0,0,U8/TrAvia_act!U26*1000000)</f>
        <v>16446.643251644964</v>
      </c>
      <c r="V44" s="84">
        <f>IF(V8=0,0,V8/TrAvia_act!V26*1000000)</f>
        <v>14230.863483303501</v>
      </c>
      <c r="W44" s="84">
        <f>IF(W8=0,0,W8/TrAvia_act!W26*1000000)</f>
        <v>15065.751339594086</v>
      </c>
      <c r="DA44" s="171" t="s">
        <v>354</v>
      </c>
    </row>
    <row r="45" spans="1:105" ht="11.45" customHeight="1" x14ac:dyDescent="0.25">
      <c r="A45" s="83" t="s">
        <v>176</v>
      </c>
      <c r="B45" s="84">
        <f>IF(B9=0,0,B9/TrAvia_act!B27*1000000)</f>
        <v>73350.89857456449</v>
      </c>
      <c r="C45" s="84">
        <f>IF(C9=0,0,C9/TrAvia_act!C27*1000000)</f>
        <v>73655.570117159819</v>
      </c>
      <c r="D45" s="84">
        <f>IF(D9=0,0,D9/TrAvia_act!D27*1000000)</f>
        <v>73374.171476764386</v>
      </c>
      <c r="E45" s="84">
        <f>IF(E9=0,0,E9/TrAvia_act!E27*1000000)</f>
        <v>71328.469776371698</v>
      </c>
      <c r="F45" s="84">
        <f>IF(F9=0,0,F9/TrAvia_act!F27*1000000)</f>
        <v>71024.856567912604</v>
      </c>
      <c r="G45" s="84">
        <f>IF(G9=0,0,G9/TrAvia_act!G27*1000000)</f>
        <v>69419.896816373497</v>
      </c>
      <c r="H45" s="84">
        <f>IF(H9=0,0,H9/TrAvia_act!H27*1000000)</f>
        <v>68816.443893138348</v>
      </c>
      <c r="I45" s="84">
        <f>IF(I9=0,0,I9/TrAvia_act!I27*1000000)</f>
        <v>65226.563554265733</v>
      </c>
      <c r="J45" s="84">
        <f>IF(J9=0,0,J9/TrAvia_act!J27*1000000)</f>
        <v>64187.091483801734</v>
      </c>
      <c r="K45" s="84">
        <f>IF(K9=0,0,K9/TrAvia_act!K27*1000000)</f>
        <v>64802.889314644715</v>
      </c>
      <c r="L45" s="84">
        <f>IF(L9=0,0,L9/TrAvia_act!L27*1000000)</f>
        <v>62740.307023244721</v>
      </c>
      <c r="M45" s="84">
        <f>IF(M9=0,0,M9/TrAvia_act!M27*1000000)</f>
        <v>61141.140044863001</v>
      </c>
      <c r="N45" s="84">
        <f>IF(N9=0,0,N9/TrAvia_act!N27*1000000)</f>
        <v>61568.923139925835</v>
      </c>
      <c r="O45" s="84">
        <f>IF(O9=0,0,O9/TrAvia_act!O27*1000000)</f>
        <v>61497.819974528982</v>
      </c>
      <c r="P45" s="84">
        <f>IF(P9=0,0,P9/TrAvia_act!P27*1000000)</f>
        <v>60511.56978148171</v>
      </c>
      <c r="Q45" s="84">
        <f>IF(Q9=0,0,Q9/TrAvia_act!Q27*1000000)</f>
        <v>62004.245383378911</v>
      </c>
      <c r="R45" s="84">
        <f>IF(R9=0,0,R9/TrAvia_act!R27*1000000)</f>
        <v>63968.515614577183</v>
      </c>
      <c r="S45" s="84">
        <f>IF(S9=0,0,S9/TrAvia_act!S27*1000000)</f>
        <v>63391.641263464793</v>
      </c>
      <c r="T45" s="84">
        <f>IF(T9=0,0,T9/TrAvia_act!T27*1000000)</f>
        <v>61658.683142525173</v>
      </c>
      <c r="U45" s="84">
        <f>IF(U9=0,0,U9/TrAvia_act!U27*1000000)</f>
        <v>61448.29185588198</v>
      </c>
      <c r="V45" s="84">
        <f>IF(V9=0,0,V9/TrAvia_act!V27*1000000)</f>
        <v>77792.609443439942</v>
      </c>
      <c r="W45" s="84">
        <f>IF(W9=0,0,W9/TrAvia_act!W27*1000000)</f>
        <v>65320.558915089321</v>
      </c>
      <c r="DA45" s="171" t="s">
        <v>355</v>
      </c>
    </row>
    <row r="46" spans="1:105" ht="11.45" customHeight="1" x14ac:dyDescent="0.25">
      <c r="A46" s="12" t="s">
        <v>34</v>
      </c>
      <c r="B46" s="13">
        <f>IF(B10=0,0,B10/TrAvia_act!B28*1000000)</f>
        <v>42888.712536447376</v>
      </c>
      <c r="C46" s="13">
        <f>IF(C10=0,0,C10/TrAvia_act!C28*1000000)</f>
        <v>41060.700522989086</v>
      </c>
      <c r="D46" s="13">
        <f>IF(D10=0,0,D10/TrAvia_act!D28*1000000)</f>
        <v>43774.082388676266</v>
      </c>
      <c r="E46" s="13">
        <f>IF(E10=0,0,E10/TrAvia_act!E28*1000000)</f>
        <v>46727.158922643757</v>
      </c>
      <c r="F46" s="13">
        <f>IF(F10=0,0,F10/TrAvia_act!F28*1000000)</f>
        <v>45960.88859554362</v>
      </c>
      <c r="G46" s="13">
        <f>IF(G10=0,0,G10/TrAvia_act!G28*1000000)</f>
        <v>47175.996302902073</v>
      </c>
      <c r="H46" s="13">
        <f>IF(H10=0,0,H10/TrAvia_act!H28*1000000)</f>
        <v>45594.814389860301</v>
      </c>
      <c r="I46" s="13">
        <f>IF(I10=0,0,I10/TrAvia_act!I28*1000000)</f>
        <v>45269.562882697581</v>
      </c>
      <c r="J46" s="13">
        <f>IF(J10=0,0,J10/TrAvia_act!J28*1000000)</f>
        <v>45727.25127293617</v>
      </c>
      <c r="K46" s="13">
        <f>IF(K10=0,0,K10/TrAvia_act!K28*1000000)</f>
        <v>44280.107874082591</v>
      </c>
      <c r="L46" s="13">
        <f>IF(L10=0,0,L10/TrAvia_act!L28*1000000)</f>
        <v>47927.880484995207</v>
      </c>
      <c r="M46" s="13">
        <f>IF(M10=0,0,M10/TrAvia_act!M28*1000000)</f>
        <v>47302.542926279588</v>
      </c>
      <c r="N46" s="13">
        <f>IF(N10=0,0,N10/TrAvia_act!N28*1000000)</f>
        <v>47220.62999998637</v>
      </c>
      <c r="O46" s="13">
        <f>IF(O10=0,0,O10/TrAvia_act!O28*1000000)</f>
        <v>47829.156150553055</v>
      </c>
      <c r="P46" s="13">
        <f>IF(P10=0,0,P10/TrAvia_act!P28*1000000)</f>
        <v>47138.471764736256</v>
      </c>
      <c r="Q46" s="13">
        <f>IF(Q10=0,0,Q10/TrAvia_act!Q28*1000000)</f>
        <v>48262.914907311009</v>
      </c>
      <c r="R46" s="13">
        <f>IF(R10=0,0,R10/TrAvia_act!R28*1000000)</f>
        <v>50989.769503907679</v>
      </c>
      <c r="S46" s="13">
        <f>IF(S10=0,0,S10/TrAvia_act!S28*1000000)</f>
        <v>51399.062143293464</v>
      </c>
      <c r="T46" s="13">
        <f>IF(T10=0,0,T10/TrAvia_act!T28*1000000)</f>
        <v>51502.9066871635</v>
      </c>
      <c r="U46" s="13">
        <f>IF(U10=0,0,U10/TrAvia_act!U28*1000000)</f>
        <v>50233.895714936159</v>
      </c>
      <c r="V46" s="13">
        <f>IF(V10=0,0,V10/TrAvia_act!V28*1000000)</f>
        <v>57866.742631808469</v>
      </c>
      <c r="W46" s="13">
        <f>IF(W10=0,0,W10/TrAvia_act!W28*1000000)</f>
        <v>54899.047405146441</v>
      </c>
      <c r="DA46" s="193" t="s">
        <v>356</v>
      </c>
    </row>
    <row r="47" spans="1:105" ht="11.45" customHeight="1" x14ac:dyDescent="0.25">
      <c r="A47" s="92" t="s">
        <v>27</v>
      </c>
      <c r="B47" s="102">
        <f>IF(B11=0,0,B11/TrAvia_act!B29*1000000)</f>
        <v>9481.6744269281062</v>
      </c>
      <c r="C47" s="102">
        <f>IF(C11=0,0,C11/TrAvia_act!C29*1000000)</f>
        <v>9501.4151821779014</v>
      </c>
      <c r="D47" s="102">
        <f>IF(D11=0,0,D11/TrAvia_act!D29*1000000)</f>
        <v>9119.5622225340376</v>
      </c>
      <c r="E47" s="102">
        <f>IF(E11=0,0,E11/TrAvia_act!E29*1000000)</f>
        <v>8867.7235704413251</v>
      </c>
      <c r="F47" s="102">
        <f>IF(F11=0,0,F11/TrAvia_act!F29*1000000)</f>
        <v>9076.3709683425004</v>
      </c>
      <c r="G47" s="102">
        <f>IF(G11=0,0,G11/TrAvia_act!G29*1000000)</f>
        <v>9358.8906439938601</v>
      </c>
      <c r="H47" s="102">
        <f>IF(H11=0,0,H11/TrAvia_act!H29*1000000)</f>
        <v>8958.7987464301095</v>
      </c>
      <c r="I47" s="102">
        <f>IF(I11=0,0,I11/TrAvia_act!I29*1000000)</f>
        <v>8611.7506666892878</v>
      </c>
      <c r="J47" s="102">
        <f>IF(J11=0,0,J11/TrAvia_act!J29*1000000)</f>
        <v>8279.2618492346992</v>
      </c>
      <c r="K47" s="102">
        <f>IF(K11=0,0,K11/TrAvia_act!K29*1000000)</f>
        <v>7615.4418887736847</v>
      </c>
      <c r="L47" s="102">
        <f>IF(L11=0,0,L11/TrAvia_act!L29*1000000)</f>
        <v>8052.950472237244</v>
      </c>
      <c r="M47" s="102">
        <f>IF(M11=0,0,M11/TrAvia_act!M29*1000000)</f>
        <v>8144.6375913020593</v>
      </c>
      <c r="N47" s="102">
        <f>IF(N11=0,0,N11/TrAvia_act!N29*1000000)</f>
        <v>8208.1002654793028</v>
      </c>
      <c r="O47" s="102">
        <f>IF(O11=0,0,O11/TrAvia_act!O29*1000000)</f>
        <v>8311.0724091721077</v>
      </c>
      <c r="P47" s="102">
        <f>IF(P11=0,0,P11/TrAvia_act!P29*1000000)</f>
        <v>8783.6647175139951</v>
      </c>
      <c r="Q47" s="102">
        <f>IF(Q11=0,0,Q11/TrAvia_act!Q29*1000000)</f>
        <v>8933.2032824934358</v>
      </c>
      <c r="R47" s="102">
        <f>IF(R11=0,0,R11/TrAvia_act!R29*1000000)</f>
        <v>9280.0506692941999</v>
      </c>
      <c r="S47" s="102">
        <f>IF(S11=0,0,S11/TrAvia_act!S29*1000000)</f>
        <v>9352.1705355582362</v>
      </c>
      <c r="T47" s="102">
        <f>IF(T11=0,0,T11/TrAvia_act!T29*1000000)</f>
        <v>9424.8966030842439</v>
      </c>
      <c r="U47" s="102">
        <f>IF(U11=0,0,U11/TrAvia_act!U29*1000000)</f>
        <v>10345.086417941606</v>
      </c>
      <c r="V47" s="102">
        <f>IF(V11=0,0,V11/TrAvia_act!V29*1000000)</f>
        <v>10872.53737906105</v>
      </c>
      <c r="W47" s="102">
        <f>IF(W11=0,0,W11/TrAvia_act!W29*1000000)</f>
        <v>10386.435701046194</v>
      </c>
      <c r="DA47" s="175" t="s">
        <v>357</v>
      </c>
    </row>
    <row r="48" spans="1:105" ht="11.45" customHeight="1" x14ac:dyDescent="0.25">
      <c r="A48" s="92" t="s">
        <v>175</v>
      </c>
      <c r="B48" s="102">
        <f>IF(B12=0,0,B12/TrAvia_act!B30*1000000)</f>
        <v>12960.929412550689</v>
      </c>
      <c r="C48" s="102">
        <f>IF(C12=0,0,C12/TrAvia_act!C30*1000000)</f>
        <v>12461.817743757569</v>
      </c>
      <c r="D48" s="102">
        <f>IF(D12=0,0,D12/TrAvia_act!D30*1000000)</f>
        <v>12566.358079930826</v>
      </c>
      <c r="E48" s="102">
        <f>IF(E12=0,0,E12/TrAvia_act!E30*1000000)</f>
        <v>12340.096141100563</v>
      </c>
      <c r="F48" s="102">
        <f>IF(F12=0,0,F12/TrAvia_act!F30*1000000)</f>
        <v>11838.131700281487</v>
      </c>
      <c r="G48" s="102">
        <f>IF(G12=0,0,G12/TrAvia_act!G30*1000000)</f>
        <v>11833.495096464563</v>
      </c>
      <c r="H48" s="102">
        <f>IF(H12=0,0,H12/TrAvia_act!H30*1000000)</f>
        <v>12032.899772442785</v>
      </c>
      <c r="I48" s="102">
        <f>IF(I12=0,0,I12/TrAvia_act!I30*1000000)</f>
        <v>12051.376601554288</v>
      </c>
      <c r="J48" s="102">
        <f>IF(J12=0,0,J12/TrAvia_act!J30*1000000)</f>
        <v>12104.205097645052</v>
      </c>
      <c r="K48" s="102">
        <f>IF(K12=0,0,K12/TrAvia_act!K30*1000000)</f>
        <v>11854.064503091457</v>
      </c>
      <c r="L48" s="102">
        <f>IF(L12=0,0,L12/TrAvia_act!L30*1000000)</f>
        <v>11967.354115756048</v>
      </c>
      <c r="M48" s="102">
        <f>IF(M12=0,0,M12/TrAvia_act!M30*1000000)</f>
        <v>11495.381664658811</v>
      </c>
      <c r="N48" s="102">
        <f>IF(N12=0,0,N12/TrAvia_act!N30*1000000)</f>
        <v>11511.611847995295</v>
      </c>
      <c r="O48" s="102">
        <f>IF(O12=0,0,O12/TrAvia_act!O30*1000000)</f>
        <v>11547.70291110908</v>
      </c>
      <c r="P48" s="102">
        <f>IF(P12=0,0,P12/TrAvia_act!P30*1000000)</f>
        <v>11382.082056842801</v>
      </c>
      <c r="Q48" s="102">
        <f>IF(Q12=0,0,Q12/TrAvia_act!Q30*1000000)</f>
        <v>11379.767702677607</v>
      </c>
      <c r="R48" s="102">
        <f>IF(R12=0,0,R12/TrAvia_act!R30*1000000)</f>
        <v>11652.27848720536</v>
      </c>
      <c r="S48" s="102">
        <f>IF(S12=0,0,S12/TrAvia_act!S30*1000000)</f>
        <v>12469.21230036721</v>
      </c>
      <c r="T48" s="102">
        <f>IF(T12=0,0,T12/TrAvia_act!T30*1000000)</f>
        <v>12727.912096762677</v>
      </c>
      <c r="U48" s="102">
        <f>IF(U12=0,0,U12/TrAvia_act!U30*1000000)</f>
        <v>12880.553280973496</v>
      </c>
      <c r="V48" s="102">
        <f>IF(V12=0,0,V12/TrAvia_act!V30*1000000)</f>
        <v>12061.409583311894</v>
      </c>
      <c r="W48" s="102">
        <f>IF(W12=0,0,W12/TrAvia_act!W30*1000000)</f>
        <v>13855.030679683174</v>
      </c>
      <c r="DA48" s="175" t="s">
        <v>358</v>
      </c>
    </row>
    <row r="49" spans="1:105" ht="11.45" customHeight="1" x14ac:dyDescent="0.25">
      <c r="A49" s="85" t="s">
        <v>176</v>
      </c>
      <c r="B49" s="86">
        <f>IF(B13=0,0,B13/TrAvia_act!B31*1000000)</f>
        <v>119565.5821923311</v>
      </c>
      <c r="C49" s="86">
        <f>IF(C13=0,0,C13/TrAvia_act!C31*1000000)</f>
        <v>120800.61621580282</v>
      </c>
      <c r="D49" s="86">
        <f>IF(D13=0,0,D13/TrAvia_act!D31*1000000)</f>
        <v>122473.04376828086</v>
      </c>
      <c r="E49" s="86">
        <f>IF(E13=0,0,E13/TrAvia_act!E31*1000000)</f>
        <v>119474.02055985868</v>
      </c>
      <c r="F49" s="86">
        <f>IF(F13=0,0,F13/TrAvia_act!F31*1000000)</f>
        <v>118501.61697632738</v>
      </c>
      <c r="G49" s="86">
        <f>IF(G13=0,0,G13/TrAvia_act!G31*1000000)</f>
        <v>115247.22158525859</v>
      </c>
      <c r="H49" s="86">
        <f>IF(H13=0,0,H13/TrAvia_act!H31*1000000)</f>
        <v>113944.05484771267</v>
      </c>
      <c r="I49" s="86">
        <f>IF(I13=0,0,I13/TrAvia_act!I31*1000000)</f>
        <v>110283.07007149178</v>
      </c>
      <c r="J49" s="86">
        <f>IF(J13=0,0,J13/TrAvia_act!J31*1000000)</f>
        <v>110561.91943711184</v>
      </c>
      <c r="K49" s="86">
        <f>IF(K13=0,0,K13/TrAvia_act!K31*1000000)</f>
        <v>116625.52573978635</v>
      </c>
      <c r="L49" s="86">
        <f>IF(L13=0,0,L13/TrAvia_act!L31*1000000)</f>
        <v>112651.20567772613</v>
      </c>
      <c r="M49" s="86">
        <f>IF(M13=0,0,M13/TrAvia_act!M31*1000000)</f>
        <v>106466.23806927992</v>
      </c>
      <c r="N49" s="86">
        <f>IF(N13=0,0,N13/TrAvia_act!N31*1000000)</f>
        <v>108782.09264613056</v>
      </c>
      <c r="O49" s="86">
        <f>IF(O13=0,0,O13/TrAvia_act!O31*1000000)</f>
        <v>110242.01702484007</v>
      </c>
      <c r="P49" s="86">
        <f>IF(P13=0,0,P13/TrAvia_act!P31*1000000)</f>
        <v>110515.03960748739</v>
      </c>
      <c r="Q49" s="86">
        <f>IF(Q13=0,0,Q13/TrAvia_act!Q31*1000000)</f>
        <v>112258.69006993133</v>
      </c>
      <c r="R49" s="86">
        <f>IF(R13=0,0,R13/TrAvia_act!R31*1000000)</f>
        <v>117997.72302161135</v>
      </c>
      <c r="S49" s="86">
        <f>IF(S13=0,0,S13/TrAvia_act!S31*1000000)</f>
        <v>118294.60439743417</v>
      </c>
      <c r="T49" s="86">
        <f>IF(T13=0,0,T13/TrAvia_act!T31*1000000)</f>
        <v>117316.9848087206</v>
      </c>
      <c r="U49" s="86">
        <f>IF(U13=0,0,U13/TrAvia_act!U31*1000000)</f>
        <v>116202.86630474539</v>
      </c>
      <c r="V49" s="86">
        <f>IF(V13=0,0,V13/TrAvia_act!V31*1000000)</f>
        <v>123868.15525541722</v>
      </c>
      <c r="W49" s="86">
        <f>IF(W13=0,0,W13/TrAvia_act!W31*1000000)</f>
        <v>114566.36299344976</v>
      </c>
      <c r="DA49" s="178" t="s">
        <v>359</v>
      </c>
    </row>
    <row r="50" spans="1:105" x14ac:dyDescent="0.25">
      <c r="A50" s="50"/>
      <c r="B50" s="50"/>
      <c r="C50" s="50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DA50" s="181"/>
    </row>
    <row r="51" spans="1:105" ht="11.45" customHeight="1" x14ac:dyDescent="0.25">
      <c r="A51" s="53" t="s">
        <v>41</v>
      </c>
      <c r="B51" s="76">
        <f t="shared" ref="B51:C51" si="32">IF(B3=0,0,B3/B$3)</f>
        <v>1</v>
      </c>
      <c r="C51" s="76">
        <f t="shared" si="32"/>
        <v>1</v>
      </c>
      <c r="D51" s="76">
        <f t="shared" ref="D51:V51" si="33">IF(D3=0,0,D3/D$3)</f>
        <v>1</v>
      </c>
      <c r="E51" s="76">
        <f t="shared" si="33"/>
        <v>1</v>
      </c>
      <c r="F51" s="76">
        <f t="shared" si="33"/>
        <v>1</v>
      </c>
      <c r="G51" s="76">
        <f t="shared" si="33"/>
        <v>1</v>
      </c>
      <c r="H51" s="76">
        <f t="shared" si="33"/>
        <v>1</v>
      </c>
      <c r="I51" s="76">
        <f t="shared" si="33"/>
        <v>1</v>
      </c>
      <c r="J51" s="76">
        <f t="shared" si="33"/>
        <v>1</v>
      </c>
      <c r="K51" s="76">
        <f t="shared" si="33"/>
        <v>1</v>
      </c>
      <c r="L51" s="76">
        <f t="shared" si="33"/>
        <v>1</v>
      </c>
      <c r="M51" s="76">
        <f t="shared" si="33"/>
        <v>1</v>
      </c>
      <c r="N51" s="76">
        <f t="shared" si="33"/>
        <v>1</v>
      </c>
      <c r="O51" s="76">
        <f t="shared" si="33"/>
        <v>1</v>
      </c>
      <c r="P51" s="76">
        <f t="shared" si="33"/>
        <v>1</v>
      </c>
      <c r="Q51" s="76">
        <f t="shared" si="33"/>
        <v>1</v>
      </c>
      <c r="R51" s="76">
        <f t="shared" si="33"/>
        <v>1</v>
      </c>
      <c r="S51" s="76">
        <f t="shared" si="33"/>
        <v>1</v>
      </c>
      <c r="T51" s="76">
        <f t="shared" si="33"/>
        <v>1</v>
      </c>
      <c r="U51" s="76">
        <f t="shared" si="33"/>
        <v>1</v>
      </c>
      <c r="V51" s="76">
        <f t="shared" si="33"/>
        <v>1</v>
      </c>
      <c r="W51" s="76">
        <f t="shared" ref="W51" si="34">IF(W3=0,0,W3/W$3)</f>
        <v>1</v>
      </c>
      <c r="DA51" s="183"/>
    </row>
    <row r="52" spans="1:105" ht="11.45" customHeight="1" x14ac:dyDescent="0.25">
      <c r="A52" s="10" t="s">
        <v>33</v>
      </c>
      <c r="B52" s="16">
        <f t="shared" ref="B52:C52" si="35">IF(B6=0,0,B6/B$3)</f>
        <v>0.92239939722613906</v>
      </c>
      <c r="C52" s="16">
        <f t="shared" si="35"/>
        <v>0.92567357724935362</v>
      </c>
      <c r="D52" s="16">
        <f t="shared" ref="D52:V52" si="36">IF(D6=0,0,D6/D$3)</f>
        <v>0.91837646876667445</v>
      </c>
      <c r="E52" s="16">
        <f t="shared" si="36"/>
        <v>0.91519851060987989</v>
      </c>
      <c r="F52" s="16">
        <f t="shared" si="36"/>
        <v>0.91328825314237361</v>
      </c>
      <c r="G52" s="16">
        <f t="shared" si="36"/>
        <v>0.90965094017066273</v>
      </c>
      <c r="H52" s="16">
        <f t="shared" si="36"/>
        <v>0.90490632485799449</v>
      </c>
      <c r="I52" s="16">
        <f t="shared" si="36"/>
        <v>0.9047355608842238</v>
      </c>
      <c r="J52" s="16">
        <f t="shared" si="36"/>
        <v>0.90289082382151908</v>
      </c>
      <c r="K52" s="16">
        <f t="shared" si="36"/>
        <v>0.9114758093647799</v>
      </c>
      <c r="L52" s="16">
        <f t="shared" si="36"/>
        <v>0.90224891284225728</v>
      </c>
      <c r="M52" s="16">
        <f t="shared" si="36"/>
        <v>0.90765131481401595</v>
      </c>
      <c r="N52" s="16">
        <f t="shared" si="36"/>
        <v>0.91244690344410717</v>
      </c>
      <c r="O52" s="16">
        <f t="shared" si="36"/>
        <v>0.91210171038483001</v>
      </c>
      <c r="P52" s="16">
        <f t="shared" si="36"/>
        <v>0.91585388918524513</v>
      </c>
      <c r="Q52" s="16">
        <f t="shared" si="36"/>
        <v>0.91505576871921168</v>
      </c>
      <c r="R52" s="16">
        <f t="shared" si="36"/>
        <v>0.92235280611361148</v>
      </c>
      <c r="S52" s="16">
        <f t="shared" si="36"/>
        <v>0.92002267914982383</v>
      </c>
      <c r="T52" s="16">
        <f t="shared" si="36"/>
        <v>0.92336019939318903</v>
      </c>
      <c r="U52" s="16">
        <f t="shared" si="36"/>
        <v>0.92969311783069764</v>
      </c>
      <c r="V52" s="16">
        <f t="shared" si="36"/>
        <v>0.79043942769791842</v>
      </c>
      <c r="W52" s="16">
        <f t="shared" ref="W52" si="37">IF(W6=0,0,W6/W$3)</f>
        <v>0.81201947631970217</v>
      </c>
      <c r="DA52" s="190"/>
    </row>
    <row r="53" spans="1:105" ht="11.45" customHeight="1" x14ac:dyDescent="0.25">
      <c r="A53" s="83" t="s">
        <v>27</v>
      </c>
      <c r="B53" s="103">
        <f t="shared" ref="B53:C53" si="38">IF(B7=0,0,B7/B$3)</f>
        <v>0.15990603783934954</v>
      </c>
      <c r="C53" s="103">
        <f t="shared" si="38"/>
        <v>0.15904444174245375</v>
      </c>
      <c r="D53" s="103">
        <f t="shared" ref="D53:V53" si="39">IF(D7=0,0,D7/D$3)</f>
        <v>0.15342370340200154</v>
      </c>
      <c r="E53" s="103">
        <f t="shared" si="39"/>
        <v>0.15294228358268686</v>
      </c>
      <c r="F53" s="103">
        <f t="shared" si="39"/>
        <v>0.14858776941750093</v>
      </c>
      <c r="G53" s="103">
        <f t="shared" si="39"/>
        <v>0.1523352604370303</v>
      </c>
      <c r="H53" s="103">
        <f t="shared" si="39"/>
        <v>0.14909392762822032</v>
      </c>
      <c r="I53" s="103">
        <f t="shared" si="39"/>
        <v>0.15010383858629414</v>
      </c>
      <c r="J53" s="103">
        <f t="shared" si="39"/>
        <v>0.14373558471450781</v>
      </c>
      <c r="K53" s="103">
        <f t="shared" si="39"/>
        <v>0.14287797785993217</v>
      </c>
      <c r="L53" s="103">
        <f t="shared" si="39"/>
        <v>0.14570837072246193</v>
      </c>
      <c r="M53" s="103">
        <f t="shared" si="39"/>
        <v>0.15005600433615909</v>
      </c>
      <c r="N53" s="103">
        <f t="shared" si="39"/>
        <v>0.14219334616199425</v>
      </c>
      <c r="O53" s="103">
        <f t="shared" si="39"/>
        <v>0.1336383892328627</v>
      </c>
      <c r="P53" s="103">
        <f t="shared" si="39"/>
        <v>0.13263896213273629</v>
      </c>
      <c r="Q53" s="103">
        <f t="shared" si="39"/>
        <v>0.13243423295910303</v>
      </c>
      <c r="R53" s="103">
        <f t="shared" si="39"/>
        <v>0.13408111341258031</v>
      </c>
      <c r="S53" s="103">
        <f t="shared" si="39"/>
        <v>0.13074815759567882</v>
      </c>
      <c r="T53" s="103">
        <f t="shared" si="39"/>
        <v>0.12994299942462861</v>
      </c>
      <c r="U53" s="103">
        <f t="shared" si="39"/>
        <v>0.13212416170308516</v>
      </c>
      <c r="V53" s="103">
        <f t="shared" si="39"/>
        <v>0.13843200241627487</v>
      </c>
      <c r="W53" s="103">
        <f t="shared" ref="W53" si="40">IF(W7=0,0,W7/W$3)</f>
        <v>0.16100157413943342</v>
      </c>
      <c r="DA53" s="191"/>
    </row>
    <row r="54" spans="1:105" ht="11.45" customHeight="1" x14ac:dyDescent="0.25">
      <c r="A54" s="83" t="s">
        <v>175</v>
      </c>
      <c r="B54" s="103">
        <f t="shared" ref="B54:C54" si="41">IF(B8=0,0,B8/B$3)</f>
        <v>0.31923914292297029</v>
      </c>
      <c r="C54" s="103">
        <f t="shared" si="41"/>
        <v>0.32759560789612674</v>
      </c>
      <c r="D54" s="103">
        <f t="shared" ref="D54:V54" si="42">IF(D8=0,0,D8/D$3)</f>
        <v>0.31947317561775052</v>
      </c>
      <c r="E54" s="103">
        <f t="shared" si="42"/>
        <v>0.33624263592994585</v>
      </c>
      <c r="F54" s="103">
        <f t="shared" si="42"/>
        <v>0.33192404926747454</v>
      </c>
      <c r="G54" s="103">
        <f t="shared" si="42"/>
        <v>0.3305225051263817</v>
      </c>
      <c r="H54" s="103">
        <f t="shared" si="42"/>
        <v>0.33642482467523716</v>
      </c>
      <c r="I54" s="103">
        <f t="shared" si="42"/>
        <v>0.34178982673841313</v>
      </c>
      <c r="J54" s="103">
        <f t="shared" si="42"/>
        <v>0.34195274486682176</v>
      </c>
      <c r="K54" s="103">
        <f t="shared" si="42"/>
        <v>0.33015449369613553</v>
      </c>
      <c r="L54" s="103">
        <f t="shared" si="42"/>
        <v>0.32411107462591415</v>
      </c>
      <c r="M54" s="103">
        <f t="shared" si="42"/>
        <v>0.33098025281514432</v>
      </c>
      <c r="N54" s="103">
        <f t="shared" si="42"/>
        <v>0.3293040296940184</v>
      </c>
      <c r="O54" s="103">
        <f t="shared" si="42"/>
        <v>0.33354126156101821</v>
      </c>
      <c r="P54" s="103">
        <f t="shared" si="42"/>
        <v>0.34093830218175497</v>
      </c>
      <c r="Q54" s="103">
        <f t="shared" si="42"/>
        <v>0.34395728048871838</v>
      </c>
      <c r="R54" s="103">
        <f t="shared" si="42"/>
        <v>0.36055415172907113</v>
      </c>
      <c r="S54" s="103">
        <f t="shared" si="42"/>
        <v>0.37270341035684107</v>
      </c>
      <c r="T54" s="103">
        <f t="shared" si="42"/>
        <v>0.37411529060876347</v>
      </c>
      <c r="U54" s="103">
        <f t="shared" si="42"/>
        <v>0.36979160261801486</v>
      </c>
      <c r="V54" s="103">
        <f t="shared" si="42"/>
        <v>0.25600212660228466</v>
      </c>
      <c r="W54" s="103">
        <f t="shared" ref="W54" si="43">IF(W8=0,0,W8/W$3)</f>
        <v>0.28064796147725712</v>
      </c>
      <c r="DA54" s="191"/>
    </row>
    <row r="55" spans="1:105" ht="11.45" customHeight="1" x14ac:dyDescent="0.25">
      <c r="A55" s="83" t="s">
        <v>176</v>
      </c>
      <c r="B55" s="103">
        <f t="shared" ref="B55:C55" si="44">IF(B9=0,0,B9/B$3)</f>
        <v>0.44325421646381935</v>
      </c>
      <c r="C55" s="103">
        <f t="shared" si="44"/>
        <v>0.4390335276107733</v>
      </c>
      <c r="D55" s="103">
        <f t="shared" ref="D55:V55" si="45">IF(D9=0,0,D9/D$3)</f>
        <v>0.44547958974692253</v>
      </c>
      <c r="E55" s="103">
        <f t="shared" si="45"/>
        <v>0.42601359109724729</v>
      </c>
      <c r="F55" s="103">
        <f t="shared" si="45"/>
        <v>0.432776434457398</v>
      </c>
      <c r="G55" s="103">
        <f t="shared" si="45"/>
        <v>0.42679317460725075</v>
      </c>
      <c r="H55" s="103">
        <f t="shared" si="45"/>
        <v>0.41938757255453696</v>
      </c>
      <c r="I55" s="103">
        <f t="shared" si="45"/>
        <v>0.41284189555951645</v>
      </c>
      <c r="J55" s="103">
        <f t="shared" si="45"/>
        <v>0.41720249424018946</v>
      </c>
      <c r="K55" s="103">
        <f t="shared" si="45"/>
        <v>0.4384433378087122</v>
      </c>
      <c r="L55" s="103">
        <f t="shared" si="45"/>
        <v>0.43242946749388123</v>
      </c>
      <c r="M55" s="103">
        <f t="shared" si="45"/>
        <v>0.42661505766271257</v>
      </c>
      <c r="N55" s="103">
        <f t="shared" si="45"/>
        <v>0.44094952758809464</v>
      </c>
      <c r="O55" s="103">
        <f t="shared" si="45"/>
        <v>0.44492205959094916</v>
      </c>
      <c r="P55" s="103">
        <f t="shared" si="45"/>
        <v>0.44227662487075386</v>
      </c>
      <c r="Q55" s="103">
        <f t="shared" si="45"/>
        <v>0.43866425527139041</v>
      </c>
      <c r="R55" s="103">
        <f t="shared" si="45"/>
        <v>0.42771754097196013</v>
      </c>
      <c r="S55" s="103">
        <f t="shared" si="45"/>
        <v>0.41657111119730389</v>
      </c>
      <c r="T55" s="103">
        <f t="shared" si="45"/>
        <v>0.419301909359797</v>
      </c>
      <c r="U55" s="103">
        <f t="shared" si="45"/>
        <v>0.42777735350959761</v>
      </c>
      <c r="V55" s="103">
        <f t="shared" si="45"/>
        <v>0.39600529867935896</v>
      </c>
      <c r="W55" s="103">
        <f t="shared" ref="W55" si="46">IF(W9=0,0,W9/W$3)</f>
        <v>0.3703699407030116</v>
      </c>
      <c r="DA55" s="191"/>
    </row>
    <row r="56" spans="1:105" ht="11.45" customHeight="1" x14ac:dyDescent="0.25">
      <c r="A56" s="12" t="s">
        <v>34</v>
      </c>
      <c r="B56" s="17">
        <f t="shared" ref="B56:C56" si="47">IF(B10=0,0,B10/B$3)</f>
        <v>7.7600602773860661E-2</v>
      </c>
      <c r="C56" s="17">
        <f t="shared" si="47"/>
        <v>7.4326422750646257E-2</v>
      </c>
      <c r="D56" s="17">
        <f t="shared" ref="D56:V56" si="48">IF(D10=0,0,D10/D$3)</f>
        <v>8.1623531233325566E-2</v>
      </c>
      <c r="E56" s="17">
        <f t="shared" si="48"/>
        <v>8.4801489390119889E-2</v>
      </c>
      <c r="F56" s="17">
        <f t="shared" si="48"/>
        <v>8.6711746857626532E-2</v>
      </c>
      <c r="G56" s="17">
        <f t="shared" si="48"/>
        <v>9.0349059829337108E-2</v>
      </c>
      <c r="H56" s="17">
        <f t="shared" si="48"/>
        <v>9.509367514200559E-2</v>
      </c>
      <c r="I56" s="17">
        <f t="shared" si="48"/>
        <v>9.5264439115776339E-2</v>
      </c>
      <c r="J56" s="17">
        <f t="shared" si="48"/>
        <v>9.7109176178481013E-2</v>
      </c>
      <c r="K56" s="17">
        <f t="shared" si="48"/>
        <v>8.852419063522006E-2</v>
      </c>
      <c r="L56" s="17">
        <f t="shared" si="48"/>
        <v>9.7751087157742625E-2</v>
      </c>
      <c r="M56" s="17">
        <f t="shared" si="48"/>
        <v>9.2348685185983992E-2</v>
      </c>
      <c r="N56" s="17">
        <f t="shared" si="48"/>
        <v>8.7553096555892759E-2</v>
      </c>
      <c r="O56" s="17">
        <f t="shared" si="48"/>
        <v>8.7898289615169906E-2</v>
      </c>
      <c r="P56" s="17">
        <f t="shared" si="48"/>
        <v>8.4146110814754829E-2</v>
      </c>
      <c r="Q56" s="17">
        <f t="shared" si="48"/>
        <v>8.494423128078811E-2</v>
      </c>
      <c r="R56" s="17">
        <f t="shared" si="48"/>
        <v>7.7647193886388452E-2</v>
      </c>
      <c r="S56" s="17">
        <f t="shared" si="48"/>
        <v>7.9977320850176198E-2</v>
      </c>
      <c r="T56" s="17">
        <f t="shared" si="48"/>
        <v>7.6639800606811026E-2</v>
      </c>
      <c r="U56" s="17">
        <f t="shared" si="48"/>
        <v>7.0306882169302407E-2</v>
      </c>
      <c r="V56" s="17">
        <f t="shared" si="48"/>
        <v>0.20956057230208155</v>
      </c>
      <c r="W56" s="17">
        <f t="shared" ref="W56" si="49">IF(W10=0,0,W10/W$3)</f>
        <v>0.18798052368029788</v>
      </c>
      <c r="DA56" s="194"/>
    </row>
    <row r="57" spans="1:105" ht="11.45" customHeight="1" x14ac:dyDescent="0.25">
      <c r="A57" s="92" t="s">
        <v>27</v>
      </c>
      <c r="B57" s="104">
        <f t="shared" ref="B57:C57" si="50">IF(B11=0,0,B11/B$3)</f>
        <v>6.0032585499959429E-3</v>
      </c>
      <c r="C57" s="104">
        <f t="shared" si="50"/>
        <v>6.6165177637915211E-3</v>
      </c>
      <c r="D57" s="104">
        <f t="shared" ref="D57:V57" si="51">IF(D11=0,0,D11/D$3)</f>
        <v>5.8851306590238725E-3</v>
      </c>
      <c r="E57" s="104">
        <f t="shared" si="51"/>
        <v>4.8615388257025917E-3</v>
      </c>
      <c r="F57" s="104">
        <f t="shared" si="51"/>
        <v>4.8809984873054001E-3</v>
      </c>
      <c r="G57" s="104">
        <f t="shared" si="51"/>
        <v>4.6718328363876587E-3</v>
      </c>
      <c r="H57" s="104">
        <f t="shared" si="51"/>
        <v>4.4257755735130242E-3</v>
      </c>
      <c r="I57" s="104">
        <f t="shared" si="51"/>
        <v>3.9933916964868307E-3</v>
      </c>
      <c r="J57" s="104">
        <f t="shared" si="51"/>
        <v>3.8739526213031387E-3</v>
      </c>
      <c r="K57" s="104">
        <f t="shared" si="51"/>
        <v>3.5184270506539868E-3</v>
      </c>
      <c r="L57" s="104">
        <f t="shared" si="51"/>
        <v>3.2305343606158824E-3</v>
      </c>
      <c r="M57" s="104">
        <f t="shared" si="51"/>
        <v>2.9311141282199731E-3</v>
      </c>
      <c r="N57" s="104">
        <f t="shared" si="51"/>
        <v>2.8079097242269084E-3</v>
      </c>
      <c r="O57" s="104">
        <f t="shared" si="51"/>
        <v>2.6500603461923579E-3</v>
      </c>
      <c r="P57" s="104">
        <f t="shared" si="51"/>
        <v>2.7403739869720366E-3</v>
      </c>
      <c r="Q57" s="104">
        <f t="shared" si="51"/>
        <v>2.576542422234495E-3</v>
      </c>
      <c r="R57" s="104">
        <f t="shared" si="51"/>
        <v>2.2262313941337187E-3</v>
      </c>
      <c r="S57" s="104">
        <f t="shared" si="51"/>
        <v>2.2518332844921286E-3</v>
      </c>
      <c r="T57" s="104">
        <f t="shared" si="51"/>
        <v>2.1209848269131979E-3</v>
      </c>
      <c r="U57" s="104">
        <f t="shared" si="51"/>
        <v>2.1099169950255436E-3</v>
      </c>
      <c r="V57" s="104">
        <f t="shared" si="51"/>
        <v>4.569062965407546E-3</v>
      </c>
      <c r="W57" s="104">
        <f t="shared" ref="W57" si="52">IF(W11=0,0,W11/W$3)</f>
        <v>4.0168358336051639E-3</v>
      </c>
      <c r="DA57" s="195"/>
    </row>
    <row r="58" spans="1:105" ht="11.45" customHeight="1" x14ac:dyDescent="0.25">
      <c r="A58" s="92" t="s">
        <v>175</v>
      </c>
      <c r="B58" s="104">
        <f t="shared" ref="B58:C58" si="53">IF(B12=0,0,B12/B$3)</f>
        <v>8.3933852763313516E-3</v>
      </c>
      <c r="C58" s="104">
        <f t="shared" si="53"/>
        <v>7.6879421089643494E-3</v>
      </c>
      <c r="D58" s="104">
        <f t="shared" ref="D58:V58" si="54">IF(D12=0,0,D12/D$3)</f>
        <v>8.4147070792255155E-3</v>
      </c>
      <c r="E58" s="104">
        <f t="shared" si="54"/>
        <v>8.2224096121212408E-3</v>
      </c>
      <c r="F58" s="104">
        <f t="shared" si="54"/>
        <v>8.6583120862793149E-3</v>
      </c>
      <c r="G58" s="104">
        <f t="shared" si="54"/>
        <v>8.8691944336452954E-3</v>
      </c>
      <c r="H58" s="104">
        <f t="shared" si="54"/>
        <v>1.0707594020790306E-2</v>
      </c>
      <c r="I58" s="104">
        <f t="shared" si="54"/>
        <v>1.1000607249248775E-2</v>
      </c>
      <c r="J58" s="104">
        <f t="shared" si="54"/>
        <v>1.1043251474063173E-2</v>
      </c>
      <c r="K58" s="104">
        <f t="shared" si="54"/>
        <v>1.0665679451440603E-2</v>
      </c>
      <c r="L58" s="104">
        <f t="shared" si="54"/>
        <v>1.0702855112009855E-2</v>
      </c>
      <c r="M58" s="104">
        <f t="shared" si="54"/>
        <v>9.6979322424961406E-3</v>
      </c>
      <c r="N58" s="104">
        <f t="shared" si="54"/>
        <v>9.4366432081188587E-3</v>
      </c>
      <c r="O58" s="104">
        <f t="shared" si="54"/>
        <v>9.617552539649148E-3</v>
      </c>
      <c r="P58" s="104">
        <f t="shared" si="54"/>
        <v>9.3453347221044425E-3</v>
      </c>
      <c r="Q58" s="104">
        <f t="shared" si="54"/>
        <v>9.3440864889455105E-3</v>
      </c>
      <c r="R58" s="104">
        <f t="shared" si="54"/>
        <v>8.3228251639569633E-3</v>
      </c>
      <c r="S58" s="104">
        <f t="shared" si="54"/>
        <v>9.1739356027401645E-3</v>
      </c>
      <c r="T58" s="104">
        <f t="shared" si="54"/>
        <v>8.9634896709717485E-3</v>
      </c>
      <c r="U58" s="104">
        <f t="shared" si="54"/>
        <v>8.8186524297470294E-3</v>
      </c>
      <c r="V58" s="104">
        <f t="shared" si="54"/>
        <v>2.0662233778027315E-2</v>
      </c>
      <c r="W58" s="104">
        <f t="shared" ref="W58" si="55">IF(W12=0,0,W12/W$3)</f>
        <v>2.2564128773314738E-2</v>
      </c>
      <c r="DA58" s="195"/>
    </row>
    <row r="59" spans="1:105" ht="11.45" customHeight="1" x14ac:dyDescent="0.25">
      <c r="A59" s="85" t="s">
        <v>176</v>
      </c>
      <c r="B59" s="105">
        <f t="shared" ref="B59:C59" si="56">IF(B13=0,0,B13/B$3)</f>
        <v>6.3203958947533362E-2</v>
      </c>
      <c r="C59" s="105">
        <f t="shared" si="56"/>
        <v>6.002196287789039E-2</v>
      </c>
      <c r="D59" s="105">
        <f t="shared" ref="D59:V59" si="57">IF(D13=0,0,D13/D$3)</f>
        <v>6.7323693495076178E-2</v>
      </c>
      <c r="E59" s="105">
        <f t="shared" si="57"/>
        <v>7.1717540952296044E-2</v>
      </c>
      <c r="F59" s="105">
        <f t="shared" si="57"/>
        <v>7.3172436284041825E-2</v>
      </c>
      <c r="G59" s="105">
        <f t="shared" si="57"/>
        <v>7.6808032559304143E-2</v>
      </c>
      <c r="H59" s="105">
        <f t="shared" si="57"/>
        <v>7.9960305547702254E-2</v>
      </c>
      <c r="I59" s="105">
        <f t="shared" si="57"/>
        <v>8.027044017004073E-2</v>
      </c>
      <c r="J59" s="105">
        <f t="shared" si="57"/>
        <v>8.2191972083114712E-2</v>
      </c>
      <c r="K59" s="105">
        <f t="shared" si="57"/>
        <v>7.4340084133125456E-2</v>
      </c>
      <c r="L59" s="105">
        <f t="shared" si="57"/>
        <v>8.381769768511689E-2</v>
      </c>
      <c r="M59" s="105">
        <f t="shared" si="57"/>
        <v>7.9719638815267876E-2</v>
      </c>
      <c r="N59" s="105">
        <f t="shared" si="57"/>
        <v>7.5308543623546997E-2</v>
      </c>
      <c r="O59" s="105">
        <f t="shared" si="57"/>
        <v>7.5630676729328397E-2</v>
      </c>
      <c r="P59" s="105">
        <f t="shared" si="57"/>
        <v>7.2060402105678351E-2</v>
      </c>
      <c r="Q59" s="105">
        <f t="shared" si="57"/>
        <v>7.3023602369608101E-2</v>
      </c>
      <c r="R59" s="105">
        <f t="shared" si="57"/>
        <v>6.7098137328297766E-2</v>
      </c>
      <c r="S59" s="105">
        <f t="shared" si="57"/>
        <v>6.8551551962943907E-2</v>
      </c>
      <c r="T59" s="105">
        <f t="shared" si="57"/>
        <v>6.5555326108926074E-2</v>
      </c>
      <c r="U59" s="105">
        <f t="shared" si="57"/>
        <v>5.9378312744529836E-2</v>
      </c>
      <c r="V59" s="105">
        <f t="shared" si="57"/>
        <v>0.1843292755586467</v>
      </c>
      <c r="W59" s="105">
        <f t="shared" ref="W59" si="58">IF(W13=0,0,W13/W$3)</f>
        <v>0.161399559073378</v>
      </c>
      <c r="DA59" s="192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  <ignoredErrors>
    <ignoredError sqref="B5:W5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DA27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360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X1" s="49"/>
      <c r="Y1" s="49"/>
      <c r="Z1" s="49"/>
      <c r="AA1" s="49"/>
      <c r="AB1" s="49"/>
      <c r="AC1" s="49"/>
      <c r="AD1" s="49"/>
      <c r="AE1" s="49"/>
      <c r="AF1" s="49"/>
      <c r="DA1" s="170" t="s">
        <v>157</v>
      </c>
    </row>
    <row r="2" spans="1:105" ht="11.45" customHeight="1" x14ac:dyDescent="0.25">
      <c r="A2" s="50"/>
      <c r="B2" s="50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DA2" s="181"/>
    </row>
    <row r="3" spans="1:105" ht="11.45" customHeight="1" x14ac:dyDescent="0.25">
      <c r="A3" s="53" t="s">
        <v>67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DA3" s="172"/>
    </row>
    <row r="4" spans="1:105" ht="11.45" customHeight="1" x14ac:dyDescent="0.25">
      <c r="A4" s="10" t="s">
        <v>33</v>
      </c>
      <c r="B4" s="11">
        <f t="shared" ref="B4:C4" si="0">SUM(B5:B7)</f>
        <v>576595154</v>
      </c>
      <c r="C4" s="11">
        <f t="shared" si="0"/>
        <v>564974143</v>
      </c>
      <c r="D4" s="11">
        <f t="shared" ref="D4" si="1">SUM(D5:D7)</f>
        <v>554133715</v>
      </c>
      <c r="E4" s="11">
        <f t="shared" ref="E4" si="2">SUM(E5:E7)</f>
        <v>579169499</v>
      </c>
      <c r="F4" s="11">
        <f t="shared" ref="F4" si="3">SUM(F5:F7)</f>
        <v>621339654</v>
      </c>
      <c r="G4" s="11">
        <f t="shared" ref="G4" si="4">SUM(G5:G7)</f>
        <v>657030576</v>
      </c>
      <c r="H4" s="11">
        <f t="shared" ref="H4" si="5">SUM(H5:H7)</f>
        <v>687741800</v>
      </c>
      <c r="I4" s="11">
        <f t="shared" ref="I4" si="6">SUM(I5:I7)</f>
        <v>734851586</v>
      </c>
      <c r="J4" s="11">
        <f t="shared" ref="J4" si="7">SUM(J5:J7)</f>
        <v>746355437</v>
      </c>
      <c r="K4" s="11">
        <f t="shared" ref="K4" si="8">SUM(K5:K7)</f>
        <v>702755206</v>
      </c>
      <c r="L4" s="11">
        <f t="shared" ref="L4" si="9">SUM(L5:L7)</f>
        <v>720709713</v>
      </c>
      <c r="M4" s="11">
        <f t="shared" ref="M4" si="10">SUM(M5:M7)</f>
        <v>749517266</v>
      </c>
      <c r="N4" s="11">
        <f t="shared" ref="N4" si="11">SUM(N5:N7)</f>
        <v>733320302</v>
      </c>
      <c r="O4" s="11">
        <f t="shared" ref="O4" si="12">SUM(O5:O7)</f>
        <v>726621758</v>
      </c>
      <c r="P4" s="11">
        <f t="shared" ref="P4" si="13">SUM(P5:P7)</f>
        <v>743982903</v>
      </c>
      <c r="Q4" s="11">
        <f t="shared" ref="Q4" si="14">SUM(Q5:Q7)</f>
        <v>772001383</v>
      </c>
      <c r="R4" s="11">
        <f t="shared" ref="R4" si="15">SUM(R5:R7)</f>
        <v>816175761</v>
      </c>
      <c r="S4" s="11">
        <f t="shared" ref="S4" si="16">SUM(S5:S7)</f>
        <v>864194069</v>
      </c>
      <c r="T4" s="11">
        <f t="shared" ref="T4" si="17">SUM(T5:T7)</f>
        <v>916425703</v>
      </c>
      <c r="U4" s="11">
        <f t="shared" ref="U4" si="18">SUM(U5:U7)</f>
        <v>940813370</v>
      </c>
      <c r="V4" s="11">
        <f t="shared" ref="V4:W4" si="19">SUM(V5:V7)</f>
        <v>344599212</v>
      </c>
      <c r="W4" s="11">
        <f t="shared" si="19"/>
        <v>448374169</v>
      </c>
      <c r="DA4" s="189" t="s">
        <v>361</v>
      </c>
    </row>
    <row r="5" spans="1:105" ht="11.45" customHeight="1" x14ac:dyDescent="0.25">
      <c r="A5" s="83" t="s">
        <v>27</v>
      </c>
      <c r="B5" s="84">
        <v>203008358</v>
      </c>
      <c r="C5" s="84">
        <v>195193468</v>
      </c>
      <c r="D5" s="84">
        <v>195631544</v>
      </c>
      <c r="E5" s="84">
        <v>200414814</v>
      </c>
      <c r="F5" s="84">
        <v>209369042</v>
      </c>
      <c r="G5" s="84">
        <v>215094801</v>
      </c>
      <c r="H5" s="84">
        <v>219290548</v>
      </c>
      <c r="I5" s="84">
        <v>227803392</v>
      </c>
      <c r="J5" s="84">
        <v>226790863</v>
      </c>
      <c r="K5" s="84">
        <v>216968006</v>
      </c>
      <c r="L5" s="84">
        <v>220298377</v>
      </c>
      <c r="M5" s="84">
        <v>217659313</v>
      </c>
      <c r="N5" s="84">
        <v>203569084</v>
      </c>
      <c r="O5" s="84">
        <v>188363323</v>
      </c>
      <c r="P5" s="84">
        <v>184786057</v>
      </c>
      <c r="Q5" s="84">
        <v>188889851</v>
      </c>
      <c r="R5" s="84">
        <v>195630214</v>
      </c>
      <c r="S5" s="84">
        <v>202179324</v>
      </c>
      <c r="T5" s="84">
        <v>209816838</v>
      </c>
      <c r="U5" s="84">
        <v>211520886</v>
      </c>
      <c r="V5" s="84">
        <v>98711227</v>
      </c>
      <c r="W5" s="84">
        <v>128281325</v>
      </c>
      <c r="DA5" s="171" t="s">
        <v>362</v>
      </c>
    </row>
    <row r="6" spans="1:105" ht="11.45" customHeight="1" x14ac:dyDescent="0.25">
      <c r="A6" s="83" t="s">
        <v>175</v>
      </c>
      <c r="B6" s="84">
        <v>201739556</v>
      </c>
      <c r="C6" s="84">
        <v>200460269</v>
      </c>
      <c r="D6" s="84">
        <v>191887760</v>
      </c>
      <c r="E6" s="84">
        <v>205898547</v>
      </c>
      <c r="F6" s="84">
        <v>223335557</v>
      </c>
      <c r="G6" s="84">
        <v>240218550</v>
      </c>
      <c r="H6" s="84">
        <v>258928268</v>
      </c>
      <c r="I6" s="84">
        <v>285160010</v>
      </c>
      <c r="J6" s="84">
        <v>290125869</v>
      </c>
      <c r="K6" s="84">
        <v>269154028</v>
      </c>
      <c r="L6" s="84">
        <v>277810614</v>
      </c>
      <c r="M6" s="84">
        <v>298014230</v>
      </c>
      <c r="N6" s="84">
        <v>291840470</v>
      </c>
      <c r="O6" s="84">
        <v>292822083</v>
      </c>
      <c r="P6" s="84">
        <v>306124674</v>
      </c>
      <c r="Q6" s="84">
        <v>323747514</v>
      </c>
      <c r="R6" s="84">
        <v>350409094</v>
      </c>
      <c r="S6" s="84">
        <v>374012084</v>
      </c>
      <c r="T6" s="84">
        <v>399851458</v>
      </c>
      <c r="U6" s="84">
        <v>410026072</v>
      </c>
      <c r="V6" s="84">
        <v>142150909</v>
      </c>
      <c r="W6" s="84">
        <v>195781069</v>
      </c>
      <c r="DA6" s="171" t="s">
        <v>363</v>
      </c>
    </row>
    <row r="7" spans="1:105" ht="11.45" customHeight="1" x14ac:dyDescent="0.25">
      <c r="A7" s="85" t="s">
        <v>176</v>
      </c>
      <c r="B7" s="86">
        <v>171847240</v>
      </c>
      <c r="C7" s="86">
        <v>169320406</v>
      </c>
      <c r="D7" s="86">
        <v>166614411</v>
      </c>
      <c r="E7" s="86">
        <v>172856138</v>
      </c>
      <c r="F7" s="86">
        <v>188635055</v>
      </c>
      <c r="G7" s="86">
        <v>201717225</v>
      </c>
      <c r="H7" s="86">
        <v>209522984</v>
      </c>
      <c r="I7" s="86">
        <v>221888184</v>
      </c>
      <c r="J7" s="86">
        <v>229438705</v>
      </c>
      <c r="K7" s="86">
        <v>216633172</v>
      </c>
      <c r="L7" s="86">
        <v>222600722</v>
      </c>
      <c r="M7" s="86">
        <v>233843723</v>
      </c>
      <c r="N7" s="86">
        <v>237910748</v>
      </c>
      <c r="O7" s="86">
        <v>245436352</v>
      </c>
      <c r="P7" s="86">
        <v>253072172</v>
      </c>
      <c r="Q7" s="86">
        <v>259364018</v>
      </c>
      <c r="R7" s="86">
        <v>270136453</v>
      </c>
      <c r="S7" s="86">
        <v>288002661</v>
      </c>
      <c r="T7" s="86">
        <v>306757407</v>
      </c>
      <c r="U7" s="86">
        <v>319266412</v>
      </c>
      <c r="V7" s="86">
        <v>103737076</v>
      </c>
      <c r="W7" s="86">
        <v>124311775</v>
      </c>
      <c r="DA7" s="178" t="s">
        <v>364</v>
      </c>
    </row>
    <row r="8" spans="1:105" ht="11.45" customHeight="1" x14ac:dyDescent="0.25">
      <c r="A8" s="50"/>
      <c r="B8" s="50"/>
      <c r="C8" s="50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DA8" s="181"/>
    </row>
    <row r="9" spans="1:105" ht="11.45" customHeight="1" x14ac:dyDescent="0.25">
      <c r="A9" s="68" t="s">
        <v>36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DA9" s="179"/>
    </row>
    <row r="10" spans="1:105" ht="11.45" customHeight="1" x14ac:dyDescent="0.25">
      <c r="A10" s="50"/>
      <c r="B10" s="50"/>
      <c r="C10" s="50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DA10" s="181"/>
    </row>
    <row r="11" spans="1:105" ht="11.45" customHeight="1" x14ac:dyDescent="0.25">
      <c r="A11" s="53" t="s">
        <v>68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DA11" s="172"/>
    </row>
    <row r="12" spans="1:105" ht="11.45" customHeight="1" x14ac:dyDescent="0.25">
      <c r="A12" s="10" t="s">
        <v>33</v>
      </c>
      <c r="B12" s="14">
        <f>IF(B4=0,0,B4/TrAvia_act!B24)</f>
        <v>120.80988855896017</v>
      </c>
      <c r="C12" s="14">
        <f>IF(C4=0,0,C4/TrAvia_act!C24)</f>
        <v>122.05852877094399</v>
      </c>
      <c r="D12" s="14">
        <f>IF(D4=0,0,D4/TrAvia_act!D24)</f>
        <v>121.83625706435799</v>
      </c>
      <c r="E12" s="14">
        <f>IF(E4=0,0,E4/TrAvia_act!E24)</f>
        <v>122.47029568872129</v>
      </c>
      <c r="F12" s="14">
        <f>IF(F4=0,0,F4/TrAvia_act!F24)</f>
        <v>125.03187555966959</v>
      </c>
      <c r="G12" s="14">
        <f>IF(G4=0,0,G4/TrAvia_act!G24)</f>
        <v>126.97312778429256</v>
      </c>
      <c r="H12" s="14">
        <f>IF(H4=0,0,H4/TrAvia_act!H24)</f>
        <v>127.66020874340391</v>
      </c>
      <c r="I12" s="14">
        <f>IF(I4=0,0,I4/TrAvia_act!I24)</f>
        <v>129.7605859229183</v>
      </c>
      <c r="J12" s="14">
        <f>IF(J4=0,0,J4/TrAvia_act!J24)</f>
        <v>132.30772832112848</v>
      </c>
      <c r="K12" s="14">
        <f>IF(K4=0,0,K4/TrAvia_act!K24)</f>
        <v>134.56935272955945</v>
      </c>
      <c r="L12" s="14">
        <f>IF(L4=0,0,L4/TrAvia_act!L24)</f>
        <v>140.39833335963209</v>
      </c>
      <c r="M12" s="14">
        <f>IF(M4=0,0,M4/TrAvia_act!M24)</f>
        <v>140.18695515149474</v>
      </c>
      <c r="N12" s="14">
        <f>IF(N4=0,0,N4/TrAvia_act!N24)</f>
        <v>142.96598778710842</v>
      </c>
      <c r="O12" s="14">
        <f>IF(O4=0,0,O4/TrAvia_act!O24)</f>
        <v>146.71941851904651</v>
      </c>
      <c r="P12" s="14">
        <f>IF(P4=0,0,P4/TrAvia_act!P24)</f>
        <v>149.96991522271952</v>
      </c>
      <c r="Q12" s="14">
        <f>IF(Q4=0,0,Q4/TrAvia_act!Q24)</f>
        <v>151.88649436368328</v>
      </c>
      <c r="R12" s="14">
        <f>IF(R4=0,0,R4/TrAvia_act!R24)</f>
        <v>153.99388666490694</v>
      </c>
      <c r="S12" s="14">
        <f>IF(S4=0,0,S4/TrAvia_act!S24)</f>
        <v>157.23531567271323</v>
      </c>
      <c r="T12" s="14">
        <f>IF(T4=0,0,T4/TrAvia_act!T24)</f>
        <v>159.39831485015256</v>
      </c>
      <c r="U12" s="14">
        <f>IF(U4=0,0,U4/TrAvia_act!U24)</f>
        <v>161.12276205153904</v>
      </c>
      <c r="V12" s="14">
        <f>IF(V4=0,0,V4/TrAvia_act!V24)</f>
        <v>156.0941459125753</v>
      </c>
      <c r="W12" s="14">
        <f>IF(W4=0,0,W4/TrAvia_act!W24)</f>
        <v>159.54235641695047</v>
      </c>
      <c r="DA12" s="189" t="s">
        <v>365</v>
      </c>
    </row>
    <row r="13" spans="1:105" ht="11.45" customHeight="1" x14ac:dyDescent="0.25">
      <c r="A13" s="83" t="s">
        <v>27</v>
      </c>
      <c r="B13" s="87">
        <f>IF(B5=0,0,B5/TrAvia_act!B25)</f>
        <v>109.10884744953789</v>
      </c>
      <c r="C13" s="87">
        <f>IF(C5=0,0,C5/TrAvia_act!C25)</f>
        <v>109.64705499051229</v>
      </c>
      <c r="D13" s="87">
        <f>IF(D5=0,0,D5/TrAvia_act!D25)</f>
        <v>110.45509307277061</v>
      </c>
      <c r="E13" s="87">
        <f>IF(E5=0,0,E5/TrAvia_act!E25)</f>
        <v>110.90294219694442</v>
      </c>
      <c r="F13" s="87">
        <f>IF(F5=0,0,F5/TrAvia_act!F25)</f>
        <v>113.41663809163188</v>
      </c>
      <c r="G13" s="87">
        <f>IF(G5=0,0,G5/TrAvia_act!G25)</f>
        <v>113.72265435408094</v>
      </c>
      <c r="H13" s="87">
        <f>IF(H5=0,0,H5/TrAvia_act!H25)</f>
        <v>113.29770889035275</v>
      </c>
      <c r="I13" s="87">
        <f>IF(I5=0,0,I5/TrAvia_act!I25)</f>
        <v>114.63213194475196</v>
      </c>
      <c r="J13" s="87">
        <f>IF(J5=0,0,J5/TrAvia_act!J25)</f>
        <v>117.29265593233575</v>
      </c>
      <c r="K13" s="87">
        <f>IF(K5=0,0,K5/TrAvia_act!K25)</f>
        <v>119.19013795134128</v>
      </c>
      <c r="L13" s="87">
        <f>IF(L5=0,0,L5/TrAvia_act!L25)</f>
        <v>126.56287457831215</v>
      </c>
      <c r="M13" s="87">
        <f>IF(M5=0,0,M5/TrAvia_act!M25)</f>
        <v>121.86698674161833</v>
      </c>
      <c r="N13" s="87">
        <f>IF(N5=0,0,N5/TrAvia_act!N25)</f>
        <v>123.66818359373814</v>
      </c>
      <c r="O13" s="87">
        <f>IF(O5=0,0,O5/TrAvia_act!O25)</f>
        <v>124.83155261309264</v>
      </c>
      <c r="P13" s="87">
        <f>IF(P5=0,0,P5/TrAvia_act!P25)</f>
        <v>129.18217389176681</v>
      </c>
      <c r="Q13" s="87">
        <f>IF(Q5=0,0,Q5/TrAvia_act!Q25)</f>
        <v>131.10986472538679</v>
      </c>
      <c r="R13" s="87">
        <f>IF(R5=0,0,R5/TrAvia_act!R25)</f>
        <v>132.49510433055266</v>
      </c>
      <c r="S13" s="87">
        <f>IF(S5=0,0,S5/TrAvia_act!S25)</f>
        <v>135.23863431131613</v>
      </c>
      <c r="T13" s="87">
        <f>IF(T5=0,0,T5/TrAvia_act!T25)</f>
        <v>135.9490549447986</v>
      </c>
      <c r="U13" s="87">
        <f>IF(U5=0,0,U5/TrAvia_act!U25)</f>
        <v>135.56849891459771</v>
      </c>
      <c r="V13" s="87">
        <f>IF(V5=0,0,V5/TrAvia_act!V25)</f>
        <v>132.47019692467907</v>
      </c>
      <c r="W13" s="87">
        <f>IF(W5=0,0,W5/TrAvia_act!W25)</f>
        <v>138.76487234044853</v>
      </c>
      <c r="DA13" s="171" t="s">
        <v>366</v>
      </c>
    </row>
    <row r="14" spans="1:105" ht="11.45" customHeight="1" x14ac:dyDescent="0.25">
      <c r="A14" s="83" t="s">
        <v>175</v>
      </c>
      <c r="B14" s="87">
        <f>IF(B6=0,0,B6/TrAvia_act!B26)</f>
        <v>88.136403333061011</v>
      </c>
      <c r="C14" s="87">
        <f>IF(C6=0,0,C6/TrAvia_act!C26)</f>
        <v>89.165062341178</v>
      </c>
      <c r="D14" s="87">
        <f>IF(D6=0,0,D6/TrAvia_act!D26)</f>
        <v>87.994016575479975</v>
      </c>
      <c r="E14" s="87">
        <f>IF(E6=0,0,E6/TrAvia_act!E26)</f>
        <v>88.553525371258658</v>
      </c>
      <c r="F14" s="87">
        <f>IF(F6=0,0,F6/TrAvia_act!F26)</f>
        <v>90.246105548908389</v>
      </c>
      <c r="G14" s="87">
        <f>IF(G6=0,0,G6/TrAvia_act!G26)</f>
        <v>92.415529226558675</v>
      </c>
      <c r="H14" s="87">
        <f>IF(H6=0,0,H6/TrAvia_act!H26)</f>
        <v>94.421797275304115</v>
      </c>
      <c r="I14" s="87">
        <f>IF(I6=0,0,I6/TrAvia_act!I26)</f>
        <v>98.109850963586226</v>
      </c>
      <c r="J14" s="87">
        <f>IF(J6=0,0,J6/TrAvia_act!J26)</f>
        <v>99.737415590857978</v>
      </c>
      <c r="K14" s="87">
        <f>IF(K6=0,0,K6/TrAvia_act!K26)</f>
        <v>101.88023394061851</v>
      </c>
      <c r="L14" s="87">
        <f>IF(L6=0,0,L6/TrAvia_act!L26)</f>
        <v>106.45565417719015</v>
      </c>
      <c r="M14" s="87">
        <f>IF(M6=0,0,M6/TrAvia_act!M26)</f>
        <v>108.74744975688077</v>
      </c>
      <c r="N14" s="87">
        <f>IF(N6=0,0,N6/TrAvia_act!N26)</f>
        <v>109.67863130428442</v>
      </c>
      <c r="O14" s="87">
        <f>IF(O6=0,0,O6/TrAvia_act!O26)</f>
        <v>111.86872118250992</v>
      </c>
      <c r="P14" s="87">
        <f>IF(P6=0,0,P6/TrAvia_act!P26)</f>
        <v>113.95689046725631</v>
      </c>
      <c r="Q14" s="87">
        <f>IF(Q6=0,0,Q6/TrAvia_act!Q26)</f>
        <v>115.9992869796026</v>
      </c>
      <c r="R14" s="87">
        <f>IF(R6=0,0,R6/TrAvia_act!R26)</f>
        <v>117.61583516487943</v>
      </c>
      <c r="S14" s="87">
        <f>IF(S6=0,0,S6/TrAvia_act!S26)</f>
        <v>120.17101131884388</v>
      </c>
      <c r="T14" s="87">
        <f>IF(T6=0,0,T6/TrAvia_act!T26)</f>
        <v>123.46619876179155</v>
      </c>
      <c r="U14" s="87">
        <f>IF(U6=0,0,U6/TrAvia_act!U26)</f>
        <v>125.49566011569964</v>
      </c>
      <c r="V14" s="87">
        <f>IF(V6=0,0,V6/TrAvia_act!V26)</f>
        <v>124.70351544989039</v>
      </c>
      <c r="W14" s="87">
        <f>IF(W6=0,0,W6/TrAvia_act!W26)</f>
        <v>135.40972595899137</v>
      </c>
      <c r="DA14" s="171" t="s">
        <v>367</v>
      </c>
    </row>
    <row r="15" spans="1:105" ht="11.45" customHeight="1" x14ac:dyDescent="0.25">
      <c r="A15" s="85" t="s">
        <v>176</v>
      </c>
      <c r="B15" s="88">
        <f>IF(B7=0,0,B7/TrAvia_act!B27)</f>
        <v>275.75107068872285</v>
      </c>
      <c r="C15" s="88">
        <f>IF(C7=0,0,C7/TrAvia_act!C27)</f>
        <v>282.0483705465715</v>
      </c>
      <c r="D15" s="88">
        <f>IF(D7=0,0,D7/TrAvia_act!D27)</f>
        <v>279.38937238409528</v>
      </c>
      <c r="E15" s="88">
        <f>IF(E7=0,0,E7/TrAvia_act!E27)</f>
        <v>289.63296252917593</v>
      </c>
      <c r="F15" s="88">
        <f>IF(F7=0,0,F7/TrAvia_act!F27)</f>
        <v>290.79204524783643</v>
      </c>
      <c r="G15" s="88">
        <f>IF(G7=0,0,G7/TrAvia_act!G27)</f>
        <v>294.97938099102856</v>
      </c>
      <c r="H15" s="88">
        <f>IF(H7=0,0,H7/TrAvia_act!H27)</f>
        <v>295.30742993736504</v>
      </c>
      <c r="I15" s="88">
        <f>IF(I7=0,0,I7/TrAvia_act!I27)</f>
        <v>288.41368445680712</v>
      </c>
      <c r="J15" s="88">
        <f>IF(J7=0,0,J7/TrAvia_act!J27)</f>
        <v>287.29648152484367</v>
      </c>
      <c r="K15" s="88">
        <f>IF(K7=0,0,K7/TrAvia_act!K27)</f>
        <v>285.03089598623217</v>
      </c>
      <c r="L15" s="88">
        <f>IF(L7=0,0,L7/TrAvia_act!L27)</f>
        <v>284.27032666717747</v>
      </c>
      <c r="M15" s="88">
        <f>IF(M7=0,0,M7/TrAvia_act!M27)</f>
        <v>285.14397566120789</v>
      </c>
      <c r="N15" s="88">
        <f>IF(N7=0,0,N7/TrAvia_act!N27)</f>
        <v>289.2975069737127</v>
      </c>
      <c r="O15" s="88">
        <f>IF(O7=0,0,O7/TrAvia_act!O27)</f>
        <v>297.15031230061248</v>
      </c>
      <c r="P15" s="88">
        <f>IF(P7=0,0,P7/TrAvia_act!P27)</f>
        <v>299.80201177305418</v>
      </c>
      <c r="Q15" s="88">
        <f>IF(Q7=0,0,Q7/TrAvia_act!Q27)</f>
        <v>304.7365472577543</v>
      </c>
      <c r="R15" s="88">
        <f>IF(R7=0,0,R7/TrAvia_act!R27)</f>
        <v>319.96225523407037</v>
      </c>
      <c r="S15" s="88">
        <f>IF(S7=0,0,S7/TrAvia_act!S27)</f>
        <v>324.01024335419504</v>
      </c>
      <c r="T15" s="88">
        <f>IF(T7=0,0,T7/TrAvia_act!T27)</f>
        <v>317.1005941809957</v>
      </c>
      <c r="U15" s="88">
        <f>IF(U7=0,0,U7/TrAvia_act!U27)</f>
        <v>315.60382955797962</v>
      </c>
      <c r="V15" s="88">
        <f>IF(V7=0,0,V7/TrAvia_act!V27)</f>
        <v>321.59754222365518</v>
      </c>
      <c r="W15" s="88">
        <f>IF(W7=0,0,W7/TrAvia_act!W27)</f>
        <v>282.47283473155125</v>
      </c>
      <c r="DA15" s="178" t="s">
        <v>368</v>
      </c>
    </row>
    <row r="16" spans="1:105" ht="11.45" customHeight="1" x14ac:dyDescent="0.25">
      <c r="A16" s="50"/>
      <c r="B16" s="50"/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DA16" s="181"/>
    </row>
    <row r="17" spans="1:105" ht="11.45" customHeight="1" x14ac:dyDescent="0.25">
      <c r="A17" s="53" t="s">
        <v>69</v>
      </c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DA17" s="183"/>
    </row>
    <row r="18" spans="1:105" ht="11.45" customHeight="1" x14ac:dyDescent="0.25">
      <c r="A18" s="10" t="s">
        <v>33</v>
      </c>
      <c r="B18" s="25">
        <f>IF(TrAvia_act!B34=0,0,(TrAvia_act!B34/TrAvia_act!B24)/TrAvia_png!B12)</f>
        <v>0.65674337249112569</v>
      </c>
      <c r="C18" s="25">
        <f>IF(TrAvia_act!C34=0,0,(TrAvia_act!C34/TrAvia_act!C24)/TrAvia_png!C12)</f>
        <v>0.65695684766939855</v>
      </c>
      <c r="D18" s="25">
        <f>IF(TrAvia_act!D34=0,0,(TrAvia_act!D34/TrAvia_act!D24)/TrAvia_png!D12)</f>
        <v>0.66510649149005485</v>
      </c>
      <c r="E18" s="25">
        <f>IF(TrAvia_act!E34=0,0,(TrAvia_act!E34/TrAvia_act!E24)/TrAvia_png!E12)</f>
        <v>0.66647899218877893</v>
      </c>
      <c r="F18" s="25">
        <f>IF(TrAvia_act!F34=0,0,(TrAvia_act!F34/TrAvia_act!F24)/TrAvia_png!F12)</f>
        <v>0.67725636419786595</v>
      </c>
      <c r="G18" s="25">
        <f>IF(TrAvia_act!G34=0,0,(TrAvia_act!G34/TrAvia_act!G24)/TrAvia_png!G12)</f>
        <v>0.68722631106288123</v>
      </c>
      <c r="H18" s="25">
        <f>IF(TrAvia_act!H34=0,0,(TrAvia_act!H34/TrAvia_act!H24)/TrAvia_png!H12)</f>
        <v>0.69841877867536917</v>
      </c>
      <c r="I18" s="25">
        <f>IF(TrAvia_act!I34=0,0,(TrAvia_act!I34/TrAvia_act!I24)/TrAvia_png!I12)</f>
        <v>0.70513079766286302</v>
      </c>
      <c r="J18" s="25">
        <f>IF(TrAvia_act!J34=0,0,(TrAvia_act!J34/TrAvia_act!J24)/TrAvia_png!J12)</f>
        <v>0.6970528239080811</v>
      </c>
      <c r="K18" s="25">
        <f>IF(TrAvia_act!K34=0,0,(TrAvia_act!K34/TrAvia_act!K24)/TrAvia_png!K12)</f>
        <v>0.6984353240066925</v>
      </c>
      <c r="L18" s="25">
        <f>IF(TrAvia_act!L34=0,0,(TrAvia_act!L34/TrAvia_act!L24)/TrAvia_png!L12)</f>
        <v>0.70650434539099938</v>
      </c>
      <c r="M18" s="25">
        <f>IF(TrAvia_act!M34=0,0,(TrAvia_act!M34/TrAvia_act!M24)/TrAvia_png!M12)</f>
        <v>0.72171689237643255</v>
      </c>
      <c r="N18" s="25">
        <f>IF(TrAvia_act!N34=0,0,(TrAvia_act!N34/TrAvia_act!N24)/TrAvia_png!N12)</f>
        <v>0.73733664883588623</v>
      </c>
      <c r="O18" s="25">
        <f>IF(TrAvia_act!O34=0,0,(TrAvia_act!O34/TrAvia_act!O24)/TrAvia_png!O12)</f>
        <v>0.7481879368660469</v>
      </c>
      <c r="P18" s="25">
        <f>IF(TrAvia_act!P34=0,0,(TrAvia_act!P34/TrAvia_act!P24)/TrAvia_png!P12)</f>
        <v>0.76142396917419486</v>
      </c>
      <c r="Q18" s="25">
        <f>IF(TrAvia_act!Q34=0,0,(TrAvia_act!Q34/TrAvia_act!Q24)/TrAvia_png!Q12)</f>
        <v>0.77563361178590018</v>
      </c>
      <c r="R18" s="25">
        <f>IF(TrAvia_act!R34=0,0,(TrAvia_act!R34/TrAvia_act!R24)/TrAvia_png!R12)</f>
        <v>0.78197086889474532</v>
      </c>
      <c r="S18" s="25">
        <f>IF(TrAvia_act!S34=0,0,(TrAvia_act!S34/TrAvia_act!S24)/TrAvia_png!S12)</f>
        <v>0.79736493886999826</v>
      </c>
      <c r="T18" s="25">
        <f>IF(TrAvia_act!T34=0,0,(TrAvia_act!T34/TrAvia_act!T24)/TrAvia_png!T12)</f>
        <v>0.79714060464321135</v>
      </c>
      <c r="U18" s="25">
        <f>IF(TrAvia_act!U34=0,0,(TrAvia_act!U34/TrAvia_act!U24)/TrAvia_png!U12)</f>
        <v>0.80427290696347131</v>
      </c>
      <c r="V18" s="25">
        <f>IF(TrAvia_act!V34=0,0,(TrAvia_act!V34/TrAvia_act!V24)/TrAvia_png!V12)</f>
        <v>0.60915208360952378</v>
      </c>
      <c r="W18" s="25">
        <f>IF(TrAvia_act!W34=0,0,(TrAvia_act!W34/TrAvia_act!W24)/TrAvia_png!W12)</f>
        <v>0.65330653113516002</v>
      </c>
      <c r="DA18" s="190"/>
    </row>
    <row r="19" spans="1:105" ht="11.45" customHeight="1" x14ac:dyDescent="0.25">
      <c r="A19" s="83" t="s">
        <v>27</v>
      </c>
      <c r="B19" s="89">
        <f>IF(TrAvia_act!B35=0,0,(TrAvia_act!B35/TrAvia_act!B25)/TrAvia_png!B13)</f>
        <v>0.6194248317598825</v>
      </c>
      <c r="C19" s="89">
        <f>IF(TrAvia_act!C35=0,0,(TrAvia_act!C35/TrAvia_act!C25)/TrAvia_png!C13)</f>
        <v>0.62054286058383878</v>
      </c>
      <c r="D19" s="89">
        <f>IF(TrAvia_act!D35=0,0,(TrAvia_act!D35/TrAvia_act!D25)/TrAvia_png!D13)</f>
        <v>0.62406089786829055</v>
      </c>
      <c r="E19" s="89">
        <f>IF(TrAvia_act!E35=0,0,(TrAvia_act!E35/TrAvia_act!E25)/TrAvia_png!E13)</f>
        <v>0.62518226821296752</v>
      </c>
      <c r="F19" s="89">
        <f>IF(TrAvia_act!F35=0,0,(TrAvia_act!F35/TrAvia_act!F25)/TrAvia_png!F13)</f>
        <v>0.62356597590965712</v>
      </c>
      <c r="G19" s="89">
        <f>IF(TrAvia_act!G35=0,0,(TrAvia_act!G35/TrAvia_act!G25)/TrAvia_png!G13)</f>
        <v>0.63384790039625361</v>
      </c>
      <c r="H19" s="89">
        <f>IF(TrAvia_act!H35=0,0,(TrAvia_act!H35/TrAvia_act!H25)/TrAvia_png!H13)</f>
        <v>0.64595668300304487</v>
      </c>
      <c r="I19" s="89">
        <f>IF(TrAvia_act!I35=0,0,(TrAvia_act!I35/TrAvia_act!I25)/TrAvia_png!I13)</f>
        <v>0.65934574407039559</v>
      </c>
      <c r="J19" s="89">
        <f>IF(TrAvia_act!J35=0,0,(TrAvia_act!J35/TrAvia_act!J25)/TrAvia_png!J13)</f>
        <v>0.64021557605695967</v>
      </c>
      <c r="K19" s="89">
        <f>IF(TrAvia_act!K35=0,0,(TrAvia_act!K35/TrAvia_act!K25)/TrAvia_png!K13)</f>
        <v>0.64317943724845772</v>
      </c>
      <c r="L19" s="89">
        <f>IF(TrAvia_act!L35=0,0,(TrAvia_act!L35/TrAvia_act!L25)/TrAvia_png!L13)</f>
        <v>0.64658625242618106</v>
      </c>
      <c r="M19" s="89">
        <f>IF(TrAvia_act!M35=0,0,(TrAvia_act!M35/TrAvia_act!M25)/TrAvia_png!M13)</f>
        <v>0.66976330114576799</v>
      </c>
      <c r="N19" s="89">
        <f>IF(TrAvia_act!N35=0,0,(TrAvia_act!N35/TrAvia_act!N25)/TrAvia_png!N13)</f>
        <v>0.68166496244586916</v>
      </c>
      <c r="O19" s="89">
        <f>IF(TrAvia_act!O35=0,0,(TrAvia_act!O35/TrAvia_act!O25)/TrAvia_png!O13)</f>
        <v>0.69510109460109692</v>
      </c>
      <c r="P19" s="89">
        <f>IF(TrAvia_act!P35=0,0,(TrAvia_act!P35/TrAvia_act!P25)/TrAvia_png!P13)</f>
        <v>0.71102511267936197</v>
      </c>
      <c r="Q19" s="89">
        <f>IF(TrAvia_act!Q35=0,0,(TrAvia_act!Q35/TrAvia_act!Q25)/TrAvia_png!Q13)</f>
        <v>0.7296366547507096</v>
      </c>
      <c r="R19" s="89">
        <f>IF(TrAvia_act!R35=0,0,(TrAvia_act!R35/TrAvia_act!R25)/TrAvia_png!R13)</f>
        <v>0.73979599592934053</v>
      </c>
      <c r="S19" s="89">
        <f>IF(TrAvia_act!S35=0,0,(TrAvia_act!S35/TrAvia_act!S25)/TrAvia_png!S13)</f>
        <v>0.74893879356328241</v>
      </c>
      <c r="T19" s="89">
        <f>IF(TrAvia_act!T35=0,0,(TrAvia_act!T35/TrAvia_act!T25)/TrAvia_png!T13)</f>
        <v>0.74936084490988286</v>
      </c>
      <c r="U19" s="89">
        <f>IF(TrAvia_act!U35=0,0,(TrAvia_act!U35/TrAvia_act!U25)/TrAvia_png!U13)</f>
        <v>0.75407308477329282</v>
      </c>
      <c r="V19" s="89">
        <f>IF(TrAvia_act!V35=0,0,(TrAvia_act!V35/TrAvia_act!V25)/TrAvia_png!V13)</f>
        <v>0.61228503420386005</v>
      </c>
      <c r="W19" s="89">
        <f>IF(TrAvia_act!W35=0,0,(TrAvia_act!W35/TrAvia_act!W25)/TrAvia_png!W13)</f>
        <v>0.66526279643588038</v>
      </c>
      <c r="DA19" s="191"/>
    </row>
    <row r="20" spans="1:105" ht="11.45" customHeight="1" x14ac:dyDescent="0.25">
      <c r="A20" s="83" t="s">
        <v>175</v>
      </c>
      <c r="B20" s="89">
        <f>IF(TrAvia_act!B36=0,0,(TrAvia_act!B36/TrAvia_act!B26)/TrAvia_png!B14)</f>
        <v>0.91184796203279039</v>
      </c>
      <c r="C20" s="89">
        <f>IF(TrAvia_act!C36=0,0,(TrAvia_act!C36/TrAvia_act!C26)/TrAvia_png!C14)</f>
        <v>0.91293210825732252</v>
      </c>
      <c r="D20" s="89">
        <f>IF(TrAvia_act!D36=0,0,(TrAvia_act!D36/TrAvia_act!D26)/TrAvia_png!D14)</f>
        <v>0.93921947913717885</v>
      </c>
      <c r="E20" s="89">
        <f>IF(TrAvia_act!E36=0,0,(TrAvia_act!E36/TrAvia_act!E26)/TrAvia_png!E14)</f>
        <v>0.94004625977278022</v>
      </c>
      <c r="F20" s="89">
        <f>IF(TrAvia_act!F36=0,0,(TrAvia_act!F36/TrAvia_act!F26)/TrAvia_png!F14)</f>
        <v>0.95131136239089775</v>
      </c>
      <c r="G20" s="89">
        <f>IF(TrAvia_act!G36=0,0,(TrAvia_act!G36/TrAvia_act!G26)/TrAvia_png!G14)</f>
        <v>0.96128394747200008</v>
      </c>
      <c r="H20" s="89">
        <f>IF(TrAvia_act!H36=0,0,(TrAvia_act!H36/TrAvia_act!H26)/TrAvia_png!H14)</f>
        <v>0.96878832480353205</v>
      </c>
      <c r="I20" s="89">
        <f>IF(TrAvia_act!I36=0,0,(TrAvia_act!I36/TrAvia_act!I26)/TrAvia_png!I14)</f>
        <v>0.95330067845067057</v>
      </c>
      <c r="J20" s="89">
        <f>IF(TrAvia_act!J36=0,0,(TrAvia_act!J36/TrAvia_act!J26)/TrAvia_png!J14)</f>
        <v>0.94419908139939079</v>
      </c>
      <c r="K20" s="89">
        <f>IF(TrAvia_act!K36=0,0,(TrAvia_act!K36/TrAvia_act!K26)/TrAvia_png!K14)</f>
        <v>0.94260348576317798</v>
      </c>
      <c r="L20" s="89">
        <f>IF(TrAvia_act!L36=0,0,(TrAvia_act!L36/TrAvia_act!L26)/TrAvia_png!L14)</f>
        <v>0.93825530366525167</v>
      </c>
      <c r="M20" s="89">
        <f>IF(TrAvia_act!M36=0,0,(TrAvia_act!M36/TrAvia_act!M26)/TrAvia_png!M14)</f>
        <v>0.95434107961891623</v>
      </c>
      <c r="N20" s="89">
        <f>IF(TrAvia_act!N36=0,0,(TrAvia_act!N36/TrAvia_act!N26)/TrAvia_png!N14)</f>
        <v>0.98064117015710672</v>
      </c>
      <c r="O20" s="89">
        <f>IF(TrAvia_act!O36=0,0,(TrAvia_act!O36/TrAvia_act!O26)/TrAvia_png!O14)</f>
        <v>1.0009321974531544</v>
      </c>
      <c r="P20" s="89">
        <f>IF(TrAvia_act!P36=0,0,(TrAvia_act!P36/TrAvia_act!P26)/TrAvia_png!P14)</f>
        <v>1.018460021291848</v>
      </c>
      <c r="Q20" s="89">
        <f>IF(TrAvia_act!Q36=0,0,(TrAvia_act!Q36/TrAvia_act!Q26)/TrAvia_png!Q14)</f>
        <v>1.0341416490382687</v>
      </c>
      <c r="R20" s="89">
        <f>IF(TrAvia_act!R36=0,0,(TrAvia_act!R36/TrAvia_act!R26)/TrAvia_png!R14)</f>
        <v>1.0454902862766455</v>
      </c>
      <c r="S20" s="89">
        <f>IF(TrAvia_act!S36=0,0,(TrAvia_act!S36/TrAvia_act!S26)/TrAvia_png!S14)</f>
        <v>1.0645936589578213</v>
      </c>
      <c r="T20" s="89">
        <f>IF(TrAvia_act!T36=0,0,(TrAvia_act!T36/TrAvia_act!T26)/TrAvia_png!T14)</f>
        <v>1.0496378932798589</v>
      </c>
      <c r="U20" s="89">
        <f>IF(TrAvia_act!U36=0,0,(TrAvia_act!U36/TrAvia_act!U26)/TrAvia_png!U14)</f>
        <v>1.0558607526791612</v>
      </c>
      <c r="V20" s="89">
        <f>IF(TrAvia_act!V36=0,0,(TrAvia_act!V36/TrAvia_act!V26)/TrAvia_png!V14)</f>
        <v>0.77891508242131602</v>
      </c>
      <c r="W20" s="89">
        <f>IF(TrAvia_act!W36=0,0,(TrAvia_act!W36/TrAvia_act!W26)/TrAvia_png!W14)</f>
        <v>0.78874313430171328</v>
      </c>
      <c r="DA20" s="191"/>
    </row>
    <row r="21" spans="1:105" ht="11.45" customHeight="1" x14ac:dyDescent="0.25">
      <c r="A21" s="85" t="s">
        <v>176</v>
      </c>
      <c r="B21" s="90">
        <f>IF(TrAvia_act!B37=0,0,(TrAvia_act!B37/TrAvia_act!B27)/TrAvia_png!B15)</f>
        <v>0.40134962307221222</v>
      </c>
      <c r="C21" s="90">
        <f>IF(TrAvia_act!C37=0,0,(TrAvia_act!C37/TrAvia_act!C27)/TrAvia_png!C15)</f>
        <v>0.39588319319291027</v>
      </c>
      <c r="D21" s="90">
        <f>IF(TrAvia_act!D37=0,0,(TrAvia_act!D37/TrAvia_act!D27)/TrAvia_png!D15)</f>
        <v>0.3976079356064825</v>
      </c>
      <c r="E21" s="90">
        <f>IF(TrAvia_act!E37=0,0,(TrAvia_act!E37/TrAvia_act!E27)/TrAvia_png!E15)</f>
        <v>0.38849853859398387</v>
      </c>
      <c r="F21" s="90">
        <f>IF(TrAvia_act!F37=0,0,(TrAvia_act!F37/TrAvia_act!F27)/TrAvia_png!F15)</f>
        <v>0.41237918901128956</v>
      </c>
      <c r="G21" s="90">
        <f>IF(TrAvia_act!G37=0,0,(TrAvia_act!G37/TrAvia_act!G27)/TrAvia_png!G15)</f>
        <v>0.41777827847869703</v>
      </c>
      <c r="H21" s="90">
        <f>IF(TrAvia_act!H37=0,0,(TrAvia_act!H37/TrAvia_act!H27)/TrAvia_png!H15)</f>
        <v>0.41920417666445603</v>
      </c>
      <c r="I21" s="90">
        <f>IF(TrAvia_act!I37=0,0,(TrAvia_act!I37/TrAvia_act!I27)/TrAvia_png!I15)</f>
        <v>0.43320043125865598</v>
      </c>
      <c r="J21" s="90">
        <f>IF(TrAvia_act!J37=0,0,(TrAvia_act!J37/TrAvia_act!J27)/TrAvia_png!J15)</f>
        <v>0.44071702287545605</v>
      </c>
      <c r="K21" s="90">
        <f>IF(TrAvia_act!K37=0,0,(TrAvia_act!K37/TrAvia_act!K27)/TrAvia_png!K15)</f>
        <v>0.45041197568763852</v>
      </c>
      <c r="L21" s="90">
        <f>IF(TrAvia_act!L37=0,0,(TrAvia_act!L37/TrAvia_act!L27)/TrAvia_png!L15)</f>
        <v>0.47657239853876127</v>
      </c>
      <c r="M21" s="90">
        <f>IF(TrAvia_act!M37=0,0,(TrAvia_act!M37/TrAvia_act!M27)/TrAvia_png!M15)</f>
        <v>0.47361472259830562</v>
      </c>
      <c r="N21" s="90">
        <f>IF(TrAvia_act!N37=0,0,(TrAvia_act!N37/TrAvia_act!N27)/TrAvia_png!N15)</f>
        <v>0.48651539694204987</v>
      </c>
      <c r="O21" s="90">
        <f>IF(TrAvia_act!O37=0,0,(TrAvia_act!O37/TrAvia_act!O27)/TrAvia_png!O15)</f>
        <v>0.48738921526995316</v>
      </c>
      <c r="P21" s="90">
        <f>IF(TrAvia_act!P37=0,0,(TrAvia_act!P37/TrAvia_act!P27)/TrAvia_png!P15)</f>
        <v>0.48730425406077449</v>
      </c>
      <c r="Q21" s="90">
        <f>IF(TrAvia_act!Q37=0,0,(TrAvia_act!Q37/TrAvia_act!Q27)/TrAvia_png!Q15)</f>
        <v>0.48645326739193251</v>
      </c>
      <c r="R21" s="90">
        <f>IF(TrAvia_act!R37=0,0,(TrAvia_act!R37/TrAvia_act!R27)/TrAvia_png!R15)</f>
        <v>0.47068773794849522</v>
      </c>
      <c r="S21" s="90">
        <f>IF(TrAvia_act!S37=0,0,(TrAvia_act!S37/TrAvia_act!S27)/TrAvia_png!S15)</f>
        <v>0.48432614655598621</v>
      </c>
      <c r="T21" s="90">
        <f>IF(TrAvia_act!T37=0,0,(TrAvia_act!T37/TrAvia_act!T27)/TrAvia_png!T15)</f>
        <v>0.50069654552791287</v>
      </c>
      <c r="U21" s="90">
        <f>IF(TrAvia_act!U37=0,0,(TrAvia_act!U37/TrAvia_act!U27)/TrAvia_png!U15)</f>
        <v>0.51442323347186303</v>
      </c>
      <c r="V21" s="90">
        <f>IF(TrAvia_act!V37=0,0,(TrAvia_act!V37/TrAvia_act!V27)/TrAvia_png!V15)</f>
        <v>0.37354469100324361</v>
      </c>
      <c r="W21" s="90">
        <f>IF(TrAvia_act!W37=0,0,(TrAvia_act!W37/TrAvia_act!W27)/TrAvia_png!W15)</f>
        <v>0.42766669529093282</v>
      </c>
      <c r="DA21" s="192"/>
    </row>
    <row r="22" spans="1:105" ht="11.45" customHeight="1" x14ac:dyDescent="0.25">
      <c r="A22" s="50"/>
      <c r="B22" s="50"/>
      <c r="C22" s="5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DA22" s="181"/>
    </row>
    <row r="23" spans="1:105" ht="11.45" customHeight="1" x14ac:dyDescent="0.25">
      <c r="A23" s="53" t="s">
        <v>70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DA23" s="172"/>
    </row>
    <row r="24" spans="1:105" ht="11.45" customHeight="1" x14ac:dyDescent="0.25">
      <c r="A24" s="10" t="s">
        <v>33</v>
      </c>
      <c r="B24" s="23">
        <f>IF(TrAvia_ene!B6=0,0,TrAvia_ene!B6/(B12*TrAvia_act!B14))</f>
        <v>4.390854857686316E-2</v>
      </c>
      <c r="C24" s="23">
        <f>IF(TrAvia_ene!C6=0,0,TrAvia_ene!C6/(C12*TrAvia_act!C14))</f>
        <v>4.3833281610481528E-2</v>
      </c>
      <c r="D24" s="23">
        <f>IF(TrAvia_ene!D6=0,0,TrAvia_ene!D6/(D12*TrAvia_act!D14))</f>
        <v>4.3102476419891247E-2</v>
      </c>
      <c r="E24" s="23">
        <f>IF(TrAvia_ene!E6=0,0,TrAvia_ene!E6/(E12*TrAvia_act!E14))</f>
        <v>4.2200761461942495E-2</v>
      </c>
      <c r="F24" s="23">
        <f>IF(TrAvia_ene!F6=0,0,TrAvia_ene!F6/(F12*TrAvia_act!F14))</f>
        <v>4.1302581067592853E-2</v>
      </c>
      <c r="G24" s="23">
        <f>IF(TrAvia_ene!G6=0,0,TrAvia_ene!G6/(G12*TrAvia_act!G14))</f>
        <v>4.0151727157841044E-2</v>
      </c>
      <c r="H24" s="23">
        <f>IF(TrAvia_ene!H6=0,0,TrAvia_ene!H6/(H12*TrAvia_act!H14))</f>
        <v>3.9687826916010131E-2</v>
      </c>
      <c r="I24" s="23">
        <f>IF(TrAvia_ene!I6=0,0,TrAvia_ene!I6/(I12*TrAvia_act!I14))</f>
        <v>3.8210620240780861E-2</v>
      </c>
      <c r="J24" s="23">
        <f>IF(TrAvia_ene!J6=0,0,TrAvia_ene!J6/(J12*TrAvia_act!J14))</f>
        <v>3.7606844351361121E-2</v>
      </c>
      <c r="K24" s="23">
        <f>IF(TrAvia_ene!K6=0,0,TrAvia_ene!K6/(K12*TrAvia_act!K14))</f>
        <v>3.6896097142698453E-2</v>
      </c>
      <c r="L24" s="23">
        <f>IF(TrAvia_ene!L6=0,0,TrAvia_ene!L6/(L12*TrAvia_act!L14))</f>
        <v>3.5390545862750492E-2</v>
      </c>
      <c r="M24" s="23">
        <f>IF(TrAvia_ene!M6=0,0,TrAvia_ene!M6/(M12*TrAvia_act!M14))</f>
        <v>3.5144082626287473E-2</v>
      </c>
      <c r="N24" s="23">
        <f>IF(TrAvia_ene!N6=0,0,TrAvia_ene!N6/(N12*TrAvia_act!N14))</f>
        <v>3.5047408055034666E-2</v>
      </c>
      <c r="O24" s="23">
        <f>IF(TrAvia_ene!O6=0,0,TrAvia_ene!O6/(O12*TrAvia_act!O14))</f>
        <v>3.4305133852871574E-2</v>
      </c>
      <c r="P24" s="23">
        <f>IF(TrAvia_ene!P6=0,0,TrAvia_ene!P6/(P12*TrAvia_act!P14))</f>
        <v>3.3148813360853062E-2</v>
      </c>
      <c r="Q24" s="23">
        <f>IF(TrAvia_ene!Q6=0,0,TrAvia_ene!Q6/(Q12*TrAvia_act!Q14))</f>
        <v>3.3154765673756519E-2</v>
      </c>
      <c r="R24" s="23">
        <f>IF(TrAvia_ene!R6=0,0,TrAvia_ene!R6/(R12*TrAvia_act!R14))</f>
        <v>3.293690265799467E-2</v>
      </c>
      <c r="S24" s="23">
        <f>IF(TrAvia_ene!S6=0,0,TrAvia_ene!S6/(S12*TrAvia_act!S14))</f>
        <v>3.2639686934931959E-2</v>
      </c>
      <c r="T24" s="23">
        <f>IF(TrAvia_ene!T6=0,0,TrAvia_ene!T6/(T12*TrAvia_act!T14))</f>
        <v>3.1957092013991814E-2</v>
      </c>
      <c r="U24" s="23">
        <f>IF(TrAvia_ene!U6=0,0,TrAvia_ene!U6/(U12*TrAvia_act!U14))</f>
        <v>3.1700107177024456E-2</v>
      </c>
      <c r="V24" s="23">
        <f>IF(TrAvia_ene!V6=0,0,TrAvia_ene!V6/(V12*TrAvia_act!V14))</f>
        <v>3.3349915435608057E-2</v>
      </c>
      <c r="W24" s="23">
        <f>IF(TrAvia_ene!W6=0,0,TrAvia_ene!W6/(W12*TrAvia_act!W14))</f>
        <v>3.0903141548692458E-2</v>
      </c>
      <c r="DA24" s="189"/>
    </row>
    <row r="25" spans="1:105" ht="11.45" customHeight="1" x14ac:dyDescent="0.25">
      <c r="A25" s="83" t="s">
        <v>27</v>
      </c>
      <c r="B25" s="91">
        <f>IF(TrAvia_ene!B7=0,0,TrAvia_ene!B7/(B13*TrAvia_act!B15))</f>
        <v>4.7159724505149297E-2</v>
      </c>
      <c r="C25" s="91">
        <f>IF(TrAvia_ene!C7=0,0,TrAvia_ene!C7/(C13*TrAvia_act!C15))</f>
        <v>4.7529031659629552E-2</v>
      </c>
      <c r="D25" s="91">
        <f>IF(TrAvia_ene!D7=0,0,TrAvia_ene!D7/(D13*TrAvia_act!D15))</f>
        <v>4.4491560395523558E-2</v>
      </c>
      <c r="E25" s="91">
        <f>IF(TrAvia_ene!E7=0,0,TrAvia_ene!E7/(E13*TrAvia_act!E15))</f>
        <v>4.41192598203793E-2</v>
      </c>
      <c r="F25" s="91">
        <f>IF(TrAvia_ene!F7=0,0,TrAvia_ene!F7/(F13*TrAvia_act!F15))</f>
        <v>4.4128829633022615E-2</v>
      </c>
      <c r="G25" s="91">
        <f>IF(TrAvia_ene!G7=0,0,TrAvia_ene!G7/(G13*TrAvia_act!G15))</f>
        <v>4.6044105975172181E-2</v>
      </c>
      <c r="H25" s="91">
        <f>IF(TrAvia_ene!H7=0,0,TrAvia_ene!H7/(H13*TrAvia_act!H15))</f>
        <v>4.6082568567992539E-2</v>
      </c>
      <c r="I25" s="91">
        <f>IF(TrAvia_ene!I7=0,0,TrAvia_ene!I7/(I13*TrAvia_act!I15))</f>
        <v>4.6005312970099008E-2</v>
      </c>
      <c r="J25" s="91">
        <f>IF(TrAvia_ene!J7=0,0,TrAvia_ene!J7/(J13*TrAvia_act!J15))</f>
        <v>4.4777401148090153E-2</v>
      </c>
      <c r="K25" s="91">
        <f>IF(TrAvia_ene!K7=0,0,TrAvia_ene!K7/(K13*TrAvia_act!K15))</f>
        <v>4.1988866708392296E-2</v>
      </c>
      <c r="L25" s="91">
        <f>IF(TrAvia_ene!L7=0,0,TrAvia_ene!L7/(L13*TrAvia_act!L15))</f>
        <v>4.2604923842417923E-2</v>
      </c>
      <c r="M25" s="91">
        <f>IF(TrAvia_ene!M7=0,0,TrAvia_ene!M7/(M13*TrAvia_act!M15))</f>
        <v>4.6201777752593383E-2</v>
      </c>
      <c r="N25" s="91">
        <f>IF(TrAvia_ene!N7=0,0,TrAvia_ene!N7/(N13*TrAvia_act!N15))</f>
        <v>4.5857569692392977E-2</v>
      </c>
      <c r="O25" s="91">
        <f>IF(TrAvia_ene!O7=0,0,TrAvia_ene!O7/(O13*TrAvia_act!O15))</f>
        <v>4.5766920067583573E-2</v>
      </c>
      <c r="P25" s="91">
        <f>IF(TrAvia_ene!P7=0,0,TrAvia_ene!P7/(P13*TrAvia_act!P15))</f>
        <v>4.640136931462728E-2</v>
      </c>
      <c r="Q25" s="91">
        <f>IF(TrAvia_ene!Q7=0,0,TrAvia_ene!Q7/(Q13*TrAvia_act!Q15))</f>
        <v>4.7162074716235833E-2</v>
      </c>
      <c r="R25" s="91">
        <f>IF(TrAvia_ene!R7=0,0,TrAvia_ene!R7/(R13*TrAvia_act!R15))</f>
        <v>4.7662908700160565E-2</v>
      </c>
      <c r="S25" s="91">
        <f>IF(TrAvia_ene!S7=0,0,TrAvia_ene!S7/(S13*TrAvia_act!S15))</f>
        <v>4.7541757337021699E-2</v>
      </c>
      <c r="T25" s="91">
        <f>IF(TrAvia_ene!T7=0,0,TrAvia_ene!T7/(T13*TrAvia_act!T15))</f>
        <v>4.7419017191146377E-2</v>
      </c>
      <c r="U25" s="91">
        <f>IF(TrAvia_ene!U7=0,0,TrAvia_ene!U7/(U13*TrAvia_act!U15))</f>
        <v>4.823477028838806E-2</v>
      </c>
      <c r="V25" s="91">
        <f>IF(TrAvia_ene!V7=0,0,TrAvia_ene!V7/(V13*TrAvia_act!V15))</f>
        <v>4.5737257654241019E-2</v>
      </c>
      <c r="W25" s="91">
        <f>IF(TrAvia_ene!W7=0,0,TrAvia_ene!W7/(W13*TrAvia_act!W15))</f>
        <v>4.7606235191099473E-2</v>
      </c>
      <c r="DA25" s="171"/>
    </row>
    <row r="26" spans="1:105" ht="11.45" customHeight="1" x14ac:dyDescent="0.25">
      <c r="A26" s="92" t="s">
        <v>175</v>
      </c>
      <c r="B26" s="93">
        <f>IF(TrAvia_ene!B8=0,0,TrAvia_ene!B8/(B14*TrAvia_act!B16))</f>
        <v>4.617485736231465E-2</v>
      </c>
      <c r="C26" s="93">
        <f>IF(TrAvia_ene!C8=0,0,TrAvia_ene!C8/(C14*TrAvia_act!C16))</f>
        <v>4.6407022201704687E-2</v>
      </c>
      <c r="D26" s="93">
        <f>IF(TrAvia_ene!D8=0,0,TrAvia_ene!D8/(D14*TrAvia_act!D16))</f>
        <v>4.6034432698774545E-2</v>
      </c>
      <c r="E26" s="93">
        <f>IF(TrAvia_ene!E8=0,0,TrAvia_ene!E8/(E14*TrAvia_act!E16))</f>
        <v>4.5901526344122326E-2</v>
      </c>
      <c r="F26" s="93">
        <f>IF(TrAvia_ene!F8=0,0,TrAvia_ene!F8/(F14*TrAvia_act!F16))</f>
        <v>4.4444231910665197E-2</v>
      </c>
      <c r="G26" s="93">
        <f>IF(TrAvia_ene!G8=0,0,TrAvia_ene!G8/(G14*TrAvia_act!G16))</f>
        <v>4.2772309246616312E-2</v>
      </c>
      <c r="H26" s="93">
        <f>IF(TrAvia_ene!H8=0,0,TrAvia_ene!H8/(H14*TrAvia_act!H16))</f>
        <v>4.2173018695730501E-2</v>
      </c>
      <c r="I26" s="93">
        <f>IF(TrAvia_ene!I8=0,0,TrAvia_ene!I8/(I14*TrAvia_act!I16))</f>
        <v>4.0297085060526587E-2</v>
      </c>
      <c r="J26" s="93">
        <f>IF(TrAvia_ene!J8=0,0,TrAvia_ene!J8/(J14*TrAvia_act!J16))</f>
        <v>4.013517837426453E-2</v>
      </c>
      <c r="K26" s="93">
        <f>IF(TrAvia_ene!K8=0,0,TrAvia_ene!K8/(K14*TrAvia_act!K16))</f>
        <v>3.824431996777939E-2</v>
      </c>
      <c r="L26" s="93">
        <f>IF(TrAvia_ene!L8=0,0,TrAvia_ene!L8/(L14*TrAvia_act!L16))</f>
        <v>3.6269106519855022E-2</v>
      </c>
      <c r="M26" s="93">
        <f>IF(TrAvia_ene!M8=0,0,TrAvia_ene!M8/(M14*TrAvia_act!M16))</f>
        <v>3.5724826240225611E-2</v>
      </c>
      <c r="N26" s="93">
        <f>IF(TrAvia_ene!N8=0,0,TrAvia_ene!N8/(N14*TrAvia_act!N16))</f>
        <v>3.5686447010183517E-2</v>
      </c>
      <c r="O26" s="93">
        <f>IF(TrAvia_ene!O8=0,0,TrAvia_ene!O8/(O14*TrAvia_act!O16))</f>
        <v>3.524942479986086E-2</v>
      </c>
      <c r="P26" s="93">
        <f>IF(TrAvia_ene!P8=0,0,TrAvia_ene!P8/(P14*TrAvia_act!P16))</f>
        <v>3.4269395484281553E-2</v>
      </c>
      <c r="Q26" s="93">
        <f>IF(TrAvia_ene!Q8=0,0,TrAvia_ene!Q8/(Q14*TrAvia_act!Q16))</f>
        <v>3.3977367945517395E-2</v>
      </c>
      <c r="R26" s="93">
        <f>IF(TrAvia_ene!R8=0,0,TrAvia_ene!R8/(R14*TrAvia_act!R16))</f>
        <v>3.3845179753930678E-2</v>
      </c>
      <c r="S26" s="93">
        <f>IF(TrAvia_ene!S8=0,0,TrAvia_ene!S8/(S14*TrAvia_act!S16))</f>
        <v>3.4416309352093388E-2</v>
      </c>
      <c r="T26" s="93">
        <f>IF(TrAvia_ene!T8=0,0,TrAvia_ene!T8/(T14*TrAvia_act!T16))</f>
        <v>3.371938321150466E-2</v>
      </c>
      <c r="U26" s="93">
        <f>IF(TrAvia_ene!U8=0,0,TrAvia_ene!U8/(U14*TrAvia_act!U16))</f>
        <v>3.3445076473129332E-2</v>
      </c>
      <c r="V26" s="93">
        <f>IF(TrAvia_ene!V8=0,0,TrAvia_ene!V8/(V14*TrAvia_act!V16))</f>
        <v>2.9124216879486152E-2</v>
      </c>
      <c r="W26" s="93">
        <f>IF(TrAvia_ene!W8=0,0,TrAvia_ene!W8/(W14*TrAvia_act!W16))</f>
        <v>2.6476287393348435E-2</v>
      </c>
      <c r="DA26" s="175"/>
    </row>
    <row r="27" spans="1:105" ht="11.45" customHeight="1" x14ac:dyDescent="0.25">
      <c r="A27" s="85" t="s">
        <v>176</v>
      </c>
      <c r="B27" s="94">
        <f>IF(TrAvia_ene!B9=0,0,TrAvia_ene!B9/(B15*TrAvia_act!B17))</f>
        <v>2.497316766341055E-2</v>
      </c>
      <c r="C27" s="94">
        <f>IF(TrAvia_ene!C9=0,0,TrAvia_ene!C9/(C15*TrAvia_act!C17))</f>
        <v>2.4580147497630676E-2</v>
      </c>
      <c r="D27" s="94">
        <f>IF(TrAvia_ene!D9=0,0,TrAvia_ene!D9/(D15*TrAvia_act!D17))</f>
        <v>2.460897461367044E-2</v>
      </c>
      <c r="E27" s="94">
        <f>IF(TrAvia_ene!E9=0,0,TrAvia_ene!E9/(E15*TrAvia_act!E17))</f>
        <v>2.3311075777048055E-2</v>
      </c>
      <c r="F27" s="94">
        <f>IF(TrAvia_ene!F9=0,0,TrAvia_ene!F9/(F15*TrAvia_act!F17))</f>
        <v>2.3106795240852851E-2</v>
      </c>
      <c r="G27" s="94">
        <f>IF(TrAvia_ene!G9=0,0,TrAvia_ene!G9/(G15*TrAvia_act!G17))</f>
        <v>2.2016407089344391E-2</v>
      </c>
      <c r="H27" s="94">
        <f>IF(TrAvia_ene!H9=0,0,TrAvia_ene!H9/(H15*TrAvia_act!H17))</f>
        <v>2.1661359551141041E-2</v>
      </c>
      <c r="I27" s="94">
        <f>IF(TrAvia_ene!I9=0,0,TrAvia_ene!I9/(I15*TrAvia_act!I17))</f>
        <v>2.118815020529748E-2</v>
      </c>
      <c r="J27" s="94">
        <f>IF(TrAvia_ene!J9=0,0,TrAvia_ene!J9/(J15*TrAvia_act!J17))</f>
        <v>2.1147225694098964E-2</v>
      </c>
      <c r="K27" s="94">
        <f>IF(TrAvia_ene!K9=0,0,TrAvia_ene!K9/(K15*TrAvia_act!K17))</f>
        <v>2.1882905482937004E-2</v>
      </c>
      <c r="L27" s="94">
        <f>IF(TrAvia_ene!L9=0,0,TrAvia_ene!L9/(L15*TrAvia_act!L17))</f>
        <v>2.1540802467849413E-2</v>
      </c>
      <c r="M27" s="94">
        <f>IF(TrAvia_ene!M9=0,0,TrAvia_ene!M9/(M15*TrAvia_act!M17))</f>
        <v>2.0669041775971678E-2</v>
      </c>
      <c r="N27" s="94">
        <f>IF(TrAvia_ene!N9=0,0,TrAvia_ene!N9/(N15*TrAvia_act!N17))</f>
        <v>2.0908879273141133E-2</v>
      </c>
      <c r="O27" s="94">
        <f>IF(TrAvia_ene!O9=0,0,TrAvia_ene!O9/(O15*TrAvia_act!O17))</f>
        <v>2.0443251721097542E-2</v>
      </c>
      <c r="P27" s="94">
        <f>IF(TrAvia_ene!P9=0,0,TrAvia_ene!P9/(P15*TrAvia_act!P17))</f>
        <v>1.9722840933073908E-2</v>
      </c>
      <c r="Q27" s="94">
        <f>IF(TrAvia_ene!Q9=0,0,TrAvia_ene!Q9/(Q15*TrAvia_act!Q17))</f>
        <v>1.9711866468992683E-2</v>
      </c>
      <c r="R27" s="94">
        <f>IF(TrAvia_ene!R9=0,0,TrAvia_ene!R9/(R15*TrAvia_act!R17))</f>
        <v>1.9084915484775627E-2</v>
      </c>
      <c r="S27" s="94">
        <f>IF(TrAvia_ene!S9=0,0,TrAvia_ene!S9/(S15*TrAvia_act!S17))</f>
        <v>1.8682253666968882E-2</v>
      </c>
      <c r="T27" s="94">
        <f>IF(TrAvia_ene!T9=0,0,TrAvia_ene!T9/(T15*TrAvia_act!T17))</f>
        <v>1.8558700441399564E-2</v>
      </c>
      <c r="U27" s="94">
        <f>IF(TrAvia_ene!U9=0,0,TrAvia_ene!U9/(U15*TrAvia_act!U17))</f>
        <v>1.838784873326945E-2</v>
      </c>
      <c r="V27" s="94">
        <f>IF(TrAvia_ene!V9=0,0,TrAvia_ene!V9/(V15*TrAvia_act!V17))</f>
        <v>2.104669793493236E-2</v>
      </c>
      <c r="W27" s="94">
        <f>IF(TrAvia_ene!W9=0,0,TrAvia_ene!W9/(W15*TrAvia_act!W17))</f>
        <v>2.1131553234106613E-2</v>
      </c>
      <c r="DA27" s="178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DA24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997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X1" s="49"/>
      <c r="Y1" s="49"/>
      <c r="Z1" s="49"/>
      <c r="AA1" s="49"/>
      <c r="AB1" s="49"/>
      <c r="AC1" s="49"/>
      <c r="AD1" s="49"/>
      <c r="AE1" s="49"/>
      <c r="AF1" s="49"/>
      <c r="DA1" s="170" t="s">
        <v>157</v>
      </c>
    </row>
    <row r="2" spans="1:105" ht="11.45" customHeight="1" x14ac:dyDescent="0.25">
      <c r="A2" s="50"/>
      <c r="B2" s="50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DA2" s="181"/>
    </row>
    <row r="3" spans="1:105" ht="11.45" customHeight="1" x14ac:dyDescent="0.25">
      <c r="A3" s="53" t="s">
        <v>151</v>
      </c>
      <c r="B3" s="54">
        <f t="shared" ref="B3:Q3" si="0">SUM(B4:B5)</f>
        <v>210311.03959999999</v>
      </c>
      <c r="C3" s="54">
        <f t="shared" si="0"/>
        <v>196436.93560000003</v>
      </c>
      <c r="D3" s="54">
        <f t="shared" si="0"/>
        <v>199209.70899999997</v>
      </c>
      <c r="E3" s="54">
        <f t="shared" si="0"/>
        <v>191180.4902</v>
      </c>
      <c r="F3" s="54">
        <f t="shared" si="0"/>
        <v>204960.43500000003</v>
      </c>
      <c r="G3" s="54">
        <f t="shared" si="0"/>
        <v>212155.80239999999</v>
      </c>
      <c r="H3" s="54">
        <f t="shared" si="0"/>
        <v>222352.28909999999</v>
      </c>
      <c r="I3" s="54">
        <f t="shared" si="0"/>
        <v>223604.84600000002</v>
      </c>
      <c r="J3" s="54">
        <f t="shared" si="0"/>
        <v>225942.01699999999</v>
      </c>
      <c r="K3" s="54">
        <f t="shared" si="0"/>
        <v>206680.44099999999</v>
      </c>
      <c r="L3" s="54">
        <f t="shared" si="0"/>
        <v>232211.17799999996</v>
      </c>
      <c r="M3" s="54">
        <f t="shared" si="0"/>
        <v>221528.701</v>
      </c>
      <c r="N3" s="54">
        <f t="shared" si="0"/>
        <v>222858.38500000001</v>
      </c>
      <c r="O3" s="54">
        <f t="shared" si="0"/>
        <v>218126.02900000001</v>
      </c>
      <c r="P3" s="54">
        <f t="shared" si="0"/>
        <v>223791.28500000003</v>
      </c>
      <c r="Q3" s="54">
        <f t="shared" si="0"/>
        <v>221742.38900000002</v>
      </c>
      <c r="R3" s="54">
        <f t="shared" ref="R3:V3" si="1">SUM(R4:R5)</f>
        <v>222815.788</v>
      </c>
      <c r="S3" s="54">
        <f t="shared" si="1"/>
        <v>225080.78333333333</v>
      </c>
      <c r="T3" s="54">
        <f t="shared" si="1"/>
        <v>211524.9937777778</v>
      </c>
      <c r="U3" s="54">
        <f t="shared" si="1"/>
        <v>220437.03899999999</v>
      </c>
      <c r="V3" s="54">
        <f t="shared" si="1"/>
        <v>208781.06000000003</v>
      </c>
      <c r="W3" s="54">
        <f t="shared" ref="W3" si="2">SUM(W4:W5)</f>
        <v>212982.86500000002</v>
      </c>
      <c r="X3" s="54"/>
      <c r="Y3" s="54"/>
      <c r="Z3" s="54"/>
      <c r="AA3" s="54"/>
      <c r="AB3" s="54"/>
      <c r="AC3" s="54"/>
      <c r="AD3" s="54"/>
      <c r="AE3" s="54"/>
      <c r="AF3" s="54"/>
      <c r="AG3" s="54"/>
      <c r="DA3" s="172" t="s">
        <v>384</v>
      </c>
    </row>
    <row r="4" spans="1:105" ht="11.45" customHeight="1" x14ac:dyDescent="0.25">
      <c r="A4" s="55" t="s">
        <v>30</v>
      </c>
      <c r="B4" s="56">
        <v>76596.15400000001</v>
      </c>
      <c r="C4" s="56">
        <v>64020.692000000003</v>
      </c>
      <c r="D4" s="56">
        <v>66795.686000000002</v>
      </c>
      <c r="E4" s="56">
        <v>67745.404999999999</v>
      </c>
      <c r="F4" s="56">
        <v>68197.284000000014</v>
      </c>
      <c r="G4" s="56">
        <v>73544.827999999994</v>
      </c>
      <c r="H4" s="56">
        <v>83935.32</v>
      </c>
      <c r="I4" s="56">
        <v>78202.846000000034</v>
      </c>
      <c r="J4" s="56">
        <v>79039.016999999993</v>
      </c>
      <c r="K4" s="56">
        <v>74074.441000000006</v>
      </c>
      <c r="L4" s="56">
        <v>76846.177999999971</v>
      </c>
      <c r="M4" s="56">
        <v>79703.701000000001</v>
      </c>
      <c r="N4" s="56">
        <v>73036.384999999995</v>
      </c>
      <c r="O4" s="56">
        <v>65542.02900000001</v>
      </c>
      <c r="P4" s="56">
        <v>73084.285000000018</v>
      </c>
      <c r="Q4" s="56">
        <v>74391.38900000001</v>
      </c>
      <c r="R4" s="56">
        <v>76206.787999999986</v>
      </c>
      <c r="S4" s="56">
        <v>77857.45</v>
      </c>
      <c r="T4" s="56">
        <v>80222.216000000015</v>
      </c>
      <c r="U4" s="56">
        <v>80740.039000000004</v>
      </c>
      <c r="V4" s="56">
        <v>77040.050000000017</v>
      </c>
      <c r="W4" s="56">
        <v>76906.86500000002</v>
      </c>
      <c r="X4" s="56"/>
      <c r="Y4" s="56"/>
      <c r="Z4" s="56"/>
      <c r="AA4" s="56"/>
      <c r="AB4" s="56"/>
      <c r="AC4" s="56"/>
      <c r="AD4" s="56"/>
      <c r="AE4" s="56"/>
      <c r="AF4" s="56"/>
      <c r="AG4" s="56"/>
      <c r="DA4" s="181" t="s">
        <v>385</v>
      </c>
    </row>
    <row r="5" spans="1:105" ht="11.45" customHeight="1" x14ac:dyDescent="0.25">
      <c r="A5" s="57" t="s">
        <v>31</v>
      </c>
      <c r="B5" s="58">
        <v>133714.88559999998</v>
      </c>
      <c r="C5" s="58">
        <v>132416.24360000002</v>
      </c>
      <c r="D5" s="58">
        <v>132414.02299999999</v>
      </c>
      <c r="E5" s="58">
        <v>123435.08520000002</v>
      </c>
      <c r="F5" s="58">
        <v>136763.15100000001</v>
      </c>
      <c r="G5" s="58">
        <v>138610.97440000001</v>
      </c>
      <c r="H5" s="58">
        <v>138416.96909999999</v>
      </c>
      <c r="I5" s="58">
        <v>145402</v>
      </c>
      <c r="J5" s="58">
        <v>146903</v>
      </c>
      <c r="K5" s="58">
        <v>132606</v>
      </c>
      <c r="L5" s="58">
        <v>155365</v>
      </c>
      <c r="M5" s="58">
        <v>141825</v>
      </c>
      <c r="N5" s="58">
        <v>149822</v>
      </c>
      <c r="O5" s="58">
        <v>152584</v>
      </c>
      <c r="P5" s="58">
        <v>150707</v>
      </c>
      <c r="Q5" s="58">
        <v>147351</v>
      </c>
      <c r="R5" s="58">
        <v>146609</v>
      </c>
      <c r="S5" s="58">
        <v>147223.33333333331</v>
      </c>
      <c r="T5" s="58">
        <v>131302.77777777778</v>
      </c>
      <c r="U5" s="58">
        <v>139697</v>
      </c>
      <c r="V5" s="58">
        <v>131741.01</v>
      </c>
      <c r="W5" s="58">
        <v>136076</v>
      </c>
      <c r="X5" s="58"/>
      <c r="Y5" s="58"/>
      <c r="Z5" s="58"/>
      <c r="AA5" s="58"/>
      <c r="AB5" s="58"/>
      <c r="AC5" s="58"/>
      <c r="AD5" s="58"/>
      <c r="AE5" s="58"/>
      <c r="AF5" s="58"/>
      <c r="AG5" s="58"/>
      <c r="DA5" s="182" t="s">
        <v>386</v>
      </c>
    </row>
    <row r="6" spans="1:105" ht="11.45" customHeight="1" x14ac:dyDescent="0.25">
      <c r="A6" s="50"/>
      <c r="B6" s="50"/>
      <c r="C6" s="5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DA6" s="181"/>
    </row>
    <row r="7" spans="1:105" ht="11.45" customHeight="1" x14ac:dyDescent="0.25">
      <c r="A7" s="53" t="s">
        <v>167</v>
      </c>
      <c r="B7" s="59">
        <f t="shared" ref="B7:Q7" si="3">SUM(B8:B9)</f>
        <v>256.23999999999995</v>
      </c>
      <c r="C7" s="59">
        <f t="shared" si="3"/>
        <v>242.02100000000002</v>
      </c>
      <c r="D7" s="59">
        <f t="shared" si="3"/>
        <v>227.03100000000001</v>
      </c>
      <c r="E7" s="59">
        <f t="shared" si="3"/>
        <v>233.83299999999997</v>
      </c>
      <c r="F7" s="59">
        <f t="shared" si="3"/>
        <v>251.99199999999996</v>
      </c>
      <c r="G7" s="59">
        <f t="shared" si="3"/>
        <v>260.69800000000009</v>
      </c>
      <c r="H7" s="59">
        <f t="shared" si="3"/>
        <v>245.30499999999995</v>
      </c>
      <c r="I7" s="59">
        <f t="shared" si="3"/>
        <v>258.964</v>
      </c>
      <c r="J7" s="59">
        <f t="shared" si="3"/>
        <v>256.36699999999996</v>
      </c>
      <c r="K7" s="59">
        <f t="shared" si="3"/>
        <v>228.83100000000002</v>
      </c>
      <c r="L7" s="59">
        <f t="shared" si="3"/>
        <v>225.767</v>
      </c>
      <c r="M7" s="59">
        <f t="shared" si="3"/>
        <v>249.31899999999999</v>
      </c>
      <c r="N7" s="59">
        <f t="shared" si="3"/>
        <v>249.34299999999996</v>
      </c>
      <c r="O7" s="59">
        <f t="shared" si="3"/>
        <v>243.751</v>
      </c>
      <c r="P7" s="59">
        <f t="shared" si="3"/>
        <v>236.33699999999996</v>
      </c>
      <c r="Q7" s="59">
        <f t="shared" si="3"/>
        <v>228.88400000000001</v>
      </c>
      <c r="R7" s="59">
        <f t="shared" ref="R7:V7" si="4">SUM(R8:R9)</f>
        <v>218.43799999999999</v>
      </c>
      <c r="S7" s="59">
        <f t="shared" si="4"/>
        <v>209.59299999999996</v>
      </c>
      <c r="T7" s="59">
        <f t="shared" si="4"/>
        <v>203.28500000000003</v>
      </c>
      <c r="U7" s="59">
        <f t="shared" si="4"/>
        <v>210.18699999999998</v>
      </c>
      <c r="V7" s="59">
        <f t="shared" si="4"/>
        <v>193.44501006271781</v>
      </c>
      <c r="W7" s="59">
        <f t="shared" ref="W7" si="5">SUM(W8:W9)</f>
        <v>213.34900000000002</v>
      </c>
      <c r="X7" s="59"/>
      <c r="Y7" s="59"/>
      <c r="Z7" s="59"/>
      <c r="AA7" s="59"/>
      <c r="AB7" s="59"/>
      <c r="AC7" s="59"/>
      <c r="AD7" s="59"/>
      <c r="AE7" s="59"/>
      <c r="AF7" s="59"/>
      <c r="AG7" s="59"/>
      <c r="DA7" s="172" t="s">
        <v>998</v>
      </c>
    </row>
    <row r="8" spans="1:105" ht="11.45" customHeight="1" x14ac:dyDescent="0.25">
      <c r="A8" s="55" t="s">
        <v>30</v>
      </c>
      <c r="B8" s="60">
        <v>45.594000000000001</v>
      </c>
      <c r="C8" s="60">
        <v>37.966999999999999</v>
      </c>
      <c r="D8" s="60">
        <v>36.755999999999993</v>
      </c>
      <c r="E8" s="60">
        <v>38.451999999999998</v>
      </c>
      <c r="F8" s="60">
        <v>38.725000000000001</v>
      </c>
      <c r="G8" s="60">
        <v>40.262000000000008</v>
      </c>
      <c r="H8" s="60">
        <v>45.99499999999999</v>
      </c>
      <c r="I8" s="60">
        <v>42.913000000000004</v>
      </c>
      <c r="J8" s="60">
        <v>40.400000000000006</v>
      </c>
      <c r="K8" s="60">
        <v>39.711000000000006</v>
      </c>
      <c r="L8" s="60">
        <v>39.222000000000001</v>
      </c>
      <c r="M8" s="60">
        <v>40.240000000000009</v>
      </c>
      <c r="N8" s="60">
        <v>38.043999999999997</v>
      </c>
      <c r="O8" s="60">
        <v>35.416999999999994</v>
      </c>
      <c r="P8" s="60">
        <v>38.420999999999999</v>
      </c>
      <c r="Q8" s="60">
        <v>39.725999999999999</v>
      </c>
      <c r="R8" s="60">
        <v>38.471000000000004</v>
      </c>
      <c r="S8" s="60">
        <v>36.128999999999998</v>
      </c>
      <c r="T8" s="60">
        <v>38.592999999999989</v>
      </c>
      <c r="U8" s="60">
        <v>39.731000000000002</v>
      </c>
      <c r="V8" s="60">
        <v>36.510999999999989</v>
      </c>
      <c r="W8" s="60">
        <v>35.873999999999995</v>
      </c>
      <c r="X8" s="60"/>
      <c r="Y8" s="60"/>
      <c r="Z8" s="60"/>
      <c r="AA8" s="60"/>
      <c r="AB8" s="60"/>
      <c r="AC8" s="60"/>
      <c r="AD8" s="60"/>
      <c r="AE8" s="60"/>
      <c r="AF8" s="60"/>
      <c r="AG8" s="60"/>
      <c r="DA8" s="181" t="s">
        <v>999</v>
      </c>
    </row>
    <row r="9" spans="1:105" ht="11.45" customHeight="1" x14ac:dyDescent="0.25">
      <c r="A9" s="57" t="s">
        <v>31</v>
      </c>
      <c r="B9" s="61">
        <v>210.64599999999996</v>
      </c>
      <c r="C9" s="61">
        <v>204.05400000000003</v>
      </c>
      <c r="D9" s="61">
        <v>190.27500000000001</v>
      </c>
      <c r="E9" s="61">
        <v>195.38099999999997</v>
      </c>
      <c r="F9" s="61">
        <v>213.26699999999997</v>
      </c>
      <c r="G9" s="61">
        <v>220.43600000000006</v>
      </c>
      <c r="H9" s="61">
        <v>199.30999999999997</v>
      </c>
      <c r="I9" s="61">
        <v>216.05100000000002</v>
      </c>
      <c r="J9" s="61">
        <v>215.96699999999998</v>
      </c>
      <c r="K9" s="61">
        <v>189.12</v>
      </c>
      <c r="L9" s="61">
        <v>186.54499999999999</v>
      </c>
      <c r="M9" s="61">
        <v>209.07899999999998</v>
      </c>
      <c r="N9" s="61">
        <v>211.29899999999998</v>
      </c>
      <c r="O9" s="61">
        <v>208.334</v>
      </c>
      <c r="P9" s="61">
        <v>197.91599999999997</v>
      </c>
      <c r="Q9" s="61">
        <v>189.15800000000002</v>
      </c>
      <c r="R9" s="61">
        <v>179.96699999999998</v>
      </c>
      <c r="S9" s="61">
        <v>173.46399999999997</v>
      </c>
      <c r="T9" s="61">
        <v>164.69200000000004</v>
      </c>
      <c r="U9" s="61">
        <v>170.45599999999999</v>
      </c>
      <c r="V9" s="61">
        <v>156.93401006271782</v>
      </c>
      <c r="W9" s="61">
        <v>177.47500000000002</v>
      </c>
      <c r="X9" s="61"/>
      <c r="Y9" s="61"/>
      <c r="Z9" s="61"/>
      <c r="AA9" s="61"/>
      <c r="AB9" s="61"/>
      <c r="AC9" s="61"/>
      <c r="AD9" s="61"/>
      <c r="AE9" s="61"/>
      <c r="AF9" s="61"/>
      <c r="AG9" s="61"/>
      <c r="DA9" s="182" t="s">
        <v>1000</v>
      </c>
    </row>
    <row r="10" spans="1:105" ht="11.45" customHeight="1" x14ac:dyDescent="0.25">
      <c r="A10" s="50"/>
      <c r="B10" s="50"/>
      <c r="C10" s="50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DA10" s="181"/>
    </row>
    <row r="11" spans="1:105" ht="11.45" customHeight="1" x14ac:dyDescent="0.25">
      <c r="A11" s="68" t="s">
        <v>36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DA11" s="179"/>
    </row>
    <row r="12" spans="1:105" ht="11.45" customHeight="1" x14ac:dyDescent="0.25">
      <c r="A12" s="50"/>
      <c r="B12" s="50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DA12" s="181"/>
    </row>
    <row r="13" spans="1:105" ht="11.45" customHeight="1" x14ac:dyDescent="0.25">
      <c r="A13" s="53" t="s">
        <v>145</v>
      </c>
      <c r="B13" s="62">
        <f t="shared" ref="B13:E15" si="6">IF(B3=0,0,B3/B7)</f>
        <v>820.75803777708404</v>
      </c>
      <c r="C13" s="62">
        <f t="shared" si="6"/>
        <v>811.65244173026315</v>
      </c>
      <c r="D13" s="62">
        <f t="shared" si="6"/>
        <v>877.45598178222349</v>
      </c>
      <c r="E13" s="62">
        <f t="shared" si="6"/>
        <v>817.59413855187256</v>
      </c>
      <c r="F13" s="62">
        <f t="shared" ref="F13:V13" si="7">IF(F3=0,0,F3/F7)</f>
        <v>813.36088050414321</v>
      </c>
      <c r="G13" s="62">
        <f t="shared" si="7"/>
        <v>813.79911775310859</v>
      </c>
      <c r="H13" s="62">
        <f t="shared" si="7"/>
        <v>906.43194839077898</v>
      </c>
      <c r="I13" s="62">
        <f t="shared" si="7"/>
        <v>863.4591912389368</v>
      </c>
      <c r="J13" s="62">
        <f t="shared" si="7"/>
        <v>881.32254541341138</v>
      </c>
      <c r="K13" s="62">
        <f t="shared" si="7"/>
        <v>903.2012314765044</v>
      </c>
      <c r="L13" s="62">
        <f t="shared" si="7"/>
        <v>1028.5434895268129</v>
      </c>
      <c r="M13" s="62">
        <f t="shared" si="7"/>
        <v>888.53517381346796</v>
      </c>
      <c r="N13" s="62">
        <f t="shared" si="7"/>
        <v>893.78240014758808</v>
      </c>
      <c r="O13" s="62">
        <f t="shared" si="7"/>
        <v>894.87234513909686</v>
      </c>
      <c r="P13" s="62">
        <f t="shared" si="7"/>
        <v>946.91599284073197</v>
      </c>
      <c r="Q13" s="62">
        <f t="shared" si="7"/>
        <v>968.79812044529115</v>
      </c>
      <c r="R13" s="62">
        <f t="shared" si="7"/>
        <v>1020.0413298052537</v>
      </c>
      <c r="S13" s="62">
        <f t="shared" si="7"/>
        <v>1073.8945639087822</v>
      </c>
      <c r="T13" s="62">
        <f t="shared" si="7"/>
        <v>1040.5341947402796</v>
      </c>
      <c r="U13" s="62">
        <f t="shared" si="7"/>
        <v>1048.7662843087346</v>
      </c>
      <c r="V13" s="62">
        <f t="shared" si="7"/>
        <v>1079.2786018740419</v>
      </c>
      <c r="W13" s="62">
        <f t="shared" ref="W13" si="8">IF(W3=0,0,W3/W7)</f>
        <v>998.2838682159279</v>
      </c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DA13" s="172" t="s">
        <v>1001</v>
      </c>
    </row>
    <row r="14" spans="1:105" ht="11.45" customHeight="1" x14ac:dyDescent="0.25">
      <c r="A14" s="55" t="s">
        <v>30</v>
      </c>
      <c r="B14" s="63">
        <f t="shared" si="6"/>
        <v>1679.9612668333555</v>
      </c>
      <c r="C14" s="63">
        <f t="shared" si="6"/>
        <v>1686.2194010588144</v>
      </c>
      <c r="D14" s="63">
        <f t="shared" si="6"/>
        <v>1817.2729894439008</v>
      </c>
      <c r="E14" s="63">
        <f t="shared" si="6"/>
        <v>1761.8174607302612</v>
      </c>
      <c r="F14" s="63">
        <f t="shared" ref="F14:V14" si="9">IF(F4=0,0,F4/F8)</f>
        <v>1761.0660813428021</v>
      </c>
      <c r="G14" s="63">
        <f t="shared" si="9"/>
        <v>1826.6561025284382</v>
      </c>
      <c r="H14" s="63">
        <f t="shared" si="9"/>
        <v>1824.879226002827</v>
      </c>
      <c r="I14" s="63">
        <f t="shared" si="9"/>
        <v>1822.3579334933477</v>
      </c>
      <c r="J14" s="63">
        <f t="shared" si="9"/>
        <v>1956.4113118811877</v>
      </c>
      <c r="K14" s="63">
        <f t="shared" si="9"/>
        <v>1865.3380927199012</v>
      </c>
      <c r="L14" s="63">
        <f t="shared" si="9"/>
        <v>1959.262097802253</v>
      </c>
      <c r="M14" s="63">
        <f t="shared" si="9"/>
        <v>1980.7082753479121</v>
      </c>
      <c r="N14" s="63">
        <f t="shared" si="9"/>
        <v>1919.787220060982</v>
      </c>
      <c r="O14" s="63">
        <f t="shared" si="9"/>
        <v>1850.5810486489545</v>
      </c>
      <c r="P14" s="63">
        <f t="shared" si="9"/>
        <v>1902.1963249264729</v>
      </c>
      <c r="Q14" s="63">
        <f t="shared" si="9"/>
        <v>1872.6121180083576</v>
      </c>
      <c r="R14" s="63">
        <f t="shared" si="9"/>
        <v>1980.8891892594415</v>
      </c>
      <c r="S14" s="63">
        <f t="shared" si="9"/>
        <v>2154.9849151651028</v>
      </c>
      <c r="T14" s="63">
        <f t="shared" si="9"/>
        <v>2078.6727126681012</v>
      </c>
      <c r="U14" s="63">
        <f t="shared" si="9"/>
        <v>2032.1673000931262</v>
      </c>
      <c r="V14" s="63">
        <f t="shared" si="9"/>
        <v>2110.0503957711385</v>
      </c>
      <c r="W14" s="63">
        <f t="shared" ref="W14" si="10">IF(W4=0,0,W4/W8)</f>
        <v>2143.8051234877635</v>
      </c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DA14" s="181" t="s">
        <v>1002</v>
      </c>
    </row>
    <row r="15" spans="1:105" ht="11.45" customHeight="1" x14ac:dyDescent="0.25">
      <c r="A15" s="57" t="s">
        <v>31</v>
      </c>
      <c r="B15" s="64">
        <f t="shared" si="6"/>
        <v>634.78483142333585</v>
      </c>
      <c r="C15" s="64">
        <f t="shared" si="6"/>
        <v>648.92745841786973</v>
      </c>
      <c r="D15" s="64">
        <f t="shared" si="6"/>
        <v>695.90867428721583</v>
      </c>
      <c r="E15" s="64">
        <f t="shared" si="6"/>
        <v>631.76606323030398</v>
      </c>
      <c r="F15" s="64">
        <f t="shared" ref="F15:V15" si="11">IF(F5=0,0,F5/F9)</f>
        <v>641.27666727623136</v>
      </c>
      <c r="G15" s="64">
        <f t="shared" si="11"/>
        <v>628.80370901304673</v>
      </c>
      <c r="H15" s="64">
        <f t="shared" si="11"/>
        <v>694.48080427474792</v>
      </c>
      <c r="I15" s="64">
        <f t="shared" si="11"/>
        <v>672.99850498261981</v>
      </c>
      <c r="J15" s="64">
        <f t="shared" si="11"/>
        <v>680.21040251519912</v>
      </c>
      <c r="K15" s="64">
        <f t="shared" si="11"/>
        <v>701.17385786802026</v>
      </c>
      <c r="L15" s="64">
        <f t="shared" si="11"/>
        <v>832.85534321477394</v>
      </c>
      <c r="M15" s="64">
        <f t="shared" si="11"/>
        <v>678.33211369864989</v>
      </c>
      <c r="N15" s="64">
        <f t="shared" si="11"/>
        <v>709.05210152438019</v>
      </c>
      <c r="O15" s="64">
        <f t="shared" si="11"/>
        <v>732.40085631725981</v>
      </c>
      <c r="P15" s="64">
        <f t="shared" si="11"/>
        <v>761.46951231835737</v>
      </c>
      <c r="Q15" s="64">
        <f t="shared" si="11"/>
        <v>778.98370674251146</v>
      </c>
      <c r="R15" s="64">
        <f t="shared" si="11"/>
        <v>814.64379580700916</v>
      </c>
      <c r="S15" s="64">
        <f t="shared" si="11"/>
        <v>848.72557610416766</v>
      </c>
      <c r="T15" s="64">
        <f t="shared" si="11"/>
        <v>797.26263435854662</v>
      </c>
      <c r="U15" s="64">
        <f t="shared" si="11"/>
        <v>819.54873985075335</v>
      </c>
      <c r="V15" s="64">
        <f t="shared" si="11"/>
        <v>839.46755676064379</v>
      </c>
      <c r="W15" s="64">
        <f t="shared" ref="W15" si="12">IF(W5=0,0,W5/W9)</f>
        <v>766.73334272432726</v>
      </c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DA15" s="182" t="s">
        <v>1003</v>
      </c>
    </row>
    <row r="16" spans="1:105" ht="11.45" customHeight="1" x14ac:dyDescent="0.25">
      <c r="A16" s="50"/>
      <c r="B16" s="50"/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DA16" s="181"/>
    </row>
    <row r="17" spans="1:105" ht="11.45" customHeight="1" x14ac:dyDescent="0.25">
      <c r="A17" s="53" t="s">
        <v>65</v>
      </c>
      <c r="B17" s="65">
        <f t="shared" ref="B17:E17" si="13">IF(B3=0,0,B3/B$3)</f>
        <v>1</v>
      </c>
      <c r="C17" s="65">
        <f t="shared" si="13"/>
        <v>1</v>
      </c>
      <c r="D17" s="65">
        <f t="shared" si="13"/>
        <v>1</v>
      </c>
      <c r="E17" s="65">
        <f t="shared" si="13"/>
        <v>1</v>
      </c>
      <c r="F17" s="65">
        <f t="shared" ref="F17:V17" si="14">IF(F3=0,0,F3/F$3)</f>
        <v>1</v>
      </c>
      <c r="G17" s="65">
        <f t="shared" si="14"/>
        <v>1</v>
      </c>
      <c r="H17" s="65">
        <f t="shared" si="14"/>
        <v>1</v>
      </c>
      <c r="I17" s="65">
        <f t="shared" si="14"/>
        <v>1</v>
      </c>
      <c r="J17" s="65">
        <f t="shared" si="14"/>
        <v>1</v>
      </c>
      <c r="K17" s="65">
        <f t="shared" si="14"/>
        <v>1</v>
      </c>
      <c r="L17" s="65">
        <f t="shared" si="14"/>
        <v>1</v>
      </c>
      <c r="M17" s="65">
        <f t="shared" si="14"/>
        <v>1</v>
      </c>
      <c r="N17" s="65">
        <f t="shared" si="14"/>
        <v>1</v>
      </c>
      <c r="O17" s="65">
        <f t="shared" si="14"/>
        <v>1</v>
      </c>
      <c r="P17" s="65">
        <f t="shared" si="14"/>
        <v>1</v>
      </c>
      <c r="Q17" s="65">
        <f t="shared" si="14"/>
        <v>1</v>
      </c>
      <c r="R17" s="65">
        <f t="shared" si="14"/>
        <v>1</v>
      </c>
      <c r="S17" s="65">
        <f t="shared" si="14"/>
        <v>1</v>
      </c>
      <c r="T17" s="65">
        <f t="shared" si="14"/>
        <v>1</v>
      </c>
      <c r="U17" s="65">
        <f t="shared" si="14"/>
        <v>1</v>
      </c>
      <c r="V17" s="65">
        <f t="shared" si="14"/>
        <v>1</v>
      </c>
      <c r="W17" s="65">
        <f t="shared" ref="W17" si="15">IF(W3=0,0,W3/W$3)</f>
        <v>1</v>
      </c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DA17" s="172"/>
    </row>
    <row r="18" spans="1:105" ht="11.45" customHeight="1" x14ac:dyDescent="0.25">
      <c r="A18" s="55" t="s">
        <v>30</v>
      </c>
      <c r="B18" s="66">
        <f t="shared" ref="B18:E18" si="16">IF(B4=0,0,B4/B$3)</f>
        <v>0.36420415279046536</v>
      </c>
      <c r="C18" s="66">
        <f t="shared" si="16"/>
        <v>0.32590964527345229</v>
      </c>
      <c r="D18" s="66">
        <f t="shared" si="16"/>
        <v>0.33530336616274065</v>
      </c>
      <c r="E18" s="66">
        <f t="shared" si="16"/>
        <v>0.3543531294910342</v>
      </c>
      <c r="F18" s="66">
        <f t="shared" ref="F18:V18" si="17">IF(F4=0,0,F4/F$3)</f>
        <v>0.33273389569064882</v>
      </c>
      <c r="G18" s="66">
        <f t="shared" si="17"/>
        <v>0.34665480353602623</v>
      </c>
      <c r="H18" s="66">
        <f t="shared" si="17"/>
        <v>0.37748799591737603</v>
      </c>
      <c r="I18" s="66">
        <f t="shared" si="17"/>
        <v>0.34973681205460111</v>
      </c>
      <c r="J18" s="66">
        <f t="shared" si="17"/>
        <v>0.34981991419506536</v>
      </c>
      <c r="K18" s="66">
        <f t="shared" si="17"/>
        <v>0.35840082710100279</v>
      </c>
      <c r="L18" s="66">
        <f t="shared" si="17"/>
        <v>0.33093229474078112</v>
      </c>
      <c r="M18" s="66">
        <f t="shared" si="17"/>
        <v>0.359789501948102</v>
      </c>
      <c r="N18" s="66">
        <f t="shared" si="17"/>
        <v>0.32772554194000819</v>
      </c>
      <c r="O18" s="66">
        <f t="shared" si="17"/>
        <v>0.30047779854828793</v>
      </c>
      <c r="P18" s="66">
        <f t="shared" si="17"/>
        <v>0.32657341862083683</v>
      </c>
      <c r="Q18" s="66">
        <f t="shared" si="17"/>
        <v>0.33548564771709033</v>
      </c>
      <c r="R18" s="66">
        <f t="shared" si="17"/>
        <v>0.34201700285259851</v>
      </c>
      <c r="S18" s="66">
        <f t="shared" si="17"/>
        <v>0.34590891699846726</v>
      </c>
      <c r="T18" s="66">
        <f t="shared" si="17"/>
        <v>0.3792564394743782</v>
      </c>
      <c r="U18" s="66">
        <f t="shared" si="17"/>
        <v>0.36627256184474521</v>
      </c>
      <c r="V18" s="66">
        <f t="shared" si="17"/>
        <v>0.36899922818669473</v>
      </c>
      <c r="W18" s="66">
        <f t="shared" ref="W18" si="18">IF(W4=0,0,W4/W$3)</f>
        <v>0.36109414247949012</v>
      </c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DA18" s="181"/>
    </row>
    <row r="19" spans="1:105" ht="11.45" customHeight="1" x14ac:dyDescent="0.25">
      <c r="A19" s="57" t="s">
        <v>31</v>
      </c>
      <c r="B19" s="67">
        <f t="shared" ref="B19:E19" si="19">IF(B5=0,0,B5/B$3)</f>
        <v>0.63579584720953464</v>
      </c>
      <c r="C19" s="67">
        <f t="shared" si="19"/>
        <v>0.67409035472654766</v>
      </c>
      <c r="D19" s="67">
        <f t="shared" si="19"/>
        <v>0.66469663383725941</v>
      </c>
      <c r="E19" s="67">
        <f t="shared" si="19"/>
        <v>0.64564687050896585</v>
      </c>
      <c r="F19" s="67">
        <f t="shared" ref="F19:V19" si="20">IF(F5=0,0,F5/F$3)</f>
        <v>0.66726610430935118</v>
      </c>
      <c r="G19" s="67">
        <f t="shared" si="20"/>
        <v>0.65334519646397382</v>
      </c>
      <c r="H19" s="67">
        <f t="shared" si="20"/>
        <v>0.62251200408262397</v>
      </c>
      <c r="I19" s="67">
        <f t="shared" si="20"/>
        <v>0.65026318794539895</v>
      </c>
      <c r="J19" s="67">
        <f t="shared" si="20"/>
        <v>0.65018008580493469</v>
      </c>
      <c r="K19" s="67">
        <f t="shared" si="20"/>
        <v>0.64159917289899726</v>
      </c>
      <c r="L19" s="67">
        <f t="shared" si="20"/>
        <v>0.66906770525921899</v>
      </c>
      <c r="M19" s="67">
        <f t="shared" si="20"/>
        <v>0.640210498051898</v>
      </c>
      <c r="N19" s="67">
        <f t="shared" si="20"/>
        <v>0.67227445805999175</v>
      </c>
      <c r="O19" s="67">
        <f t="shared" si="20"/>
        <v>0.69952220145171207</v>
      </c>
      <c r="P19" s="67">
        <f t="shared" si="20"/>
        <v>0.67342658137916311</v>
      </c>
      <c r="Q19" s="67">
        <f t="shared" si="20"/>
        <v>0.66451435228290967</v>
      </c>
      <c r="R19" s="67">
        <f t="shared" si="20"/>
        <v>0.65798299714740138</v>
      </c>
      <c r="S19" s="67">
        <f t="shared" si="20"/>
        <v>0.65409108300153262</v>
      </c>
      <c r="T19" s="67">
        <f t="shared" si="20"/>
        <v>0.62074356052562174</v>
      </c>
      <c r="U19" s="67">
        <f t="shared" si="20"/>
        <v>0.6337274381552549</v>
      </c>
      <c r="V19" s="67">
        <f t="shared" si="20"/>
        <v>0.63100077181330527</v>
      </c>
      <c r="W19" s="67">
        <f t="shared" ref="W19" si="21">IF(W5=0,0,W5/W$3)</f>
        <v>0.63890585752050988</v>
      </c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DA19" s="182"/>
    </row>
    <row r="20" spans="1:105" ht="11.45" customHeight="1" x14ac:dyDescent="0.25">
      <c r="A20" s="50"/>
      <c r="B20" s="50"/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DA20" s="181"/>
    </row>
    <row r="21" spans="1:105" ht="11.45" customHeight="1" x14ac:dyDescent="0.25">
      <c r="A21" s="53" t="s">
        <v>66</v>
      </c>
      <c r="B21" s="65">
        <f t="shared" ref="B21:E21" si="22">IF(B7=0,0,B7/B$7)</f>
        <v>1</v>
      </c>
      <c r="C21" s="65">
        <f t="shared" si="22"/>
        <v>1</v>
      </c>
      <c r="D21" s="65">
        <f t="shared" si="22"/>
        <v>1</v>
      </c>
      <c r="E21" s="65">
        <f t="shared" si="22"/>
        <v>1</v>
      </c>
      <c r="F21" s="65">
        <f t="shared" ref="F21:V21" si="23">IF(F7=0,0,F7/F$7)</f>
        <v>1</v>
      </c>
      <c r="G21" s="65">
        <f t="shared" si="23"/>
        <v>1</v>
      </c>
      <c r="H21" s="65">
        <f t="shared" si="23"/>
        <v>1</v>
      </c>
      <c r="I21" s="65">
        <f t="shared" si="23"/>
        <v>1</v>
      </c>
      <c r="J21" s="65">
        <f t="shared" si="23"/>
        <v>1</v>
      </c>
      <c r="K21" s="65">
        <f t="shared" si="23"/>
        <v>1</v>
      </c>
      <c r="L21" s="65">
        <f t="shared" si="23"/>
        <v>1</v>
      </c>
      <c r="M21" s="65">
        <f t="shared" si="23"/>
        <v>1</v>
      </c>
      <c r="N21" s="65">
        <f t="shared" si="23"/>
        <v>1</v>
      </c>
      <c r="O21" s="65">
        <f t="shared" si="23"/>
        <v>1</v>
      </c>
      <c r="P21" s="65">
        <f t="shared" si="23"/>
        <v>1</v>
      </c>
      <c r="Q21" s="65">
        <f t="shared" si="23"/>
        <v>1</v>
      </c>
      <c r="R21" s="65">
        <f t="shared" si="23"/>
        <v>1</v>
      </c>
      <c r="S21" s="65">
        <f t="shared" si="23"/>
        <v>1</v>
      </c>
      <c r="T21" s="65">
        <f t="shared" si="23"/>
        <v>1</v>
      </c>
      <c r="U21" s="65">
        <f t="shared" si="23"/>
        <v>1</v>
      </c>
      <c r="V21" s="65">
        <f t="shared" si="23"/>
        <v>1</v>
      </c>
      <c r="W21" s="65">
        <f t="shared" ref="W21" si="24">IF(W7=0,0,W7/W$7)</f>
        <v>1</v>
      </c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DA21" s="172"/>
    </row>
    <row r="22" spans="1:105" ht="11.45" customHeight="1" x14ac:dyDescent="0.25">
      <c r="A22" s="55" t="s">
        <v>30</v>
      </c>
      <c r="B22" s="66">
        <f t="shared" ref="B22:E22" si="25">IF(B8=0,0,B8/B$7)</f>
        <v>0.17793474867311898</v>
      </c>
      <c r="C22" s="66">
        <f t="shared" si="25"/>
        <v>0.1568748166481421</v>
      </c>
      <c r="D22" s="66">
        <f t="shared" si="25"/>
        <v>0.16189859534600998</v>
      </c>
      <c r="E22" s="66">
        <f t="shared" si="25"/>
        <v>0.16444214460747628</v>
      </c>
      <c r="F22" s="66">
        <f t="shared" ref="F22:V22" si="26">IF(F8=0,0,F8/F$7)</f>
        <v>0.15367551350836536</v>
      </c>
      <c r="G22" s="66">
        <f t="shared" si="26"/>
        <v>0.15443923620434369</v>
      </c>
      <c r="H22" s="66">
        <f t="shared" si="26"/>
        <v>0.18750127392429833</v>
      </c>
      <c r="I22" s="66">
        <f t="shared" si="26"/>
        <v>0.16571029177800778</v>
      </c>
      <c r="J22" s="66">
        <f t="shared" si="26"/>
        <v>0.15758658485686539</v>
      </c>
      <c r="K22" s="66">
        <f t="shared" si="26"/>
        <v>0.17353855028383394</v>
      </c>
      <c r="L22" s="66">
        <f t="shared" si="26"/>
        <v>0.17372778129664654</v>
      </c>
      <c r="M22" s="66">
        <f t="shared" si="26"/>
        <v>0.16139965265382908</v>
      </c>
      <c r="N22" s="66">
        <f t="shared" si="26"/>
        <v>0.15257697228316017</v>
      </c>
      <c r="O22" s="66">
        <f t="shared" si="26"/>
        <v>0.14529991671829037</v>
      </c>
      <c r="P22" s="66">
        <f t="shared" si="26"/>
        <v>0.16256870485789363</v>
      </c>
      <c r="Q22" s="66">
        <f t="shared" si="26"/>
        <v>0.1735639013648835</v>
      </c>
      <c r="R22" s="66">
        <f t="shared" si="26"/>
        <v>0.17611862404892925</v>
      </c>
      <c r="S22" s="66">
        <f t="shared" si="26"/>
        <v>0.17237694006956342</v>
      </c>
      <c r="T22" s="66">
        <f t="shared" si="26"/>
        <v>0.18984676685441615</v>
      </c>
      <c r="U22" s="66">
        <f t="shared" si="26"/>
        <v>0.1890269141288472</v>
      </c>
      <c r="V22" s="66">
        <f t="shared" si="26"/>
        <v>0.18874097599189851</v>
      </c>
      <c r="W22" s="66">
        <f t="shared" ref="W22" si="27">IF(W8=0,0,W8/W$7)</f>
        <v>0.16814702670272649</v>
      </c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DA22" s="181"/>
    </row>
    <row r="23" spans="1:105" ht="11.45" customHeight="1" x14ac:dyDescent="0.25">
      <c r="A23" s="57" t="s">
        <v>31</v>
      </c>
      <c r="B23" s="67">
        <f t="shared" ref="B23:E23" si="28">IF(B9=0,0,B9/B$7)</f>
        <v>0.82206525132688102</v>
      </c>
      <c r="C23" s="67">
        <f t="shared" si="28"/>
        <v>0.84312518335185793</v>
      </c>
      <c r="D23" s="67">
        <f t="shared" si="28"/>
        <v>0.83810140465398997</v>
      </c>
      <c r="E23" s="67">
        <f t="shared" si="28"/>
        <v>0.8355578553925237</v>
      </c>
      <c r="F23" s="67">
        <f t="shared" ref="F23:V23" si="29">IF(F9=0,0,F9/F$7)</f>
        <v>0.84632448649163461</v>
      </c>
      <c r="G23" s="67">
        <f t="shared" si="29"/>
        <v>0.84556076379565626</v>
      </c>
      <c r="H23" s="67">
        <f t="shared" si="29"/>
        <v>0.81249872607570173</v>
      </c>
      <c r="I23" s="67">
        <f t="shared" si="29"/>
        <v>0.83428970822199233</v>
      </c>
      <c r="J23" s="67">
        <f t="shared" si="29"/>
        <v>0.84241341514313473</v>
      </c>
      <c r="K23" s="67">
        <f t="shared" si="29"/>
        <v>0.82646144971616609</v>
      </c>
      <c r="L23" s="67">
        <f t="shared" si="29"/>
        <v>0.82627221870335343</v>
      </c>
      <c r="M23" s="67">
        <f t="shared" si="29"/>
        <v>0.83860034734617095</v>
      </c>
      <c r="N23" s="67">
        <f t="shared" si="29"/>
        <v>0.84742302771683986</v>
      </c>
      <c r="O23" s="67">
        <f t="shared" si="29"/>
        <v>0.85470008328170965</v>
      </c>
      <c r="P23" s="67">
        <f t="shared" si="29"/>
        <v>0.83743129514210646</v>
      </c>
      <c r="Q23" s="67">
        <f t="shared" si="29"/>
        <v>0.82643609863511647</v>
      </c>
      <c r="R23" s="67">
        <f t="shared" si="29"/>
        <v>0.8238813759510708</v>
      </c>
      <c r="S23" s="67">
        <f t="shared" si="29"/>
        <v>0.82762305993043661</v>
      </c>
      <c r="T23" s="67">
        <f t="shared" si="29"/>
        <v>0.81015323314558385</v>
      </c>
      <c r="U23" s="67">
        <f t="shared" si="29"/>
        <v>0.8109730858711528</v>
      </c>
      <c r="V23" s="67">
        <f t="shared" si="29"/>
        <v>0.81125902400810146</v>
      </c>
      <c r="W23" s="67">
        <f t="shared" ref="W23" si="30">IF(W9=0,0,W9/W$7)</f>
        <v>0.83185297329727348</v>
      </c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DA23" s="182"/>
    </row>
    <row r="24" spans="1:105" ht="11.45" customHeight="1" x14ac:dyDescent="0.2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DA29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1004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X1" s="49"/>
      <c r="Y1" s="49"/>
      <c r="Z1" s="49"/>
      <c r="AA1" s="49"/>
      <c r="AB1" s="49"/>
      <c r="AC1" s="49"/>
      <c r="AD1" s="49"/>
      <c r="AE1" s="49"/>
      <c r="AF1" s="49"/>
      <c r="DA1" s="170" t="s">
        <v>157</v>
      </c>
    </row>
    <row r="2" spans="1:105" ht="11.45" customHeight="1" x14ac:dyDescent="0.25">
      <c r="A2" s="50"/>
      <c r="B2" s="50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DA2" s="181"/>
    </row>
    <row r="3" spans="1:105" ht="11.45" customHeight="1" x14ac:dyDescent="0.25">
      <c r="A3" s="53" t="s">
        <v>32</v>
      </c>
      <c r="B3" s="62">
        <f>SUM(B4,B10)</f>
        <v>5265.3448099742045</v>
      </c>
      <c r="C3" s="62">
        <f t="shared" ref="C3:V3" si="0">SUM(C4,C10)</f>
        <v>5427.3796663800504</v>
      </c>
      <c r="D3" s="62">
        <f t="shared" si="0"/>
        <v>5376.4868846861555</v>
      </c>
      <c r="E3" s="62">
        <f t="shared" si="0"/>
        <v>5649.0462321582099</v>
      </c>
      <c r="F3" s="62">
        <f t="shared" si="0"/>
        <v>5747.7189939810842</v>
      </c>
      <c r="G3" s="62">
        <f t="shared" si="0"/>
        <v>5644.3219380911432</v>
      </c>
      <c r="H3" s="62">
        <f t="shared" si="0"/>
        <v>5769.4096276870159</v>
      </c>
      <c r="I3" s="62">
        <f t="shared" si="0"/>
        <v>5625.9517360275149</v>
      </c>
      <c r="J3" s="62">
        <f t="shared" si="0"/>
        <v>5546.8597042132405</v>
      </c>
      <c r="K3" s="62">
        <f t="shared" si="0"/>
        <v>5395.2685270851252</v>
      </c>
      <c r="L3" s="62">
        <f t="shared" si="0"/>
        <v>5129.5060386930354</v>
      </c>
      <c r="M3" s="62">
        <f t="shared" si="0"/>
        <v>4606.5414823731726</v>
      </c>
      <c r="N3" s="62">
        <f t="shared" si="0"/>
        <v>4470.4849320722269</v>
      </c>
      <c r="O3" s="62">
        <f t="shared" si="0"/>
        <v>4065.7631977644023</v>
      </c>
      <c r="P3" s="62">
        <f t="shared" si="0"/>
        <v>3773.4992407566642</v>
      </c>
      <c r="Q3" s="62">
        <f t="shared" si="0"/>
        <v>4009.2972459157354</v>
      </c>
      <c r="R3" s="62">
        <f t="shared" si="0"/>
        <v>4161.3346328460866</v>
      </c>
      <c r="S3" s="62">
        <f t="shared" si="0"/>
        <v>4367.4268839208935</v>
      </c>
      <c r="T3" s="62">
        <f t="shared" si="0"/>
        <v>4232.9180834049866</v>
      </c>
      <c r="U3" s="62">
        <f t="shared" si="0"/>
        <v>4293.2950120378327</v>
      </c>
      <c r="V3" s="62">
        <f t="shared" si="0"/>
        <v>3668.8811642304381</v>
      </c>
      <c r="W3" s="62">
        <f t="shared" ref="W3" si="1">SUM(W4,W10)</f>
        <v>3978.0523576956148</v>
      </c>
      <c r="X3" s="62"/>
      <c r="Y3" s="62"/>
      <c r="Z3" s="62"/>
      <c r="AA3" s="62"/>
      <c r="AB3" s="62"/>
      <c r="AC3" s="62"/>
      <c r="AD3" s="62"/>
      <c r="AE3" s="62"/>
      <c r="AF3" s="62"/>
      <c r="AG3" s="62"/>
      <c r="DA3" s="172" t="s">
        <v>1005</v>
      </c>
    </row>
    <row r="4" spans="1:105" ht="11.45" customHeight="1" x14ac:dyDescent="0.25">
      <c r="A4" s="70" t="s">
        <v>30</v>
      </c>
      <c r="B4" s="71">
        <f>SUM(B5:B9)</f>
        <v>4168.4487887096711</v>
      </c>
      <c r="C4" s="71">
        <f t="shared" ref="C4:V4" si="2">SUM(C5:C9)</f>
        <v>4330.5174690010663</v>
      </c>
      <c r="D4" s="71">
        <f t="shared" si="2"/>
        <v>4336.8269894484692</v>
      </c>
      <c r="E4" s="71">
        <f t="shared" si="2"/>
        <v>4591.3173814220481</v>
      </c>
      <c r="F4" s="71">
        <f t="shared" si="2"/>
        <v>4664.825581959165</v>
      </c>
      <c r="G4" s="71">
        <f t="shared" si="2"/>
        <v>4560.8716004743055</v>
      </c>
      <c r="H4" s="71">
        <f t="shared" si="2"/>
        <v>4840.1188272991321</v>
      </c>
      <c r="I4" s="71">
        <f t="shared" si="2"/>
        <v>4552.125678496569</v>
      </c>
      <c r="J4" s="71">
        <f t="shared" si="2"/>
        <v>4485.4879053790319</v>
      </c>
      <c r="K4" s="71">
        <f t="shared" si="2"/>
        <v>4337.2265272388267</v>
      </c>
      <c r="L4" s="71">
        <f t="shared" si="2"/>
        <v>4025.8101965393125</v>
      </c>
      <c r="M4" s="71">
        <f t="shared" si="2"/>
        <v>3503.3222278893668</v>
      </c>
      <c r="N4" s="71">
        <f t="shared" si="2"/>
        <v>3393.9620425810303</v>
      </c>
      <c r="O4" s="71">
        <f t="shared" si="2"/>
        <v>2893.4427922941404</v>
      </c>
      <c r="P4" s="71">
        <f t="shared" si="2"/>
        <v>2703.094129002784</v>
      </c>
      <c r="Q4" s="71">
        <f t="shared" si="2"/>
        <v>2894.824639511171</v>
      </c>
      <c r="R4" s="71">
        <f t="shared" si="2"/>
        <v>3105.5765870557725</v>
      </c>
      <c r="S4" s="71">
        <f t="shared" si="2"/>
        <v>3363.776059342566</v>
      </c>
      <c r="T4" s="71">
        <f t="shared" si="2"/>
        <v>3233.7281006838825</v>
      </c>
      <c r="U4" s="71">
        <f t="shared" si="2"/>
        <v>3283.5886017829625</v>
      </c>
      <c r="V4" s="71">
        <f t="shared" si="2"/>
        <v>2771.1539409265265</v>
      </c>
      <c r="W4" s="71">
        <f t="shared" ref="W4" si="3">SUM(W5:W9)</f>
        <v>2999.9797285867112</v>
      </c>
      <c r="X4" s="71"/>
      <c r="Y4" s="71"/>
      <c r="Z4" s="71"/>
      <c r="AA4" s="71"/>
      <c r="AB4" s="71"/>
      <c r="AC4" s="71"/>
      <c r="AD4" s="71"/>
      <c r="AE4" s="71"/>
      <c r="AF4" s="71"/>
      <c r="AG4" s="71"/>
      <c r="DA4" s="186" t="s">
        <v>1006</v>
      </c>
    </row>
    <row r="5" spans="1:105" ht="11.45" customHeight="1" x14ac:dyDescent="0.25">
      <c r="A5" s="72" t="s">
        <v>146</v>
      </c>
      <c r="B5" s="73">
        <v>2816.2906907746797</v>
      </c>
      <c r="C5" s="73">
        <v>2912.0547956439573</v>
      </c>
      <c r="D5" s="73">
        <v>2867.44579040488</v>
      </c>
      <c r="E5" s="73">
        <v>2997.5671756946326</v>
      </c>
      <c r="F5" s="73">
        <v>3087.1623657184191</v>
      </c>
      <c r="G5" s="73">
        <v>3063.4423961247512</v>
      </c>
      <c r="H5" s="73">
        <v>3070.7976168833102</v>
      </c>
      <c r="I5" s="73">
        <v>2726.593788645363</v>
      </c>
      <c r="J5" s="73">
        <v>2700.3177284926605</v>
      </c>
      <c r="K5" s="73">
        <v>2331.2847372024257</v>
      </c>
      <c r="L5" s="73">
        <v>2369.2835186774455</v>
      </c>
      <c r="M5" s="73">
        <v>2102.4761196475688</v>
      </c>
      <c r="N5" s="73">
        <v>2126.3889417293117</v>
      </c>
      <c r="O5" s="73">
        <v>1755.9442697339589</v>
      </c>
      <c r="P5" s="73">
        <v>1560.6203750748832</v>
      </c>
      <c r="Q5" s="73">
        <v>1687.0820474331583</v>
      </c>
      <c r="R5" s="73">
        <v>1712.7007215041544</v>
      </c>
      <c r="S5" s="73">
        <v>1757.1404136327283</v>
      </c>
      <c r="T5" s="73">
        <v>1593.1738779960276</v>
      </c>
      <c r="U5" s="73">
        <v>1556.8336560779721</v>
      </c>
      <c r="V5" s="73">
        <v>1372.2501660682458</v>
      </c>
      <c r="W5" s="73">
        <v>1560.7056630194238</v>
      </c>
      <c r="X5" s="73"/>
      <c r="Y5" s="73"/>
      <c r="Z5" s="73"/>
      <c r="AA5" s="73"/>
      <c r="AB5" s="73"/>
      <c r="AC5" s="73"/>
      <c r="AD5" s="73"/>
      <c r="AE5" s="73"/>
      <c r="AF5" s="73"/>
      <c r="AG5" s="73"/>
      <c r="DA5" s="187" t="s">
        <v>1007</v>
      </c>
    </row>
    <row r="6" spans="1:105" ht="11.45" customHeight="1" x14ac:dyDescent="0.25">
      <c r="A6" s="72" t="s">
        <v>147</v>
      </c>
      <c r="B6" s="73">
        <v>1352.1580979349912</v>
      </c>
      <c r="C6" s="73">
        <v>1418.4626733571095</v>
      </c>
      <c r="D6" s="73">
        <v>1469.3811990435893</v>
      </c>
      <c r="E6" s="73">
        <v>1593.750205727416</v>
      </c>
      <c r="F6" s="73">
        <v>1577.6632162407457</v>
      </c>
      <c r="G6" s="73">
        <v>1497.4292043495545</v>
      </c>
      <c r="H6" s="73">
        <v>1769.3212104158222</v>
      </c>
      <c r="I6" s="73">
        <v>1825.5318898512062</v>
      </c>
      <c r="J6" s="73">
        <v>1784.0036331963702</v>
      </c>
      <c r="K6" s="73">
        <v>2003.2633176243692</v>
      </c>
      <c r="L6" s="73">
        <v>1654.4452812943805</v>
      </c>
      <c r="M6" s="73">
        <v>1397.2257345821718</v>
      </c>
      <c r="N6" s="73">
        <v>1264.038310533299</v>
      </c>
      <c r="O6" s="73">
        <v>1134.5953262622063</v>
      </c>
      <c r="P6" s="73">
        <v>1138.0935065530941</v>
      </c>
      <c r="Q6" s="73">
        <v>1203.8807047802511</v>
      </c>
      <c r="R6" s="73">
        <v>1385.6786512791596</v>
      </c>
      <c r="S6" s="73">
        <v>1598.9568643714761</v>
      </c>
      <c r="T6" s="73">
        <v>1632.0372365163614</v>
      </c>
      <c r="U6" s="73">
        <v>1714.0291656520351</v>
      </c>
      <c r="V6" s="73">
        <v>1383.7337174846241</v>
      </c>
      <c r="W6" s="73">
        <v>1420.0589817056889</v>
      </c>
      <c r="X6" s="73"/>
      <c r="Y6" s="73"/>
      <c r="Z6" s="73"/>
      <c r="AA6" s="73"/>
      <c r="AB6" s="73"/>
      <c r="AC6" s="73"/>
      <c r="AD6" s="73"/>
      <c r="AE6" s="73"/>
      <c r="AF6" s="73"/>
      <c r="AG6" s="73"/>
      <c r="DA6" s="187" t="s">
        <v>1008</v>
      </c>
    </row>
    <row r="7" spans="1:105" ht="11.45" customHeight="1" x14ac:dyDescent="0.25">
      <c r="A7" s="72" t="s">
        <v>148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0</v>
      </c>
      <c r="J7" s="73">
        <v>1.1665436900013715</v>
      </c>
      <c r="K7" s="73">
        <v>2.6784724120315757</v>
      </c>
      <c r="L7" s="73">
        <v>2.0813965674863124</v>
      </c>
      <c r="M7" s="73">
        <v>3.6203736596261789</v>
      </c>
      <c r="N7" s="73">
        <v>3.5347903184194944</v>
      </c>
      <c r="O7" s="73">
        <v>2.9031962979750388</v>
      </c>
      <c r="P7" s="73">
        <v>4.3802473748063253</v>
      </c>
      <c r="Q7" s="73">
        <v>3.8618872977612981</v>
      </c>
      <c r="R7" s="73">
        <v>7.1972142724583374</v>
      </c>
      <c r="S7" s="73">
        <v>7.6787813383618744</v>
      </c>
      <c r="T7" s="73">
        <v>8.5169861714933397</v>
      </c>
      <c r="U7" s="73">
        <v>12.725780052955287</v>
      </c>
      <c r="V7" s="73">
        <v>15.170057373656807</v>
      </c>
      <c r="W7" s="73">
        <v>19.215083861598615</v>
      </c>
      <c r="X7" s="73"/>
      <c r="Y7" s="73"/>
      <c r="Z7" s="73"/>
      <c r="AA7" s="73"/>
      <c r="AB7" s="73"/>
      <c r="AC7" s="73"/>
      <c r="AD7" s="73"/>
      <c r="AE7" s="73"/>
      <c r="AF7" s="73"/>
      <c r="AG7" s="73"/>
      <c r="DA7" s="187" t="s">
        <v>1009</v>
      </c>
    </row>
    <row r="8" spans="1:105" ht="11.45" customHeight="1" x14ac:dyDescent="0.25">
      <c r="A8" s="72" t="s">
        <v>55</v>
      </c>
      <c r="B8" s="73">
        <v>0</v>
      </c>
      <c r="C8" s="73">
        <v>0</v>
      </c>
      <c r="D8" s="73">
        <v>0</v>
      </c>
      <c r="E8" s="73">
        <v>0</v>
      </c>
      <c r="F8" s="73">
        <v>0</v>
      </c>
      <c r="G8" s="73">
        <v>0</v>
      </c>
      <c r="H8" s="73">
        <v>0</v>
      </c>
      <c r="I8" s="73">
        <v>0</v>
      </c>
      <c r="J8" s="73">
        <v>0</v>
      </c>
      <c r="K8" s="73">
        <v>0</v>
      </c>
      <c r="L8" s="73">
        <v>0</v>
      </c>
      <c r="M8" s="73">
        <v>0</v>
      </c>
      <c r="N8" s="73">
        <v>0</v>
      </c>
      <c r="O8" s="73">
        <v>0</v>
      </c>
      <c r="P8" s="73">
        <v>0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73">
        <v>0</v>
      </c>
      <c r="X8" s="73"/>
      <c r="Y8" s="73"/>
      <c r="Z8" s="73"/>
      <c r="AA8" s="73"/>
      <c r="AB8" s="73"/>
      <c r="AC8" s="73"/>
      <c r="AD8" s="73"/>
      <c r="AE8" s="73"/>
      <c r="AF8" s="73"/>
      <c r="AG8" s="73"/>
      <c r="DA8" s="187" t="s">
        <v>1010</v>
      </c>
    </row>
    <row r="9" spans="1:105" ht="11.45" customHeight="1" x14ac:dyDescent="0.25">
      <c r="A9" s="74" t="s">
        <v>149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  <c r="T9" s="75">
        <v>0</v>
      </c>
      <c r="U9" s="75">
        <v>0</v>
      </c>
      <c r="V9" s="75">
        <v>0</v>
      </c>
      <c r="W9" s="75">
        <v>0</v>
      </c>
      <c r="X9" s="75"/>
      <c r="Y9" s="75"/>
      <c r="Z9" s="75"/>
      <c r="AA9" s="75"/>
      <c r="AB9" s="75"/>
      <c r="AC9" s="75"/>
      <c r="AD9" s="75"/>
      <c r="AE9" s="75"/>
      <c r="AF9" s="75"/>
      <c r="AG9" s="75"/>
      <c r="DA9" s="188" t="s">
        <v>1011</v>
      </c>
    </row>
    <row r="10" spans="1:105" ht="11.45" customHeight="1" x14ac:dyDescent="0.25">
      <c r="A10" s="70" t="s">
        <v>31</v>
      </c>
      <c r="B10" s="71">
        <f>SUM(B11:B15)</f>
        <v>1096.8960212645334</v>
      </c>
      <c r="C10" s="71">
        <f t="shared" ref="C10:V10" si="4">SUM(C11:C15)</f>
        <v>1096.8621973789841</v>
      </c>
      <c r="D10" s="71">
        <f t="shared" si="4"/>
        <v>1039.659895237686</v>
      </c>
      <c r="E10" s="71">
        <f t="shared" si="4"/>
        <v>1057.7288507361618</v>
      </c>
      <c r="F10" s="71">
        <f t="shared" si="4"/>
        <v>1082.8934120219192</v>
      </c>
      <c r="G10" s="71">
        <f t="shared" si="4"/>
        <v>1083.4503376168373</v>
      </c>
      <c r="H10" s="71">
        <f t="shared" si="4"/>
        <v>929.29080038788345</v>
      </c>
      <c r="I10" s="71">
        <f t="shared" si="4"/>
        <v>1073.8260575309459</v>
      </c>
      <c r="J10" s="71">
        <f t="shared" si="4"/>
        <v>1061.3717988342091</v>
      </c>
      <c r="K10" s="71">
        <f t="shared" si="4"/>
        <v>1058.0419998462983</v>
      </c>
      <c r="L10" s="71">
        <f t="shared" si="4"/>
        <v>1103.6958421537227</v>
      </c>
      <c r="M10" s="71">
        <f t="shared" si="4"/>
        <v>1103.2192544838056</v>
      </c>
      <c r="N10" s="71">
        <f t="shared" si="4"/>
        <v>1076.5228894911966</v>
      </c>
      <c r="O10" s="71">
        <f t="shared" si="4"/>
        <v>1172.3204054702617</v>
      </c>
      <c r="P10" s="71">
        <f t="shared" si="4"/>
        <v>1070.40511175388</v>
      </c>
      <c r="Q10" s="71">
        <f t="shared" si="4"/>
        <v>1114.4726064045644</v>
      </c>
      <c r="R10" s="71">
        <f t="shared" si="4"/>
        <v>1055.7580457903146</v>
      </c>
      <c r="S10" s="71">
        <f t="shared" si="4"/>
        <v>1003.6508245783275</v>
      </c>
      <c r="T10" s="71">
        <f t="shared" si="4"/>
        <v>999.18998272110423</v>
      </c>
      <c r="U10" s="71">
        <f t="shared" si="4"/>
        <v>1009.7064102548705</v>
      </c>
      <c r="V10" s="71">
        <f t="shared" si="4"/>
        <v>897.7272233039115</v>
      </c>
      <c r="W10" s="71">
        <f t="shared" ref="W10" si="5">SUM(W11:W15)</f>
        <v>978.07262910890347</v>
      </c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DA10" s="186" t="s">
        <v>1012</v>
      </c>
    </row>
    <row r="11" spans="1:105" ht="11.45" customHeight="1" x14ac:dyDescent="0.25">
      <c r="A11" s="72" t="s">
        <v>146</v>
      </c>
      <c r="B11" s="73">
        <v>825.65919228636881</v>
      </c>
      <c r="C11" s="73">
        <v>805.32512868966228</v>
      </c>
      <c r="D11" s="73">
        <v>789.14281397173136</v>
      </c>
      <c r="E11" s="73">
        <v>781.87647692789449</v>
      </c>
      <c r="F11" s="73">
        <v>855.11019662036063</v>
      </c>
      <c r="G11" s="73">
        <v>915.21763310998597</v>
      </c>
      <c r="H11" s="73">
        <v>840.08303401952719</v>
      </c>
      <c r="I11" s="73">
        <v>949.34711333228108</v>
      </c>
      <c r="J11" s="73">
        <v>972.62675646004766</v>
      </c>
      <c r="K11" s="73">
        <v>958.78387586722204</v>
      </c>
      <c r="L11" s="73">
        <v>1013.1800436613331</v>
      </c>
      <c r="M11" s="73">
        <v>1024.4144598881146</v>
      </c>
      <c r="N11" s="73">
        <v>985.66108062666376</v>
      </c>
      <c r="O11" s="73">
        <v>1037.7380165945017</v>
      </c>
      <c r="P11" s="73">
        <v>981.22220188126471</v>
      </c>
      <c r="Q11" s="73">
        <v>1031.7065140457753</v>
      </c>
      <c r="R11" s="73">
        <v>958.12849431699726</v>
      </c>
      <c r="S11" s="73">
        <v>920.5460575624561</v>
      </c>
      <c r="T11" s="73">
        <v>926.27834126450523</v>
      </c>
      <c r="U11" s="73">
        <v>933.81501030207914</v>
      </c>
      <c r="V11" s="73">
        <v>833.72196978729983</v>
      </c>
      <c r="W11" s="73">
        <v>900.36165598315586</v>
      </c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DA11" s="187" t="s">
        <v>1013</v>
      </c>
    </row>
    <row r="12" spans="1:105" ht="11.45" customHeight="1" x14ac:dyDescent="0.25">
      <c r="A12" s="72" t="s">
        <v>147</v>
      </c>
      <c r="B12" s="73">
        <v>271.23682897816445</v>
      </c>
      <c r="C12" s="73">
        <v>291.53706868932193</v>
      </c>
      <c r="D12" s="73">
        <v>250.4931775686203</v>
      </c>
      <c r="E12" s="73">
        <v>275.85237380826732</v>
      </c>
      <c r="F12" s="73">
        <v>227.78321540155844</v>
      </c>
      <c r="G12" s="73">
        <v>168.23270450685141</v>
      </c>
      <c r="H12" s="73">
        <v>89.207766368356303</v>
      </c>
      <c r="I12" s="73">
        <v>124.47894419866485</v>
      </c>
      <c r="J12" s="73">
        <v>88.625687525899707</v>
      </c>
      <c r="K12" s="73">
        <v>99.084661739345123</v>
      </c>
      <c r="L12" s="73">
        <v>90.400462471741633</v>
      </c>
      <c r="M12" s="73">
        <v>78.694987687819349</v>
      </c>
      <c r="N12" s="73">
        <v>90.627897549246342</v>
      </c>
      <c r="O12" s="73">
        <v>134.37509506195514</v>
      </c>
      <c r="P12" s="73">
        <v>88.913114255160266</v>
      </c>
      <c r="Q12" s="73">
        <v>82.602098315191782</v>
      </c>
      <c r="R12" s="73">
        <v>96.94817589194929</v>
      </c>
      <c r="S12" s="73">
        <v>82.215964519323464</v>
      </c>
      <c r="T12" s="73">
        <v>70.574543363260034</v>
      </c>
      <c r="U12" s="73">
        <v>71.990696772728626</v>
      </c>
      <c r="V12" s="73">
        <v>61.439799282357903</v>
      </c>
      <c r="W12" s="73">
        <v>74.903872980467469</v>
      </c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DA12" s="187" t="s">
        <v>1014</v>
      </c>
    </row>
    <row r="13" spans="1:105" ht="11.45" customHeight="1" x14ac:dyDescent="0.25">
      <c r="A13" s="72" t="s">
        <v>148</v>
      </c>
      <c r="B13" s="73">
        <v>0</v>
      </c>
      <c r="C13" s="73">
        <v>0</v>
      </c>
      <c r="D13" s="73">
        <v>2.3903697334479789E-2</v>
      </c>
      <c r="E13" s="73">
        <v>0</v>
      </c>
      <c r="F13" s="73">
        <v>0</v>
      </c>
      <c r="G13" s="73">
        <v>0</v>
      </c>
      <c r="H13" s="73">
        <v>0</v>
      </c>
      <c r="I13" s="73">
        <v>0</v>
      </c>
      <c r="J13" s="73">
        <v>0.11935484826174164</v>
      </c>
      <c r="K13" s="73">
        <v>0.17346223973110772</v>
      </c>
      <c r="L13" s="73">
        <v>0.11533602064782336</v>
      </c>
      <c r="M13" s="73">
        <v>0.10980690787167059</v>
      </c>
      <c r="N13" s="73">
        <v>0.2339113152864383</v>
      </c>
      <c r="O13" s="73">
        <v>0.20729381380484035</v>
      </c>
      <c r="P13" s="73">
        <v>0.26979561745506808</v>
      </c>
      <c r="Q13" s="73">
        <v>0.16399404359725633</v>
      </c>
      <c r="R13" s="73">
        <v>0.68137558136797216</v>
      </c>
      <c r="S13" s="73">
        <v>0.88880249654784149</v>
      </c>
      <c r="T13" s="73">
        <v>2.3370980933389891</v>
      </c>
      <c r="U13" s="73">
        <v>3.9007031800627714</v>
      </c>
      <c r="V13" s="73">
        <v>2.5654542342537683</v>
      </c>
      <c r="W13" s="73">
        <v>2.8071001452801485</v>
      </c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DA13" s="187" t="s">
        <v>1015</v>
      </c>
    </row>
    <row r="14" spans="1:105" ht="11.45" customHeight="1" x14ac:dyDescent="0.25">
      <c r="A14" s="72" t="s">
        <v>55</v>
      </c>
      <c r="B14" s="73">
        <v>0</v>
      </c>
      <c r="C14" s="73">
        <v>0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DA14" s="187" t="s">
        <v>1016</v>
      </c>
    </row>
    <row r="15" spans="1:105" ht="11.45" customHeight="1" x14ac:dyDescent="0.25">
      <c r="A15" s="74" t="s">
        <v>149</v>
      </c>
      <c r="B15" s="75">
        <v>0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O15" s="75">
        <v>0</v>
      </c>
      <c r="P15" s="75">
        <v>0</v>
      </c>
      <c r="Q15" s="75">
        <v>0</v>
      </c>
      <c r="R15" s="75">
        <v>0</v>
      </c>
      <c r="S15" s="75">
        <v>0</v>
      </c>
      <c r="T15" s="75">
        <v>0</v>
      </c>
      <c r="U15" s="75">
        <v>0</v>
      </c>
      <c r="V15" s="75">
        <v>0</v>
      </c>
      <c r="W15" s="75">
        <v>0</v>
      </c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DA15" s="188" t="s">
        <v>1017</v>
      </c>
    </row>
    <row r="16" spans="1:105" ht="11.45" customHeight="1" x14ac:dyDescent="0.25">
      <c r="A16" s="50"/>
      <c r="B16" s="50"/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DA16" s="181"/>
    </row>
    <row r="17" spans="1:105" ht="11.45" customHeight="1" x14ac:dyDescent="0.25">
      <c r="A17" s="68" t="s">
        <v>36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DA17" s="179"/>
    </row>
    <row r="18" spans="1:105" ht="11.45" customHeight="1" x14ac:dyDescent="0.25">
      <c r="A18" s="50"/>
      <c r="B18" s="50"/>
      <c r="C18" s="50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DA18" s="181"/>
    </row>
    <row r="19" spans="1:105" ht="11.45" customHeight="1" x14ac:dyDescent="0.25">
      <c r="A19" s="53" t="s">
        <v>62</v>
      </c>
      <c r="B19" s="62">
        <f>IF(B3=0,0,B3/TrNavi_act!B7*100)</f>
        <v>2054.8488955565899</v>
      </c>
      <c r="C19" s="62">
        <f>IF(C3=0,0,C3/TrNavi_act!C7*100)</f>
        <v>2242.5242711913638</v>
      </c>
      <c r="D19" s="62">
        <f>IF(D3=0,0,D3/TrNavi_act!D7*100)</f>
        <v>2368.1730180839422</v>
      </c>
      <c r="E19" s="62">
        <f>IF(E3=0,0,E3/TrNavi_act!E7*100)</f>
        <v>2415.846451167376</v>
      </c>
      <c r="F19" s="62">
        <f>IF(F3=0,0,F3/TrNavi_act!F7*100)</f>
        <v>2280.9132805728295</v>
      </c>
      <c r="G19" s="62">
        <f>IF(G3=0,0,G3/TrNavi_act!G7*100)</f>
        <v>2165.080644305342</v>
      </c>
      <c r="H19" s="62">
        <f>IF(H3=0,0,H3/TrNavi_act!H7*100)</f>
        <v>2351.9331557395967</v>
      </c>
      <c r="I19" s="62">
        <f>IF(I3=0,0,I3/TrNavi_act!I7*100)</f>
        <v>2172.4841043648985</v>
      </c>
      <c r="J19" s="62">
        <f>IF(J3=0,0,J3/TrNavi_act!J7*100)</f>
        <v>2163.6402907602155</v>
      </c>
      <c r="K19" s="62">
        <f>IF(K3=0,0,K3/TrNavi_act!K7*100)</f>
        <v>2357.7524579646661</v>
      </c>
      <c r="L19" s="62">
        <f>IF(L3=0,0,L3/TrNavi_act!L7*100)</f>
        <v>2272.0353455965819</v>
      </c>
      <c r="M19" s="62">
        <f>IF(M3=0,0,M3/TrNavi_act!M7*100)</f>
        <v>1847.64959043361</v>
      </c>
      <c r="N19" s="62">
        <f>IF(N3=0,0,N3/TrNavi_act!N7*100)</f>
        <v>1792.9057290849262</v>
      </c>
      <c r="O19" s="62">
        <f>IF(O3=0,0,O3/TrNavi_act!O7*100)</f>
        <v>1667.9985713963849</v>
      </c>
      <c r="P19" s="62">
        <f>IF(P3=0,0,P3/TrNavi_act!P7*100)</f>
        <v>1596.6603793551853</v>
      </c>
      <c r="Q19" s="62">
        <f>IF(Q3=0,0,Q3/TrNavi_act!Q7*100)</f>
        <v>1751.6721334456474</v>
      </c>
      <c r="R19" s="62">
        <f>IF(R3=0,0,R3/TrNavi_act!R7*100)</f>
        <v>1905.0415371162924</v>
      </c>
      <c r="S19" s="62">
        <f>IF(S3=0,0,S3/TrNavi_act!S7*100)</f>
        <v>2083.7656238141994</v>
      </c>
      <c r="T19" s="62">
        <f>IF(T3=0,0,T3/TrNavi_act!T7*100)</f>
        <v>2082.2579547949854</v>
      </c>
      <c r="U19" s="62">
        <f>IF(U3=0,0,U3/TrNavi_act!U7*100)</f>
        <v>2042.6073030386433</v>
      </c>
      <c r="V19" s="62">
        <f>IF(V3=0,0,V3/TrNavi_act!V7*100)</f>
        <v>1896.6016042703459</v>
      </c>
      <c r="W19" s="62">
        <f>IF(W3=0,0,W3/TrNavi_act!W7*100)</f>
        <v>1864.575112934963</v>
      </c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DA19" s="172" t="s">
        <v>1018</v>
      </c>
    </row>
    <row r="20" spans="1:105" ht="11.45" customHeight="1" x14ac:dyDescent="0.25">
      <c r="A20" s="55" t="s">
        <v>30</v>
      </c>
      <c r="B20" s="63">
        <f>IF(B4=0,0,B4/TrNavi_act!B8*100)</f>
        <v>9142.5380284898692</v>
      </c>
      <c r="C20" s="63">
        <f>IF(C4=0,0,C4/TrNavi_act!C8*100)</f>
        <v>11406.003816475008</v>
      </c>
      <c r="D20" s="63">
        <f>IF(D4=0,0,D4/TrNavi_act!D8*100)</f>
        <v>11798.96340583434</v>
      </c>
      <c r="E20" s="63">
        <f>IF(E4=0,0,E4/TrNavi_act!E8*100)</f>
        <v>11940.386407526392</v>
      </c>
      <c r="F20" s="63">
        <f>IF(F4=0,0,F4/TrNavi_act!F8*100)</f>
        <v>12046.031199378089</v>
      </c>
      <c r="G20" s="63">
        <f>IF(G4=0,0,G4/TrNavi_act!G8*100)</f>
        <v>11327.980727421154</v>
      </c>
      <c r="H20" s="63">
        <f>IF(H4=0,0,H4/TrNavi_act!H8*100)</f>
        <v>10523.141270353588</v>
      </c>
      <c r="I20" s="63">
        <f>IF(I4=0,0,I4/TrNavi_act!I8*100)</f>
        <v>10607.801082414579</v>
      </c>
      <c r="J20" s="63">
        <f>IF(J4=0,0,J4/TrNavi_act!J8*100)</f>
        <v>11102.692835096612</v>
      </c>
      <c r="K20" s="63">
        <f>IF(K4=0,0,K4/TrNavi_act!K8*100)</f>
        <v>10921.977606302602</v>
      </c>
      <c r="L20" s="63">
        <f>IF(L4=0,0,L4/TrNavi_act!L8*100)</f>
        <v>10264.163470856438</v>
      </c>
      <c r="M20" s="63">
        <f>IF(M4=0,0,M4/TrNavi_act!M8*100)</f>
        <v>8706.0691547946481</v>
      </c>
      <c r="N20" s="63">
        <f>IF(N4=0,0,N4/TrNavi_act!N8*100)</f>
        <v>8921.1493075939179</v>
      </c>
      <c r="O20" s="63">
        <f>IF(O4=0,0,O4/TrNavi_act!O8*100)</f>
        <v>8169.6439345346607</v>
      </c>
      <c r="P20" s="63">
        <f>IF(P4=0,0,P4/TrNavi_act!P8*100)</f>
        <v>7035.4601103635614</v>
      </c>
      <c r="Q20" s="63">
        <f>IF(Q4=0,0,Q4/TrNavi_act!Q8*100)</f>
        <v>7286.9773939263223</v>
      </c>
      <c r="R20" s="63">
        <f>IF(R4=0,0,R4/TrNavi_act!R8*100)</f>
        <v>8072.5132880761412</v>
      </c>
      <c r="S20" s="63">
        <f>IF(S4=0,0,S4/TrNavi_act!S8*100)</f>
        <v>9310.4599057338055</v>
      </c>
      <c r="T20" s="63">
        <f>IF(T4=0,0,T4/TrNavi_act!T8*100)</f>
        <v>8379.0534570618584</v>
      </c>
      <c r="U20" s="63">
        <f>IF(U4=0,0,U4/TrNavi_act!U8*100)</f>
        <v>8264.5506072914413</v>
      </c>
      <c r="V20" s="63">
        <f>IF(V4=0,0,V4/TrNavi_act!V8*100)</f>
        <v>7589.9152061749264</v>
      </c>
      <c r="W20" s="63">
        <f>IF(W4=0,0,W4/TrNavi_act!W8*100)</f>
        <v>8362.5459346231582</v>
      </c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DA20" s="181" t="s">
        <v>1019</v>
      </c>
    </row>
    <row r="21" spans="1:105" ht="11.45" customHeight="1" x14ac:dyDescent="0.25">
      <c r="A21" s="57" t="s">
        <v>31</v>
      </c>
      <c r="B21" s="64">
        <f>IF(B10=0,0,B10/TrNavi_act!B9*100)</f>
        <v>520.72957533707427</v>
      </c>
      <c r="C21" s="64">
        <f>IF(C10=0,0,C10/TrNavi_act!C9*100)</f>
        <v>537.53525898976932</v>
      </c>
      <c r="D21" s="64">
        <f>IF(D10=0,0,D10/TrNavi_act!D9*100)</f>
        <v>546.3985784983239</v>
      </c>
      <c r="E21" s="64">
        <f>IF(E10=0,0,E10/TrNavi_act!E9*100)</f>
        <v>541.36730323632389</v>
      </c>
      <c r="F21" s="64">
        <f>IF(F10=0,0,F10/TrNavi_act!F9*100)</f>
        <v>507.76416980682404</v>
      </c>
      <c r="G21" s="64">
        <f>IF(G10=0,0,G10/TrNavi_act!G9*100)</f>
        <v>491.50335590231953</v>
      </c>
      <c r="H21" s="64">
        <f>IF(H10=0,0,H10/TrNavi_act!H9*100)</f>
        <v>466.25397641256512</v>
      </c>
      <c r="I21" s="64">
        <f>IF(I10=0,0,I10/TrNavi_act!I9*100)</f>
        <v>497.0243403321187</v>
      </c>
      <c r="J21" s="64">
        <f>IF(J10=0,0,J10/TrNavi_act!J9*100)</f>
        <v>491.45091557238334</v>
      </c>
      <c r="K21" s="64">
        <f>IF(K10=0,0,K10/TrNavi_act!K9*100)</f>
        <v>559.45537216915091</v>
      </c>
      <c r="L21" s="64">
        <f>IF(L10=0,0,L10/TrNavi_act!L9*100)</f>
        <v>591.65125956403153</v>
      </c>
      <c r="M21" s="64">
        <f>IF(M10=0,0,M10/TrNavi_act!M9*100)</f>
        <v>527.65665345816922</v>
      </c>
      <c r="N21" s="64">
        <f>IF(N10=0,0,N10/TrNavi_act!N9*100)</f>
        <v>509.47845919346361</v>
      </c>
      <c r="O21" s="64">
        <f>IF(O10=0,0,O10/TrNavi_act!O9*100)</f>
        <v>562.71199394734492</v>
      </c>
      <c r="P21" s="64">
        <f>IF(P10=0,0,P10/TrNavi_act!P9*100)</f>
        <v>540.83808876183843</v>
      </c>
      <c r="Q21" s="64">
        <f>IF(Q10=0,0,Q10/TrNavi_act!Q9*100)</f>
        <v>589.17550746178563</v>
      </c>
      <c r="R21" s="64">
        <f>IF(R10=0,0,R10/TrNavi_act!R9*100)</f>
        <v>586.63979829097264</v>
      </c>
      <c r="S21" s="64">
        <f>IF(S10=0,0,S10/TrNavi_act!S9*100)</f>
        <v>578.59315165009889</v>
      </c>
      <c r="T21" s="64">
        <f>IF(T10=0,0,T10/TrNavi_act!T9*100)</f>
        <v>606.70219726586834</v>
      </c>
      <c r="U21" s="64">
        <f>IF(U10=0,0,U10/TrNavi_act!U9*100)</f>
        <v>592.3560392446559</v>
      </c>
      <c r="V21" s="64">
        <f>IF(V10=0,0,V10/TrNavi_act!V9*100)</f>
        <v>572.04121843642417</v>
      </c>
      <c r="W21" s="64">
        <f>IF(W10=0,0,W10/TrNavi_act!W9*100)</f>
        <v>551.10445364637462</v>
      </c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DA21" s="182" t="s">
        <v>1020</v>
      </c>
    </row>
    <row r="22" spans="1:105" ht="11.45" customHeight="1" x14ac:dyDescent="0.25">
      <c r="A22" s="50"/>
      <c r="B22" s="50"/>
      <c r="C22" s="5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DA22" s="181"/>
    </row>
    <row r="23" spans="1:105" ht="11.45" customHeight="1" x14ac:dyDescent="0.25">
      <c r="A23" s="53" t="s">
        <v>168</v>
      </c>
      <c r="B23" s="62">
        <f>IF(B3=0,0,B3/TrNavi_act!B3*1000)</f>
        <v>25.035988695546369</v>
      </c>
      <c r="C23" s="62">
        <f>IF(C3=0,0,C3/TrNavi_act!C3*1000)</f>
        <v>27.629120001300052</v>
      </c>
      <c r="D23" s="62">
        <f>IF(D3=0,0,D3/TrNavi_act!D3*1000)</f>
        <v>26.989080560757991</v>
      </c>
      <c r="E23" s="62">
        <f>IF(E3=0,0,E3/TrNavi_act!E3*1000)</f>
        <v>29.548235943158023</v>
      </c>
      <c r="F23" s="62">
        <f>IF(F3=0,0,F3/TrNavi_act!F3*1000)</f>
        <v>28.043065940902611</v>
      </c>
      <c r="G23" s="62">
        <f>IF(G3=0,0,G3/TrNavi_act!G3*1000)</f>
        <v>26.604607907208212</v>
      </c>
      <c r="H23" s="62">
        <f>IF(H3=0,0,H3/TrNavi_act!H3*1000)</f>
        <v>25.947156429283716</v>
      </c>
      <c r="I23" s="62">
        <f>IF(I3=0,0,I3/TrNavi_act!I3*1000)</f>
        <v>25.16024065072147</v>
      </c>
      <c r="J23" s="62">
        <f>IF(J3=0,0,J3/TrNavi_act!J3*1000)</f>
        <v>24.549925586497888</v>
      </c>
      <c r="K23" s="62">
        <f>IF(K3=0,0,K3/TrNavi_act!K3*1000)</f>
        <v>26.104398176144425</v>
      </c>
      <c r="L23" s="62">
        <f>IF(L3=0,0,L3/TrNavi_act!L3*1000)</f>
        <v>22.089832551872401</v>
      </c>
      <c r="M23" s="62">
        <f>IF(M3=0,0,M3/TrNavi_act!M3*1000)</f>
        <v>20.794332569905571</v>
      </c>
      <c r="N23" s="62">
        <f>IF(N3=0,0,N3/TrNavi_act!N3*1000)</f>
        <v>20.059756477514753</v>
      </c>
      <c r="O23" s="62">
        <f>IF(O3=0,0,O3/TrNavi_act!O3*1000)</f>
        <v>18.639514121280786</v>
      </c>
      <c r="P23" s="62">
        <f>IF(P3=0,0,P3/TrNavi_act!P3*1000)</f>
        <v>16.861689858730038</v>
      </c>
      <c r="Q23" s="62">
        <f>IF(Q3=0,0,Q3/TrNavi_act!Q3*1000)</f>
        <v>18.080878734988893</v>
      </c>
      <c r="R23" s="62">
        <f>IF(R3=0,0,R3/TrNavi_act!R3*1000)</f>
        <v>18.676121069329639</v>
      </c>
      <c r="S23" s="62">
        <f>IF(S3=0,0,S3/TrNavi_act!S3*1000)</f>
        <v>19.403819460913077</v>
      </c>
      <c r="T23" s="62">
        <f>IF(T3=0,0,T3/TrNavi_act!T3*1000)</f>
        <v>20.011432255858953</v>
      </c>
      <c r="U23" s="62">
        <f>IF(U3=0,0,U3/TrNavi_act!U3*1000)</f>
        <v>19.476286886786902</v>
      </c>
      <c r="V23" s="62">
        <f>IF(V3=0,0,V3/TrNavi_act!V3*1000)</f>
        <v>17.572863957249943</v>
      </c>
      <c r="W23" s="62">
        <f>IF(W3=0,0,W3/TrNavi_act!W3*1000)</f>
        <v>18.677804703658271</v>
      </c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DA23" s="172" t="s">
        <v>428</v>
      </c>
    </row>
    <row r="24" spans="1:105" ht="11.45" customHeight="1" x14ac:dyDescent="0.25">
      <c r="A24" s="55" t="s">
        <v>30</v>
      </c>
      <c r="B24" s="63">
        <f>IF(B4=0,0,B4/TrNavi_act!B4*1000)</f>
        <v>54.421123921047929</v>
      </c>
      <c r="C24" s="63">
        <f>IF(C4=0,0,C4/TrNavi_act!C4*1000)</f>
        <v>67.642465798418201</v>
      </c>
      <c r="D24" s="63">
        <f>IF(D4=0,0,D4/TrNavi_act!D4*1000)</f>
        <v>64.926752746404446</v>
      </c>
      <c r="E24" s="63">
        <f>IF(E4=0,0,E4/TrNavi_act!E4*1000)</f>
        <v>67.77311880299554</v>
      </c>
      <c r="F24" s="63">
        <f>IF(F4=0,0,F4/TrNavi_act!F4*1000)</f>
        <v>68.401926123028062</v>
      </c>
      <c r="G24" s="63">
        <f>IF(G4=0,0,G4/TrNavi_act!G4*1000)</f>
        <v>62.014851683034813</v>
      </c>
      <c r="H24" s="63">
        <f>IF(H4=0,0,H4/TrNavi_act!H4*1000)</f>
        <v>57.66486417516645</v>
      </c>
      <c r="I24" s="63">
        <f>IF(I4=0,0,I4/TrNavi_act!I4*1000)</f>
        <v>58.209207354123237</v>
      </c>
      <c r="J24" s="63">
        <f>IF(J4=0,0,J4/TrNavi_act!J4*1000)</f>
        <v>56.750299733346026</v>
      </c>
      <c r="K24" s="63">
        <f>IF(K4=0,0,K4/TrNavi_act!K4*1000)</f>
        <v>58.552268079064227</v>
      </c>
      <c r="L24" s="63">
        <f>IF(L4=0,0,L4/TrNavi_act!L4*1000)</f>
        <v>52.387904009218445</v>
      </c>
      <c r="M24" s="63">
        <f>IF(M4=0,0,M4/TrNavi_act!M4*1000)</f>
        <v>43.954323123456547</v>
      </c>
      <c r="N24" s="63">
        <f>IF(N4=0,0,N4/TrNavi_act!N4*1000)</f>
        <v>46.469469191020757</v>
      </c>
      <c r="O24" s="63">
        <f>IF(O4=0,0,O4/TrNavi_act!O4*1000)</f>
        <v>44.146371975974986</v>
      </c>
      <c r="P24" s="63">
        <f>IF(P4=0,0,P4/TrNavi_act!P4*1000)</f>
        <v>36.985983087920793</v>
      </c>
      <c r="Q24" s="63">
        <f>IF(Q4=0,0,Q4/TrNavi_act!Q4*1000)</f>
        <v>38.91343713868779</v>
      </c>
      <c r="R24" s="63">
        <f>IF(R4=0,0,R4/TrNavi_act!R4*1000)</f>
        <v>40.751968014394905</v>
      </c>
      <c r="S24" s="63">
        <f>IF(S4=0,0,S4/TrNavi_act!S4*1000)</f>
        <v>43.204292708566307</v>
      </c>
      <c r="T24" s="63">
        <f>IF(T4=0,0,T4/TrNavi_act!T4*1000)</f>
        <v>40.309633190435449</v>
      </c>
      <c r="U24" s="63">
        <f>IF(U4=0,0,U4/TrNavi_act!U4*1000)</f>
        <v>40.668652659221067</v>
      </c>
      <c r="V24" s="63">
        <f>IF(V4=0,0,V4/TrNavi_act!V4*1000)</f>
        <v>35.970302990801876</v>
      </c>
      <c r="W24" s="63">
        <f>IF(W4=0,0,W4/TrNavi_act!W4*1000)</f>
        <v>39.007957593729898</v>
      </c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DA24" s="181" t="s">
        <v>429</v>
      </c>
    </row>
    <row r="25" spans="1:105" ht="11.45" customHeight="1" x14ac:dyDescent="0.25">
      <c r="A25" s="57" t="s">
        <v>31</v>
      </c>
      <c r="B25" s="64">
        <f>IF(B10=0,0,B10/TrNavi_act!B5*1000)</f>
        <v>8.2032454078884811</v>
      </c>
      <c r="C25" s="64">
        <f>IF(C10=0,0,C10/TrNavi_act!C5*1000)</f>
        <v>8.283441423488501</v>
      </c>
      <c r="D25" s="64">
        <f>IF(D10=0,0,D10/TrNavi_act!D5*1000)</f>
        <v>7.8515845352548963</v>
      </c>
      <c r="E25" s="64">
        <f>IF(E10=0,0,E10/TrNavi_act!E5*1000)</f>
        <v>8.5691102252033087</v>
      </c>
      <c r="F25" s="64">
        <f>IF(F10=0,0,F10/TrNavi_act!F5*1000)</f>
        <v>7.9180203446900626</v>
      </c>
      <c r="G25" s="64">
        <f>IF(G10=0,0,G10/TrNavi_act!G5*1000)</f>
        <v>7.8164830909437519</v>
      </c>
      <c r="H25" s="64">
        <f>IF(H10=0,0,H10/TrNavi_act!H5*1000)</f>
        <v>6.7137057430907401</v>
      </c>
      <c r="I25" s="64">
        <f>IF(I10=0,0,I10/TrNavi_act!I5*1000)</f>
        <v>7.3852220569933422</v>
      </c>
      <c r="J25" s="64">
        <f>IF(J10=0,0,J10/TrNavi_act!J5*1000)</f>
        <v>7.2249838249335214</v>
      </c>
      <c r="K25" s="64">
        <f>IF(K10=0,0,K10/TrNavi_act!K5*1000)</f>
        <v>7.9788395686944646</v>
      </c>
      <c r="L25" s="64">
        <f>IF(L10=0,0,L10/TrNavi_act!L5*1000)</f>
        <v>7.1038898217341275</v>
      </c>
      <c r="M25" s="64">
        <f>IF(M10=0,0,M10/TrNavi_act!M5*1000)</f>
        <v>7.7787361500709018</v>
      </c>
      <c r="N25" s="64">
        <f>IF(N10=0,0,N10/TrNavi_act!N5*1000)</f>
        <v>7.185345873711448</v>
      </c>
      <c r="O25" s="64">
        <f>IF(O10=0,0,O10/TrNavi_act!O5*1000)</f>
        <v>7.6831149102806426</v>
      </c>
      <c r="P25" s="64">
        <f>IF(P10=0,0,P10/TrNavi_act!P5*1000)</f>
        <v>7.1025573580117713</v>
      </c>
      <c r="Q25" s="64">
        <f>IF(Q10=0,0,Q10/TrNavi_act!Q5*1000)</f>
        <v>7.5633867866832558</v>
      </c>
      <c r="R25" s="64">
        <f>IF(R10=0,0,R10/TrNavi_act!R5*1000)</f>
        <v>7.2011816859150155</v>
      </c>
      <c r="S25" s="64">
        <f>IF(S10=0,0,S10/TrNavi_act!S5*1000)</f>
        <v>6.8171994333665022</v>
      </c>
      <c r="T25" s="64">
        <f>IF(T10=0,0,T10/TrNavi_act!T5*1000)</f>
        <v>7.6098160269859214</v>
      </c>
      <c r="U25" s="64">
        <f>IF(U10=0,0,U10/TrNavi_act!U5*1000)</f>
        <v>7.2278317376527097</v>
      </c>
      <c r="V25" s="64">
        <f>IF(V10=0,0,V10/TrNavi_act!V5*1000)</f>
        <v>6.8143338456560452</v>
      </c>
      <c r="W25" s="64">
        <f>IF(W10=0,0,W10/TrNavi_act!W5*1000)</f>
        <v>7.1876938557049259</v>
      </c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DA25" s="182" t="s">
        <v>430</v>
      </c>
    </row>
    <row r="26" spans="1:105" ht="11.45" customHeight="1" x14ac:dyDescent="0.25">
      <c r="A26" s="50"/>
      <c r="B26" s="50"/>
      <c r="C26" s="5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DA26" s="181"/>
    </row>
    <row r="27" spans="1:105" ht="11.45" customHeight="1" x14ac:dyDescent="0.25">
      <c r="A27" s="53" t="s">
        <v>40</v>
      </c>
      <c r="B27" s="76">
        <f t="shared" ref="B27:U27" si="6">IF(B3=0,0,B3/B$3)</f>
        <v>1</v>
      </c>
      <c r="C27" s="76">
        <f t="shared" si="6"/>
        <v>1</v>
      </c>
      <c r="D27" s="76">
        <f t="shared" si="6"/>
        <v>1</v>
      </c>
      <c r="E27" s="76">
        <f t="shared" si="6"/>
        <v>1</v>
      </c>
      <c r="F27" s="76">
        <f t="shared" si="6"/>
        <v>1</v>
      </c>
      <c r="G27" s="76">
        <f t="shared" si="6"/>
        <v>1</v>
      </c>
      <c r="H27" s="76">
        <f t="shared" si="6"/>
        <v>1</v>
      </c>
      <c r="I27" s="76">
        <f t="shared" si="6"/>
        <v>1</v>
      </c>
      <c r="J27" s="76">
        <f t="shared" si="6"/>
        <v>1</v>
      </c>
      <c r="K27" s="76">
        <f t="shared" si="6"/>
        <v>1</v>
      </c>
      <c r="L27" s="76">
        <f t="shared" si="6"/>
        <v>1</v>
      </c>
      <c r="M27" s="76">
        <f t="shared" si="6"/>
        <v>1</v>
      </c>
      <c r="N27" s="76">
        <f t="shared" si="6"/>
        <v>1</v>
      </c>
      <c r="O27" s="76">
        <f t="shared" si="6"/>
        <v>1</v>
      </c>
      <c r="P27" s="76">
        <f t="shared" si="6"/>
        <v>1</v>
      </c>
      <c r="Q27" s="76">
        <f t="shared" si="6"/>
        <v>1</v>
      </c>
      <c r="R27" s="76">
        <f t="shared" si="6"/>
        <v>1</v>
      </c>
      <c r="S27" s="76">
        <f t="shared" si="6"/>
        <v>1</v>
      </c>
      <c r="T27" s="76">
        <f t="shared" si="6"/>
        <v>1</v>
      </c>
      <c r="U27" s="76">
        <f t="shared" si="6"/>
        <v>1</v>
      </c>
      <c r="V27" s="76">
        <f t="shared" ref="V27:W27" si="7">IF(V3=0,0,V3/V$3)</f>
        <v>1</v>
      </c>
      <c r="W27" s="76">
        <f t="shared" si="7"/>
        <v>1</v>
      </c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DA27" s="183"/>
    </row>
    <row r="28" spans="1:105" ht="11.45" customHeight="1" x14ac:dyDescent="0.25">
      <c r="A28" s="55" t="s">
        <v>30</v>
      </c>
      <c r="B28" s="77">
        <f t="shared" ref="B28:U28" si="8">IF(B4=0,0,B4/B$3)</f>
        <v>0.79167631734456012</v>
      </c>
      <c r="C28" s="77">
        <f t="shared" si="8"/>
        <v>0.79790206972740341</v>
      </c>
      <c r="D28" s="77">
        <f t="shared" si="8"/>
        <v>0.80662839554227339</v>
      </c>
      <c r="E28" s="77">
        <f t="shared" si="8"/>
        <v>0.81275974611167978</v>
      </c>
      <c r="F28" s="77">
        <f t="shared" si="8"/>
        <v>0.81159597169661435</v>
      </c>
      <c r="G28" s="77">
        <f t="shared" si="8"/>
        <v>0.80804597088888763</v>
      </c>
      <c r="H28" s="77">
        <f t="shared" si="8"/>
        <v>0.83892792151067264</v>
      </c>
      <c r="I28" s="77">
        <f t="shared" si="8"/>
        <v>0.80912988452169432</v>
      </c>
      <c r="J28" s="77">
        <f t="shared" si="8"/>
        <v>0.80865357059093812</v>
      </c>
      <c r="K28" s="77">
        <f t="shared" si="8"/>
        <v>0.8038944689157258</v>
      </c>
      <c r="L28" s="77">
        <f t="shared" si="8"/>
        <v>0.78483389358969591</v>
      </c>
      <c r="M28" s="77">
        <f t="shared" si="8"/>
        <v>0.76051029634591383</v>
      </c>
      <c r="N28" s="77">
        <f t="shared" si="8"/>
        <v>0.75919326295722678</v>
      </c>
      <c r="O28" s="77">
        <f t="shared" si="8"/>
        <v>0.71166043164666526</v>
      </c>
      <c r="P28" s="77">
        <f t="shared" si="8"/>
        <v>0.71633620587684499</v>
      </c>
      <c r="Q28" s="77">
        <f t="shared" si="8"/>
        <v>0.7220279420439889</v>
      </c>
      <c r="R28" s="77">
        <f t="shared" si="8"/>
        <v>0.74629340369384256</v>
      </c>
      <c r="S28" s="77">
        <f t="shared" si="8"/>
        <v>0.77019630751613366</v>
      </c>
      <c r="T28" s="77">
        <f t="shared" si="8"/>
        <v>0.76394771572868492</v>
      </c>
      <c r="U28" s="77">
        <f t="shared" si="8"/>
        <v>0.7648178363183088</v>
      </c>
      <c r="V28" s="77">
        <f t="shared" ref="V28:W28" si="9">IF(V4=0,0,V4/V$3)</f>
        <v>0.7553130823488492</v>
      </c>
      <c r="W28" s="77">
        <f t="shared" si="9"/>
        <v>0.75413279133523614</v>
      </c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DA28" s="184"/>
    </row>
    <row r="29" spans="1:105" ht="11.45" customHeight="1" x14ac:dyDescent="0.25">
      <c r="A29" s="57" t="s">
        <v>31</v>
      </c>
      <c r="B29" s="78">
        <f t="shared" ref="B29:U29" si="10">IF(B10=0,0,B10/B$3)</f>
        <v>0.20832368265543985</v>
      </c>
      <c r="C29" s="78">
        <f t="shared" si="10"/>
        <v>0.20209793027259662</v>
      </c>
      <c r="D29" s="78">
        <f t="shared" si="10"/>
        <v>0.19337160445772661</v>
      </c>
      <c r="E29" s="78">
        <f t="shared" si="10"/>
        <v>0.18724025388832019</v>
      </c>
      <c r="F29" s="78">
        <f t="shared" si="10"/>
        <v>0.1884040283033856</v>
      </c>
      <c r="G29" s="78">
        <f t="shared" si="10"/>
        <v>0.19195402911111234</v>
      </c>
      <c r="H29" s="78">
        <f t="shared" si="10"/>
        <v>0.16107207848932728</v>
      </c>
      <c r="I29" s="78">
        <f t="shared" si="10"/>
        <v>0.19087011547830565</v>
      </c>
      <c r="J29" s="78">
        <f t="shared" si="10"/>
        <v>0.19134642940906196</v>
      </c>
      <c r="K29" s="78">
        <f t="shared" si="10"/>
        <v>0.1961055310842742</v>
      </c>
      <c r="L29" s="78">
        <f t="shared" si="10"/>
        <v>0.21516610641030401</v>
      </c>
      <c r="M29" s="78">
        <f t="shared" si="10"/>
        <v>0.23948970365408609</v>
      </c>
      <c r="N29" s="78">
        <f t="shared" si="10"/>
        <v>0.24080673704277319</v>
      </c>
      <c r="O29" s="78">
        <f t="shared" si="10"/>
        <v>0.28833956835333474</v>
      </c>
      <c r="P29" s="78">
        <f t="shared" si="10"/>
        <v>0.28366379412315496</v>
      </c>
      <c r="Q29" s="78">
        <f t="shared" si="10"/>
        <v>0.2779720579560111</v>
      </c>
      <c r="R29" s="78">
        <f t="shared" si="10"/>
        <v>0.25370659630615755</v>
      </c>
      <c r="S29" s="78">
        <f t="shared" si="10"/>
        <v>0.22980369248386631</v>
      </c>
      <c r="T29" s="78">
        <f t="shared" si="10"/>
        <v>0.23605228427131511</v>
      </c>
      <c r="U29" s="78">
        <f t="shared" si="10"/>
        <v>0.23518216368169134</v>
      </c>
      <c r="V29" s="78">
        <f t="shared" ref="V29:W29" si="11">IF(V10=0,0,V10/V$3)</f>
        <v>0.2446869176511508</v>
      </c>
      <c r="W29" s="78">
        <f t="shared" si="11"/>
        <v>0.24586720866476383</v>
      </c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DA29" s="185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DA23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1021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X1" s="49"/>
      <c r="Y1" s="49"/>
      <c r="Z1" s="49"/>
      <c r="AA1" s="49"/>
      <c r="AB1" s="49"/>
      <c r="AC1" s="49"/>
      <c r="AD1" s="49"/>
      <c r="AE1" s="49"/>
      <c r="AF1" s="49"/>
      <c r="DA1" s="170" t="s">
        <v>157</v>
      </c>
    </row>
    <row r="2" spans="1:105" ht="11.45" customHeight="1" x14ac:dyDescent="0.25">
      <c r="A2" s="50"/>
      <c r="B2" s="50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DA2" s="181"/>
    </row>
    <row r="3" spans="1:105" ht="11.45" customHeight="1" x14ac:dyDescent="0.25">
      <c r="A3" s="53" t="s">
        <v>44</v>
      </c>
      <c r="B3" s="54">
        <f t="shared" ref="B3" si="0">SUM(B4:B5)</f>
        <v>16453.5649101864</v>
      </c>
      <c r="C3" s="54">
        <f t="shared" ref="C3:V3" si="1">SUM(C4:C5)</f>
        <v>16976.722517755203</v>
      </c>
      <c r="D3" s="54">
        <f t="shared" si="1"/>
        <v>16818.825758563762</v>
      </c>
      <c r="E3" s="54">
        <f t="shared" si="1"/>
        <v>17683.915366756799</v>
      </c>
      <c r="F3" s="54">
        <f t="shared" si="1"/>
        <v>17966.543014403996</v>
      </c>
      <c r="G3" s="54">
        <f t="shared" si="1"/>
        <v>17638.694104226401</v>
      </c>
      <c r="H3" s="54">
        <f t="shared" si="1"/>
        <v>18049.7416491972</v>
      </c>
      <c r="I3" s="54">
        <f t="shared" si="1"/>
        <v>17616.052114664402</v>
      </c>
      <c r="J3" s="54">
        <f t="shared" si="1"/>
        <v>17352.610817313602</v>
      </c>
      <c r="K3" s="54">
        <f t="shared" si="1"/>
        <v>16911.6872838372</v>
      </c>
      <c r="L3" s="54">
        <f t="shared" si="1"/>
        <v>16036.8765477948</v>
      </c>
      <c r="M3" s="54">
        <f t="shared" si="1"/>
        <v>14371.571336414401</v>
      </c>
      <c r="N3" s="54">
        <f t="shared" si="1"/>
        <v>13934.280309177602</v>
      </c>
      <c r="O3" s="54">
        <f t="shared" si="1"/>
        <v>12666.897461372397</v>
      </c>
      <c r="P3" s="54">
        <f t="shared" si="1"/>
        <v>11749.357161709202</v>
      </c>
      <c r="Q3" s="54">
        <f t="shared" si="1"/>
        <v>12487.8560550372</v>
      </c>
      <c r="R3" s="54">
        <f t="shared" si="1"/>
        <v>12974.3494649928</v>
      </c>
      <c r="S3" s="54">
        <f t="shared" si="1"/>
        <v>13638.365818221602</v>
      </c>
      <c r="T3" s="54">
        <f t="shared" si="1"/>
        <v>13218.139666335601</v>
      </c>
      <c r="U3" s="54">
        <f t="shared" si="1"/>
        <v>13396.4159906124</v>
      </c>
      <c r="V3" s="54">
        <f t="shared" si="1"/>
        <v>11421.9208164744</v>
      </c>
      <c r="W3" s="54">
        <f t="shared" ref="W3" si="2">SUM(W4:W5)</f>
        <v>12356.093153779198</v>
      </c>
      <c r="X3" s="54"/>
      <c r="Y3" s="54"/>
      <c r="Z3" s="54"/>
      <c r="AA3" s="54"/>
      <c r="AB3" s="54"/>
      <c r="AC3" s="54"/>
      <c r="AD3" s="54"/>
      <c r="AE3" s="54"/>
      <c r="AF3" s="54"/>
      <c r="AG3" s="54"/>
      <c r="DA3" s="172" t="s">
        <v>1022</v>
      </c>
    </row>
    <row r="4" spans="1:105" ht="11.45" customHeight="1" x14ac:dyDescent="0.25">
      <c r="A4" s="55" t="s">
        <v>30</v>
      </c>
      <c r="B4" s="56">
        <v>13033.345033032783</v>
      </c>
      <c r="C4" s="56">
        <v>13555.448306706719</v>
      </c>
      <c r="D4" s="56">
        <v>13579.786408939441</v>
      </c>
      <c r="E4" s="56">
        <v>14389.555145282937</v>
      </c>
      <c r="F4" s="56">
        <v>14606.70171993158</v>
      </c>
      <c r="G4" s="56">
        <v>14278.720078508328</v>
      </c>
      <c r="H4" s="56">
        <v>15173.947333699658</v>
      </c>
      <c r="I4" s="56">
        <v>14295.846643023411</v>
      </c>
      <c r="J4" s="56">
        <v>14071.289390646234</v>
      </c>
      <c r="K4" s="56">
        <v>13640.3951805497</v>
      </c>
      <c r="L4" s="56">
        <v>12623.079396881925</v>
      </c>
      <c r="M4" s="56">
        <v>10960.861689950651</v>
      </c>
      <c r="N4" s="56">
        <v>10608.573635007559</v>
      </c>
      <c r="O4" s="56">
        <v>9052.2439973789642</v>
      </c>
      <c r="P4" s="56">
        <v>8444.19041988967</v>
      </c>
      <c r="Q4" s="56">
        <v>9044.8051675702663</v>
      </c>
      <c r="R4" s="56">
        <v>9718.346301422167</v>
      </c>
      <c r="S4" s="56">
        <v>10541.949773033401</v>
      </c>
      <c r="T4" s="56">
        <v>10137.862557903807</v>
      </c>
      <c r="U4" s="56">
        <v>10288.975994276843</v>
      </c>
      <c r="V4" s="56">
        <v>8655.7401411591454</v>
      </c>
      <c r="W4" s="56">
        <v>9343.9260896299784</v>
      </c>
      <c r="X4" s="56"/>
      <c r="Y4" s="56"/>
      <c r="Z4" s="56"/>
      <c r="AA4" s="56"/>
      <c r="AB4" s="56"/>
      <c r="AC4" s="56"/>
      <c r="AD4" s="56"/>
      <c r="AE4" s="56"/>
      <c r="AF4" s="56"/>
      <c r="AG4" s="56"/>
      <c r="DA4" s="181" t="s">
        <v>1023</v>
      </c>
    </row>
    <row r="5" spans="1:105" ht="11.45" customHeight="1" x14ac:dyDescent="0.25">
      <c r="A5" s="57" t="s">
        <v>31</v>
      </c>
      <c r="B5" s="58">
        <v>3420.2198771536168</v>
      </c>
      <c r="C5" s="58">
        <v>3421.2742110484819</v>
      </c>
      <c r="D5" s="58">
        <v>3239.0393496243205</v>
      </c>
      <c r="E5" s="58">
        <v>3294.3602214738621</v>
      </c>
      <c r="F5" s="58">
        <v>3359.8412944724173</v>
      </c>
      <c r="G5" s="58">
        <v>3359.9740257180742</v>
      </c>
      <c r="H5" s="58">
        <v>2875.7943154975405</v>
      </c>
      <c r="I5" s="58">
        <v>3320.205471640993</v>
      </c>
      <c r="J5" s="58">
        <v>3281.3214266673676</v>
      </c>
      <c r="K5" s="58">
        <v>3271.2921032874992</v>
      </c>
      <c r="L5" s="58">
        <v>3413.7971509128756</v>
      </c>
      <c r="M5" s="58">
        <v>3410.7096464637507</v>
      </c>
      <c r="N5" s="58">
        <v>3325.7066741700437</v>
      </c>
      <c r="O5" s="58">
        <v>3614.653463993433</v>
      </c>
      <c r="P5" s="58">
        <v>3305.1667418195311</v>
      </c>
      <c r="Q5" s="58">
        <v>3443.0508874669335</v>
      </c>
      <c r="R5" s="58">
        <v>3256.0031635706318</v>
      </c>
      <c r="S5" s="58">
        <v>3096.4160451882008</v>
      </c>
      <c r="T5" s="58">
        <v>3080.2771084317937</v>
      </c>
      <c r="U5" s="58">
        <v>3107.4399963355572</v>
      </c>
      <c r="V5" s="58">
        <v>2766.1806753152537</v>
      </c>
      <c r="W5" s="58">
        <v>3012.1670641492192</v>
      </c>
      <c r="X5" s="58"/>
      <c r="Y5" s="58"/>
      <c r="Z5" s="58"/>
      <c r="AA5" s="58"/>
      <c r="AB5" s="58"/>
      <c r="AC5" s="58"/>
      <c r="AD5" s="58"/>
      <c r="AE5" s="58"/>
      <c r="AF5" s="58"/>
      <c r="AG5" s="58"/>
      <c r="DA5" s="182" t="s">
        <v>1024</v>
      </c>
    </row>
    <row r="6" spans="1:105" ht="11.45" customHeight="1" x14ac:dyDescent="0.25">
      <c r="A6" s="50"/>
      <c r="B6" s="50"/>
      <c r="C6" s="5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DA6" s="181"/>
    </row>
    <row r="7" spans="1:105" ht="11.45" customHeight="1" x14ac:dyDescent="0.25">
      <c r="A7" s="68" t="s">
        <v>36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DA7" s="179"/>
    </row>
    <row r="8" spans="1:105" ht="11.45" customHeight="1" x14ac:dyDescent="0.25">
      <c r="A8" s="50"/>
      <c r="B8" s="50"/>
      <c r="C8" s="50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DA8" s="181"/>
    </row>
    <row r="9" spans="1:105" ht="11.45" customHeight="1" x14ac:dyDescent="0.25">
      <c r="A9" s="53" t="s">
        <v>150</v>
      </c>
      <c r="B9" s="79">
        <f>IF(B3=0,0,B3/TrNavi_ene!B3)</f>
        <v>3.1248789023309964</v>
      </c>
      <c r="C9" s="79">
        <f>IF(C3=0,0,C3/TrNavi_ene!C3)</f>
        <v>3.1279776911347579</v>
      </c>
      <c r="D9" s="79">
        <f>IF(D3=0,0,D3/TrNavi_ene!D3)</f>
        <v>3.1282185038837933</v>
      </c>
      <c r="E9" s="79">
        <f>IF(E3=0,0,E3/TrNavi_ene!E3)</f>
        <v>3.1304249673312876</v>
      </c>
      <c r="F9" s="79">
        <f>IF(F3=0,0,F3/TrNavi_ene!F3)</f>
        <v>3.125856193251316</v>
      </c>
      <c r="G9" s="79">
        <f>IF(G3=0,0,G3/TrNavi_ene!G3)</f>
        <v>3.1250333162590018</v>
      </c>
      <c r="H9" s="79">
        <f>IF(H3=0,0,H3/TrNavi_ene!H3)</f>
        <v>3.1285248949177888</v>
      </c>
      <c r="I9" s="79">
        <f>IF(I3=0,0,I3/TrNavi_ene!I3)</f>
        <v>3.1312128047339236</v>
      </c>
      <c r="J9" s="79">
        <f>IF(J3=0,0,J3/TrNavi_ene!J3)</f>
        <v>3.1283666331299202</v>
      </c>
      <c r="K9" s="79">
        <f>IF(K3=0,0,K3/TrNavi_ene!K3)</f>
        <v>3.1345404216560824</v>
      </c>
      <c r="L9" s="79">
        <f>IF(L3=0,0,L3/TrNavi_ene!L3)</f>
        <v>3.1263978298933615</v>
      </c>
      <c r="M9" s="79">
        <f>IF(M3=0,0,M3/TrNavi_ene!M3)</f>
        <v>3.119818065550239</v>
      </c>
      <c r="N9" s="79">
        <f>IF(N3=0,0,N3/TrNavi_ene!N3)</f>
        <v>3.1169505145202612</v>
      </c>
      <c r="O9" s="79">
        <f>IF(O3=0,0,O3/TrNavi_ene!O3)</f>
        <v>3.1155030052752233</v>
      </c>
      <c r="P9" s="79">
        <f>IF(P3=0,0,P3/TrNavi_ene!P3)</f>
        <v>3.113650331450236</v>
      </c>
      <c r="Q9" s="79">
        <f>IF(Q3=0,0,Q3/TrNavi_ene!Q3)</f>
        <v>3.1147244240268188</v>
      </c>
      <c r="R9" s="79">
        <f>IF(R3=0,0,R3/TrNavi_ene!R3)</f>
        <v>3.1178337263684979</v>
      </c>
      <c r="S9" s="79">
        <f>IF(S3=0,0,S3/TrNavi_ene!S3)</f>
        <v>3.1227462258000407</v>
      </c>
      <c r="T9" s="79">
        <f>IF(T3=0,0,T3/TrNavi_ene!T3)</f>
        <v>3.1227015042310584</v>
      </c>
      <c r="U9" s="79">
        <f>IF(U3=0,0,U3/TrNavi_ene!U3)</f>
        <v>3.1203110787985957</v>
      </c>
      <c r="V9" s="79">
        <f>IF(V3=0,0,V3/TrNavi_ene!V3)</f>
        <v>3.1131890909500721</v>
      </c>
      <c r="W9" s="79">
        <f>IF(W3=0,0,W3/TrNavi_ene!W3)</f>
        <v>3.1060659948017304</v>
      </c>
      <c r="X9" s="79"/>
      <c r="Y9" s="79"/>
      <c r="Z9" s="79"/>
      <c r="AA9" s="79"/>
      <c r="AB9" s="79"/>
      <c r="AC9" s="79"/>
      <c r="AD9" s="79"/>
      <c r="AE9" s="79"/>
      <c r="AF9" s="79"/>
      <c r="AG9" s="79"/>
      <c r="DA9" s="172"/>
    </row>
    <row r="10" spans="1:105" ht="11.45" customHeight="1" x14ac:dyDescent="0.25">
      <c r="A10" s="55" t="s">
        <v>30</v>
      </c>
      <c r="B10" s="80">
        <f>IF(B4=0,0,B4/TrNavi_ene!B4)</f>
        <v>3.1266655040440621</v>
      </c>
      <c r="C10" s="80">
        <f>IF(C4=0,0,C4/TrNavi_ene!C4)</f>
        <v>3.130214438283653</v>
      </c>
      <c r="D10" s="80">
        <f>IF(D4=0,0,D4/TrNavi_ene!D4)</f>
        <v>3.1312723431160978</v>
      </c>
      <c r="E10" s="80">
        <f>IF(E4=0,0,E4/TrNavi_ene!E4)</f>
        <v>3.1340798184651142</v>
      </c>
      <c r="F10" s="80">
        <f>IF(F4=0,0,F4/TrNavi_ene!F4)</f>
        <v>3.1312428435527826</v>
      </c>
      <c r="G10" s="80">
        <f>IF(G4=0,0,G4/TrNavi_ene!G4)</f>
        <v>3.130699859435512</v>
      </c>
      <c r="H10" s="80">
        <f>IF(H4=0,0,H4/TrNavi_ene!H4)</f>
        <v>3.1350361169060341</v>
      </c>
      <c r="I10" s="80">
        <f>IF(I4=0,0,I4/TrNavi_ene!I4)</f>
        <v>3.1404771424819056</v>
      </c>
      <c r="J10" s="80">
        <f>IF(J4=0,0,J4/TrNavi_ene!J4)</f>
        <v>3.1370699659610799</v>
      </c>
      <c r="K10" s="80">
        <f>IF(K4=0,0,K4/TrNavi_ene!K4)</f>
        <v>3.1449579806092061</v>
      </c>
      <c r="L10" s="80">
        <f>IF(L4=0,0,L4/TrNavi_ene!L4)</f>
        <v>3.1355376385436751</v>
      </c>
      <c r="M10" s="80">
        <f>IF(M4=0,0,M4/TrNavi_ene!M4)</f>
        <v>3.1287049768625477</v>
      </c>
      <c r="N10" s="80">
        <f>IF(N4=0,0,N4/TrNavi_ene!N4)</f>
        <v>3.1257195872880126</v>
      </c>
      <c r="O10" s="80">
        <f>IF(O4=0,0,O4/TrNavi_ene!O4)</f>
        <v>3.1285374023937966</v>
      </c>
      <c r="P10" s="80">
        <f>IF(P4=0,0,P4/TrNavi_ene!P4)</f>
        <v>3.1238980282957702</v>
      </c>
      <c r="Q10" s="80">
        <f>IF(Q4=0,0,Q4/TrNavi_ene!Q4)</f>
        <v>3.1244742925421556</v>
      </c>
      <c r="R10" s="80">
        <f>IF(R4=0,0,R4/TrNavi_ene!R4)</f>
        <v>3.1293210870821255</v>
      </c>
      <c r="S10" s="80">
        <f>IF(S4=0,0,S4/TrNavi_ene!S4)</f>
        <v>3.1339630186599803</v>
      </c>
      <c r="T10" s="80">
        <f>IF(T4=0,0,T4/TrNavi_ene!T4)</f>
        <v>3.1350386434035098</v>
      </c>
      <c r="U10" s="80">
        <f>IF(U4=0,0,U4/TrNavi_ene!U4)</f>
        <v>3.1334546564968617</v>
      </c>
      <c r="V10" s="80">
        <f>IF(V4=0,0,V4/TrNavi_ene!V4)</f>
        <v>3.1235147255172429</v>
      </c>
      <c r="W10" s="80">
        <f>IF(W4=0,0,W4/TrNavi_ene!W4)</f>
        <v>3.1146630760841498</v>
      </c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DA10" s="181"/>
    </row>
    <row r="11" spans="1:105" ht="11.45" customHeight="1" x14ac:dyDescent="0.25">
      <c r="A11" s="57" t="s">
        <v>31</v>
      </c>
      <c r="B11" s="81">
        <f>IF(B5=0,0,B5/TrNavi_ene!B10)</f>
        <v>3.118089418549161</v>
      </c>
      <c r="C11" s="81">
        <f>IF(C5=0,0,C5/TrNavi_ene!C10)</f>
        <v>3.1191467982248047</v>
      </c>
      <c r="D11" s="81">
        <f>IF(D5=0,0,D5/TrNavi_ene!D10)</f>
        <v>3.1154797491575978</v>
      </c>
      <c r="E11" s="81">
        <f>IF(E5=0,0,E5/TrNavi_ene!E10)</f>
        <v>3.1145602383645317</v>
      </c>
      <c r="F11" s="81">
        <f>IF(F5=0,0,F5/TrNavi_ene!F10)</f>
        <v>3.1026518927648716</v>
      </c>
      <c r="G11" s="81">
        <f>IF(G5=0,0,G5/TrNavi_ene!G10)</f>
        <v>3.1011795456252198</v>
      </c>
      <c r="H11" s="81">
        <f>IF(H5=0,0,H5/TrNavi_ene!H10)</f>
        <v>3.0946118419521551</v>
      </c>
      <c r="I11" s="81">
        <f>IF(I5=0,0,I5/TrNavi_ene!I10)</f>
        <v>3.0919397497907242</v>
      </c>
      <c r="J11" s="81">
        <f>IF(J5=0,0,J5/TrNavi_ene!J10)</f>
        <v>3.0915852769703411</v>
      </c>
      <c r="K11" s="81">
        <f>IF(K5=0,0,K5/TrNavi_ene!K10)</f>
        <v>3.0918357718906431</v>
      </c>
      <c r="L11" s="81">
        <f>IF(L5=0,0,L5/TrNavi_ene!L10)</f>
        <v>3.0930597185645667</v>
      </c>
      <c r="M11" s="81">
        <f>IF(M5=0,0,M5/TrNavi_ene!M10)</f>
        <v>3.091597280052564</v>
      </c>
      <c r="N11" s="81">
        <f>IF(N5=0,0,N5/TrNavi_ene!N10)</f>
        <v>3.0893041909604841</v>
      </c>
      <c r="O11" s="81">
        <f>IF(O5=0,0,O5/TrNavi_ene!O10)</f>
        <v>3.0833323783556081</v>
      </c>
      <c r="P11" s="81">
        <f>IF(P5=0,0,P5/TrNavi_ene!P10)</f>
        <v>3.0877718216460588</v>
      </c>
      <c r="Q11" s="81">
        <f>IF(Q5=0,0,Q5/TrNavi_ene!Q10)</f>
        <v>3.0893992976414824</v>
      </c>
      <c r="R11" s="81">
        <f>IF(R5=0,0,R5/TrNavi_ene!R10)</f>
        <v>3.0840429552523729</v>
      </c>
      <c r="S11" s="81">
        <f>IF(S5=0,0,S5/TrNavi_ene!S10)</f>
        <v>3.0851526939053975</v>
      </c>
      <c r="T11" s="81">
        <f>IF(T5=0,0,T5/TrNavi_ene!T10)</f>
        <v>3.0827742088078622</v>
      </c>
      <c r="U11" s="81">
        <f>IF(U5=0,0,U5/TrNavi_ene!U10)</f>
        <v>3.0775678600982395</v>
      </c>
      <c r="V11" s="81">
        <f>IF(V5=0,0,V5/TrNavi_ene!V10)</f>
        <v>3.0813153522679868</v>
      </c>
      <c r="W11" s="81">
        <f>IF(W5=0,0,W5/TrNavi_ene!W10)</f>
        <v>3.0796967162791646</v>
      </c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DA11" s="182"/>
    </row>
    <row r="12" spans="1:105" ht="11.45" customHeight="1" x14ac:dyDescent="0.25">
      <c r="A12" s="50"/>
      <c r="B12" s="50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DA12" s="181"/>
    </row>
    <row r="13" spans="1:105" ht="11.45" customHeight="1" x14ac:dyDescent="0.25">
      <c r="A13" s="53" t="s">
        <v>129</v>
      </c>
      <c r="B13" s="54">
        <f>IF(B3=0,0,B3/TrNavi_act!B7*1000)</f>
        <v>64211.539612029359</v>
      </c>
      <c r="C13" s="54">
        <f>IF(C3=0,0,C3/TrNavi_act!C7*1000)</f>
        <v>70145.658921148162</v>
      </c>
      <c r="D13" s="54">
        <f>IF(D3=0,0,D3/TrNavi_act!D7*1000)</f>
        <v>74081.626555685172</v>
      </c>
      <c r="E13" s="54">
        <f>IF(E3=0,0,E3/TrNavi_act!E7*1000)</f>
        <v>75626.260479730408</v>
      </c>
      <c r="F13" s="54">
        <f>IF(F3=0,0,F3/TrNavi_act!F7*1000)</f>
        <v>71298.069043477575</v>
      </c>
      <c r="G13" s="54">
        <f>IF(G3=0,0,G3/TrNavi_act!G7*1000)</f>
        <v>67659.491458416989</v>
      </c>
      <c r="H13" s="54">
        <f>IF(H3=0,0,H3/TrNavi_act!H7*1000)</f>
        <v>73580.814289138842</v>
      </c>
      <c r="I13" s="54">
        <f>IF(I3=0,0,I3/TrNavi_act!I7*1000)</f>
        <v>68025.100456682791</v>
      </c>
      <c r="J13" s="54">
        <f>IF(J3=0,0,J3/TrNavi_act!J7*1000)</f>
        <v>67686.600917097778</v>
      </c>
      <c r="K13" s="54">
        <f>IF(K3=0,0,K3/TrNavi_act!K7*1000)</f>
        <v>73904.703837492285</v>
      </c>
      <c r="L13" s="54">
        <f>IF(L3=0,0,L3/TrNavi_act!L7*1000)</f>
        <v>71032.863739141685</v>
      </c>
      <c r="M13" s="54">
        <f>IF(M3=0,0,M3/TrNavi_act!M7*1000)</f>
        <v>57643.305710412773</v>
      </c>
      <c r="N13" s="54">
        <f>IF(N3=0,0,N3/TrNavi_act!N7*1000)</f>
        <v>55883.984347575846</v>
      </c>
      <c r="O13" s="54">
        <f>IF(O3=0,0,O3/TrNavi_act!O7*1000)</f>
        <v>51966.545619802164</v>
      </c>
      <c r="P13" s="54">
        <f>IF(P3=0,0,P3/TrNavi_act!P7*1000)</f>
        <v>49714.42119392733</v>
      </c>
      <c r="Q13" s="54">
        <f>IF(Q3=0,0,Q3/TrNavi_act!Q7*1000)</f>
        <v>54559.759769303229</v>
      </c>
      <c r="R13" s="54">
        <f>IF(R3=0,0,R3/TrNavi_act!R7*1000)</f>
        <v>59396.027545540615</v>
      </c>
      <c r="S13" s="54">
        <f>IF(S3=0,0,S3/TrNavi_act!S7*1000)</f>
        <v>65070.712372176575</v>
      </c>
      <c r="T13" s="54">
        <f>IF(T3=0,0,T3/TrNavi_act!T7*1000)</f>
        <v>65022.700476353893</v>
      </c>
      <c r="U13" s="54">
        <f>IF(U3=0,0,U3/TrNavi_act!U7*1000)</f>
        <v>63735.701973063995</v>
      </c>
      <c r="V13" s="54">
        <f>IF(V3=0,0,V3/TrNavi_act!V7*1000)</f>
        <v>59044.794242928459</v>
      </c>
      <c r="W13" s="54">
        <f>IF(W3=0,0,W3/TrNavi_act!W7*1000)</f>
        <v>57914.933530408845</v>
      </c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DA13" s="172" t="s">
        <v>1025</v>
      </c>
    </row>
    <row r="14" spans="1:105" ht="11.45" customHeight="1" x14ac:dyDescent="0.25">
      <c r="A14" s="55" t="s">
        <v>30</v>
      </c>
      <c r="B14" s="56">
        <f>IF(B4=0,0,B4/TrNavi_act!B8*1000)</f>
        <v>285856.58273090282</v>
      </c>
      <c r="C14" s="56">
        <f>IF(C4=0,0,C4/TrNavi_act!C8*1000)</f>
        <v>357032.37829448521</v>
      </c>
      <c r="D14" s="56">
        <f>IF(D4=0,0,D4/TrNavi_act!D8*1000)</f>
        <v>369457.67790127988</v>
      </c>
      <c r="E14" s="56">
        <f>IF(E4=0,0,E4/TrNavi_act!E8*1000)</f>
        <v>374221.24064503633</v>
      </c>
      <c r="F14" s="56">
        <f>IF(F4=0,0,F4/TrNavi_act!F8*1000)</f>
        <v>377190.48986266181</v>
      </c>
      <c r="G14" s="56">
        <f>IF(G4=0,0,G4/TrNavi_act!G8*1000)</f>
        <v>354645.07671025599</v>
      </c>
      <c r="H14" s="56">
        <f>IF(H4=0,0,H4/TrNavi_act!H8*1000)</f>
        <v>329904.27945862943</v>
      </c>
      <c r="I14" s="56">
        <f>IF(I4=0,0,I4/TrNavi_act!I8*1000)</f>
        <v>333135.56831317808</v>
      </c>
      <c r="J14" s="56">
        <f>IF(J4=0,0,J4/TrNavi_act!J8*1000)</f>
        <v>348299.24234272854</v>
      </c>
      <c r="K14" s="56">
        <f>IF(K4=0,0,K4/TrNavi_act!K8*1000)</f>
        <v>343491.60636976396</v>
      </c>
      <c r="L14" s="56">
        <f>IF(L4=0,0,L4/TrNavi_act!L8*1000)</f>
        <v>321836.70891035453</v>
      </c>
      <c r="M14" s="56">
        <f>IF(M4=0,0,M4/TrNavi_act!M8*1000)</f>
        <v>272387.21893515525</v>
      </c>
      <c r="N14" s="56">
        <f>IF(N4=0,0,N4/TrNavi_act!N8*1000)</f>
        <v>278850.11131867202</v>
      </c>
      <c r="O14" s="56">
        <f>IF(O4=0,0,O4/TrNavi_act!O8*1000)</f>
        <v>255590.36613431305</v>
      </c>
      <c r="P14" s="56">
        <f>IF(P4=0,0,P4/TrNavi_act!P8*1000)</f>
        <v>219780.59966918276</v>
      </c>
      <c r="Q14" s="56">
        <f>IF(Q4=0,0,Q4/TrNavi_act!Q8*1000)</f>
        <v>227679.73537658629</v>
      </c>
      <c r="R14" s="56">
        <f>IF(R4=0,0,R4/TrNavi_act!R8*1000)</f>
        <v>252614.86058127333</v>
      </c>
      <c r="S14" s="56">
        <f>IF(S4=0,0,S4/TrNavi_act!S8*1000)</f>
        <v>291786.37031286227</v>
      </c>
      <c r="T14" s="56">
        <f>IF(T4=0,0,T4/TrNavi_act!T8*1000)</f>
        <v>262686.56383032695</v>
      </c>
      <c r="U14" s="56">
        <f>IF(U4=0,0,U4/TrNavi_act!U8*1000)</f>
        <v>258965.94584271332</v>
      </c>
      <c r="V14" s="56">
        <f>IF(V4=0,0,V4/TrNavi_act!V8*1000)</f>
        <v>237072.11911914623</v>
      </c>
      <c r="W14" s="56">
        <f>IF(W4=0,0,W4/TrNavi_act!W8*1000)</f>
        <v>260465.13044628364</v>
      </c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DA14" s="181" t="s">
        <v>1026</v>
      </c>
    </row>
    <row r="15" spans="1:105" ht="11.45" customHeight="1" x14ac:dyDescent="0.25">
      <c r="A15" s="57" t="s">
        <v>31</v>
      </c>
      <c r="B15" s="58">
        <f>IF(B5=0,0,B5/TrNavi_act!B9*1000)</f>
        <v>16236.813787841296</v>
      </c>
      <c r="C15" s="58">
        <f>IF(C5=0,0,C5/TrNavi_act!C9*1000)</f>
        <v>16766.513820108801</v>
      </c>
      <c r="D15" s="58">
        <f>IF(D5=0,0,D5/TrNavi_act!D9*1000)</f>
        <v>17022.937062800262</v>
      </c>
      <c r="E15" s="58">
        <f>IF(E5=0,0,E5/TrNavi_act!E9*1000)</f>
        <v>16861.210770104888</v>
      </c>
      <c r="F15" s="58">
        <f>IF(F5=0,0,F5/TrNavi_act!F9*1000)</f>
        <v>15754.15462529326</v>
      </c>
      <c r="G15" s="58">
        <f>IF(G5=0,0,G5/TrNavi_act!G9*1000)</f>
        <v>15242.401539304257</v>
      </c>
      <c r="H15" s="58">
        <f>IF(H5=0,0,H5/TrNavi_act!H9*1000)</f>
        <v>14428.750767636049</v>
      </c>
      <c r="I15" s="58">
        <f>IF(I5=0,0,I5/TrNavi_act!I9*1000)</f>
        <v>15367.69314486391</v>
      </c>
      <c r="J15" s="58">
        <f>IF(J5=0,0,J5/TrNavi_act!J9*1000)</f>
        <v>15193.624149371746</v>
      </c>
      <c r="K15" s="58">
        <f>IF(K5=0,0,K5/TrNavi_act!K9*1000)</f>
        <v>17297.441324489741</v>
      </c>
      <c r="L15" s="58">
        <f>IF(L5=0,0,L5/TrNavi_act!L9*1000)</f>
        <v>18300.126783954947</v>
      </c>
      <c r="M15" s="58">
        <f>IF(M5=0,0,M5/TrNavi_act!M9*1000)</f>
        <v>16313.018746329142</v>
      </c>
      <c r="N15" s="58">
        <f>IF(N5=0,0,N5/TrNavi_act!N9*1000)</f>
        <v>15739.339391904572</v>
      </c>
      <c r="O15" s="58">
        <f>IF(O5=0,0,O5/TrNavi_act!O9*1000)</f>
        <v>17350.281106268936</v>
      </c>
      <c r="P15" s="58">
        <f>IF(P5=0,0,P5/TrNavi_act!P9*1000)</f>
        <v>16699.846105517146</v>
      </c>
      <c r="Q15" s="58">
        <f>IF(Q5=0,0,Q5/TrNavi_act!Q9*1000)</f>
        <v>18201.98398940004</v>
      </c>
      <c r="R15" s="58">
        <f>IF(R5=0,0,R5/TrNavi_act!R9*1000)</f>
        <v>18092.223371899472</v>
      </c>
      <c r="S15" s="58">
        <f>IF(S5=0,0,S5/TrNavi_act!S9*1000)</f>
        <v>17850.482204885171</v>
      </c>
      <c r="T15" s="58">
        <f>IF(T5=0,0,T5/TrNavi_act!T9*1000)</f>
        <v>18703.258861582792</v>
      </c>
      <c r="U15" s="58">
        <f>IF(U5=0,0,U5/TrNavi_act!U9*1000)</f>
        <v>18230.159081144444</v>
      </c>
      <c r="V15" s="58">
        <f>IF(V5=0,0,V5/TrNavi_act!V9*1000)</f>
        <v>17626.393884982386</v>
      </c>
      <c r="W15" s="58">
        <f>IF(W5=0,0,W5/TrNavi_act!W9*1000)</f>
        <v>16972.345762215627</v>
      </c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DA15" s="182" t="s">
        <v>1027</v>
      </c>
    </row>
    <row r="16" spans="1:105" ht="11.45" customHeight="1" x14ac:dyDescent="0.25">
      <c r="A16" s="50"/>
      <c r="B16" s="50"/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DA16" s="181"/>
    </row>
    <row r="17" spans="1:105" ht="11.45" customHeight="1" x14ac:dyDescent="0.25">
      <c r="A17" s="53" t="s">
        <v>169</v>
      </c>
      <c r="B17" s="62">
        <f>IF(B3=0,0,B3/TrNavi_act!B3*1000)</f>
        <v>78.234432873710162</v>
      </c>
      <c r="C17" s="62">
        <f>IF(C3=0,0,C3/TrNavi_act!C3*1000)</f>
        <v>86.4232709897517</v>
      </c>
      <c r="D17" s="62">
        <f>IF(D3=0,0,D3/TrNavi_act!D3*1000)</f>
        <v>84.42774121297353</v>
      </c>
      <c r="E17" s="62">
        <f>IF(E3=0,0,E3/TrNavi_act!E3*1000)</f>
        <v>92.498535537057634</v>
      </c>
      <c r="F17" s="62">
        <f>IF(F3=0,0,F3/TrNavi_act!F3*1000)</f>
        <v>87.658591349125473</v>
      </c>
      <c r="G17" s="62">
        <f>IF(G3=0,0,G3/TrNavi_act!G3*1000)</f>
        <v>83.140286076033334</v>
      </c>
      <c r="H17" s="62">
        <f>IF(H3=0,0,H3/TrNavi_act!H3*1000)</f>
        <v>81.176324841340261</v>
      </c>
      <c r="I17" s="62">
        <f>IF(I3=0,0,I3/TrNavi_act!I3*1000)</f>
        <v>78.782067695726056</v>
      </c>
      <c r="J17" s="62">
        <f>IF(J3=0,0,J3/TrNavi_act!J3*1000)</f>
        <v>76.801168050622479</v>
      </c>
      <c r="K17" s="62">
        <f>IF(K3=0,0,K3/TrNavi_act!K3*1000)</f>
        <v>81.825291266130009</v>
      </c>
      <c r="L17" s="62">
        <f>IF(L3=0,0,L3/TrNavi_act!L3*1000)</f>
        <v>69.061604552881619</v>
      </c>
      <c r="M17" s="62">
        <f>IF(M3=0,0,M3/TrNavi_act!M3*1000)</f>
        <v>64.874534412651116</v>
      </c>
      <c r="N17" s="62">
        <f>IF(N3=0,0,N3/TrNavi_act!N3*1000)</f>
        <v>62.52526827374075</v>
      </c>
      <c r="O17" s="62">
        <f>IF(O3=0,0,O3/TrNavi_act!O3*1000)</f>
        <v>58.071462261720249</v>
      </c>
      <c r="P17" s="62">
        <f>IF(P3=0,0,P3/TrNavi_act!P3*1000)</f>
        <v>52.501406217445869</v>
      </c>
      <c r="Q17" s="62">
        <f>IF(Q3=0,0,Q3/TrNavi_act!Q3*1000)</f>
        <v>56.316954603737038</v>
      </c>
      <c r="R17" s="62">
        <f>IF(R3=0,0,R3/TrNavi_act!R3*1000)</f>
        <v>58.229040147697255</v>
      </c>
      <c r="S17" s="62">
        <f>IF(S3=0,0,S3/TrNavi_act!S3*1000)</f>
        <v>60.5932039876717</v>
      </c>
      <c r="T17" s="62">
        <f>IF(T3=0,0,T3/TrNavi_act!T3*1000)</f>
        <v>62.489729607188679</v>
      </c>
      <c r="U17" s="62">
        <f>IF(U3=0,0,U3/TrNavi_act!U3*1000)</f>
        <v>60.772073746700983</v>
      </c>
      <c r="V17" s="62">
        <f>IF(V3=0,0,V3/TrNavi_act!V3*1000)</f>
        <v>54.707648368460234</v>
      </c>
      <c r="W17" s="62">
        <f>IF(W3=0,0,W3/TrNavi_act!W3*1000)</f>
        <v>58.014494047580769</v>
      </c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DA17" s="172" t="s">
        <v>448</v>
      </c>
    </row>
    <row r="18" spans="1:105" ht="11.45" customHeight="1" x14ac:dyDescent="0.25">
      <c r="A18" s="55" t="s">
        <v>30</v>
      </c>
      <c r="B18" s="63">
        <f>IF(B4=0,0,B4/TrNavi_act!B4*1000)</f>
        <v>170.15665085524768</v>
      </c>
      <c r="C18" s="63">
        <f>IF(C4=0,0,C4/TrNavi_act!C4*1000)</f>
        <v>211.73542308331685</v>
      </c>
      <c r="D18" s="63">
        <f>IF(D4=0,0,D4/TrNavi_act!D4*1000)</f>
        <v>203.30334520315341</v>
      </c>
      <c r="E18" s="63">
        <f>IF(E4=0,0,E4/TrNavi_act!E4*1000)</f>
        <v>212.40636387490687</v>
      </c>
      <c r="F18" s="63">
        <f>IF(F4=0,0,F4/TrNavi_act!F4*1000)</f>
        <v>214.18304165795777</v>
      </c>
      <c r="G18" s="63">
        <f>IF(G4=0,0,G4/TrNavi_act!G4*1000)</f>
        <v>194.14988744699122</v>
      </c>
      <c r="H18" s="63">
        <f>IF(H4=0,0,H4/TrNavi_act!H4*1000)</f>
        <v>180.78143186562767</v>
      </c>
      <c r="I18" s="63">
        <f>IF(I4=0,0,I4/TrNavi_act!I4*1000)</f>
        <v>182.80468517761366</v>
      </c>
      <c r="J18" s="63">
        <f>IF(J4=0,0,J4/TrNavi_act!J4*1000)</f>
        <v>178.0296608527689</v>
      </c>
      <c r="K18" s="63">
        <f>IF(K4=0,0,K4/TrNavi_act!K4*1000)</f>
        <v>184.14442277802272</v>
      </c>
      <c r="L18" s="63">
        <f>IF(L4=0,0,L4/TrNavi_act!L4*1000)</f>
        <v>164.26424482531755</v>
      </c>
      <c r="M18" s="63">
        <f>IF(M4=0,0,M4/TrNavi_act!M4*1000)</f>
        <v>137.52010951098308</v>
      </c>
      <c r="N18" s="63">
        <f>IF(N4=0,0,N4/TrNavi_act!N4*1000)</f>
        <v>145.2505300612504</v>
      </c>
      <c r="O18" s="63">
        <f>IF(O4=0,0,O4/TrNavi_act!O4*1000)</f>
        <v>138.11357590682709</v>
      </c>
      <c r="P18" s="63">
        <f>IF(P4=0,0,P4/TrNavi_act!P4*1000)</f>
        <v>115.54043964293648</v>
      </c>
      <c r="Q18" s="63">
        <f>IF(Q4=0,0,Q4/TrNavi_act!Q4*1000)</f>
        <v>121.58403397428519</v>
      </c>
      <c r="R18" s="63">
        <f>IF(R4=0,0,R4/TrNavi_act!R4*1000)</f>
        <v>127.52599284754227</v>
      </c>
      <c r="S18" s="63">
        <f>IF(S4=0,0,S4/TrNavi_act!S4*1000)</f>
        <v>135.40065559600782</v>
      </c>
      <c r="T18" s="63">
        <f>IF(T4=0,0,T4/TrNavi_act!T4*1000)</f>
        <v>126.37225775343586</v>
      </c>
      <c r="U18" s="63">
        <f>IF(U4=0,0,U4/TrNavi_act!U4*1000)</f>
        <v>127.43337904848973</v>
      </c>
      <c r="V18" s="63">
        <f>IF(V4=0,0,V4/TrNavi_act!V4*1000)</f>
        <v>112.35377107308656</v>
      </c>
      <c r="W18" s="63">
        <f>IF(W4=0,0,W4/TrNavi_act!W4*1000)</f>
        <v>121.49664519064684</v>
      </c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DA18" s="181" t="s">
        <v>449</v>
      </c>
    </row>
    <row r="19" spans="1:105" ht="11.45" customHeight="1" x14ac:dyDescent="0.25">
      <c r="A19" s="57" t="s">
        <v>31</v>
      </c>
      <c r="B19" s="64">
        <f>IF(B5=0,0,B5/TrNavi_act!B5*1000)</f>
        <v>25.578452704099064</v>
      </c>
      <c r="C19" s="64">
        <f>IF(C5=0,0,C5/TrNavi_act!C5*1000)</f>
        <v>25.837269794356871</v>
      </c>
      <c r="D19" s="64">
        <f>IF(D5=0,0,D5/TrNavi_act!D5*1000)</f>
        <v>24.461452618385596</v>
      </c>
      <c r="E19" s="64">
        <f>IF(E5=0,0,E5/TrNavi_act!E5*1000)</f>
        <v>26.689009985581166</v>
      </c>
      <c r="F19" s="64">
        <f>IF(F5=0,0,F5/TrNavi_act!F5*1000)</f>
        <v>24.566860809403384</v>
      </c>
      <c r="G19" s="64">
        <f>IF(G5=0,0,G5/TrNavi_act!G5*1000)</f>
        <v>24.240317480360154</v>
      </c>
      <c r="H19" s="64">
        <f>IF(H5=0,0,H5/TrNavi_act!H5*1000)</f>
        <v>20.7763132959508</v>
      </c>
      <c r="I19" s="64">
        <f>IF(I5=0,0,I5/TrNavi_act!I5*1000)</f>
        <v>22.834661639048935</v>
      </c>
      <c r="J19" s="64">
        <f>IF(J5=0,0,J5/TrNavi_act!J5*1000)</f>
        <v>22.336653619513338</v>
      </c>
      <c r="K19" s="64">
        <f>IF(K5=0,0,K5/TrNavi_act!K5*1000)</f>
        <v>24.669261596666058</v>
      </c>
      <c r="L19" s="64">
        <f>IF(L5=0,0,L5/TrNavi_act!L5*1000)</f>
        <v>21.972755452726648</v>
      </c>
      <c r="M19" s="64">
        <f>IF(M5=0,0,M5/TrNavi_act!M5*1000)</f>
        <v>24.048719523805751</v>
      </c>
      <c r="N19" s="64">
        <f>IF(N5=0,0,N5/TrNavi_act!N5*1000)</f>
        <v>22.197719121157398</v>
      </c>
      <c r="O19" s="64">
        <f>IF(O5=0,0,O5/TrNavi_act!O5*1000)</f>
        <v>23.689596969495049</v>
      </c>
      <c r="P19" s="64">
        <f>IF(P5=0,0,P5/TrNavi_act!P5*1000)</f>
        <v>21.931076471693626</v>
      </c>
      <c r="Q19" s="64">
        <f>IF(Q5=0,0,Q5/TrNavi_act!Q5*1000)</f>
        <v>23.366321826570122</v>
      </c>
      <c r="R19" s="64">
        <f>IF(R5=0,0,R5/TrNavi_act!R5*1000)</f>
        <v>22.208753647938611</v>
      </c>
      <c r="S19" s="64">
        <f>IF(S5=0,0,S5/TrNavi_act!S5*1000)</f>
        <v>21.032101196741014</v>
      </c>
      <c r="T19" s="64">
        <f>IF(T5=0,0,T5/TrNavi_act!T5*1000)</f>
        <v>23.459344581764913</v>
      </c>
      <c r="U19" s="64">
        <f>IF(U5=0,0,U5/TrNavi_act!U5*1000)</f>
        <v>22.24414265399799</v>
      </c>
      <c r="V19" s="64">
        <f>IF(V5=0,0,V5/TrNavi_act!V5*1000)</f>
        <v>20.997111494099318</v>
      </c>
      <c r="W19" s="64">
        <f>IF(W5=0,0,W5/TrNavi_act!W5*1000)</f>
        <v>22.135917165034385</v>
      </c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DA19" s="182" t="s">
        <v>450</v>
      </c>
    </row>
    <row r="20" spans="1:105" ht="11.45" customHeight="1" x14ac:dyDescent="0.25">
      <c r="A20" s="50"/>
      <c r="B20" s="50"/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DA20" s="181"/>
    </row>
    <row r="21" spans="1:105" ht="11.45" customHeight="1" x14ac:dyDescent="0.25">
      <c r="A21" s="53" t="s">
        <v>41</v>
      </c>
      <c r="B21" s="76">
        <f t="shared" ref="B21:U21" si="3">IF(B3=0,0,B3/B$3)</f>
        <v>1</v>
      </c>
      <c r="C21" s="76">
        <f t="shared" si="3"/>
        <v>1</v>
      </c>
      <c r="D21" s="76">
        <f t="shared" si="3"/>
        <v>1</v>
      </c>
      <c r="E21" s="76">
        <f t="shared" si="3"/>
        <v>1</v>
      </c>
      <c r="F21" s="76">
        <f t="shared" si="3"/>
        <v>1</v>
      </c>
      <c r="G21" s="76">
        <f t="shared" si="3"/>
        <v>1</v>
      </c>
      <c r="H21" s="76">
        <f t="shared" si="3"/>
        <v>1</v>
      </c>
      <c r="I21" s="76">
        <f t="shared" si="3"/>
        <v>1</v>
      </c>
      <c r="J21" s="76">
        <f t="shared" si="3"/>
        <v>1</v>
      </c>
      <c r="K21" s="76">
        <f t="shared" si="3"/>
        <v>1</v>
      </c>
      <c r="L21" s="76">
        <f t="shared" si="3"/>
        <v>1</v>
      </c>
      <c r="M21" s="76">
        <f t="shared" si="3"/>
        <v>1</v>
      </c>
      <c r="N21" s="76">
        <f t="shared" si="3"/>
        <v>1</v>
      </c>
      <c r="O21" s="76">
        <f t="shared" si="3"/>
        <v>1</v>
      </c>
      <c r="P21" s="76">
        <f t="shared" si="3"/>
        <v>1</v>
      </c>
      <c r="Q21" s="76">
        <f t="shared" si="3"/>
        <v>1</v>
      </c>
      <c r="R21" s="76">
        <f t="shared" si="3"/>
        <v>1</v>
      </c>
      <c r="S21" s="76">
        <f t="shared" si="3"/>
        <v>1</v>
      </c>
      <c r="T21" s="76">
        <f t="shared" si="3"/>
        <v>1</v>
      </c>
      <c r="U21" s="76">
        <f t="shared" si="3"/>
        <v>1</v>
      </c>
      <c r="V21" s="76">
        <f t="shared" ref="V21:W21" si="4">IF(V3=0,0,V3/V$3)</f>
        <v>1</v>
      </c>
      <c r="W21" s="76">
        <f t="shared" si="4"/>
        <v>1</v>
      </c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DA21" s="183"/>
    </row>
    <row r="22" spans="1:105" ht="11.45" customHeight="1" x14ac:dyDescent="0.25">
      <c r="A22" s="55" t="s">
        <v>30</v>
      </c>
      <c r="B22" s="77">
        <f t="shared" ref="B22:U22" si="5">IF(B4=0,0,B4/B$3)</f>
        <v>0.79212894616921836</v>
      </c>
      <c r="C22" s="77">
        <f t="shared" si="5"/>
        <v>0.79847263171850025</v>
      </c>
      <c r="D22" s="77">
        <f t="shared" si="5"/>
        <v>0.80741584483238515</v>
      </c>
      <c r="E22" s="77">
        <f t="shared" si="5"/>
        <v>0.81370866388182439</v>
      </c>
      <c r="F22" s="77">
        <f t="shared" si="5"/>
        <v>0.81299455928840669</v>
      </c>
      <c r="G22" s="77">
        <f t="shared" si="5"/>
        <v>0.80951118003044276</v>
      </c>
      <c r="H22" s="77">
        <f t="shared" si="5"/>
        <v>0.84067393476374497</v>
      </c>
      <c r="I22" s="77">
        <f t="shared" si="5"/>
        <v>0.81152386187157666</v>
      </c>
      <c r="J22" s="77">
        <f t="shared" si="5"/>
        <v>0.81090330088003693</v>
      </c>
      <c r="K22" s="77">
        <f t="shared" si="5"/>
        <v>0.80656619009187025</v>
      </c>
      <c r="L22" s="77">
        <f t="shared" si="5"/>
        <v>0.78712830140341139</v>
      </c>
      <c r="M22" s="77">
        <f t="shared" si="5"/>
        <v>0.76267663663041751</v>
      </c>
      <c r="N22" s="77">
        <f t="shared" si="5"/>
        <v>0.76132913933275637</v>
      </c>
      <c r="O22" s="77">
        <f t="shared" si="5"/>
        <v>0.7146378207436912</v>
      </c>
      <c r="P22" s="77">
        <f t="shared" si="5"/>
        <v>0.71869382330201259</v>
      </c>
      <c r="Q22" s="77">
        <f t="shared" si="5"/>
        <v>0.72428807056291156</v>
      </c>
      <c r="R22" s="77">
        <f t="shared" si="5"/>
        <v>0.74904305049313391</v>
      </c>
      <c r="S22" s="77">
        <f t="shared" si="5"/>
        <v>0.7729628251317896</v>
      </c>
      <c r="T22" s="77">
        <f t="shared" si="5"/>
        <v>0.76696591304170081</v>
      </c>
      <c r="U22" s="77">
        <f t="shared" si="5"/>
        <v>0.76803945185689138</v>
      </c>
      <c r="V22" s="77">
        <f t="shared" ref="V22:W22" si="6">IF(V4=0,0,V4/V$3)</f>
        <v>0.75781825843815553</v>
      </c>
      <c r="W22" s="77">
        <f t="shared" si="6"/>
        <v>0.75622010722475597</v>
      </c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DA22" s="184"/>
    </row>
    <row r="23" spans="1:105" ht="11.45" customHeight="1" x14ac:dyDescent="0.25">
      <c r="A23" s="57" t="s">
        <v>31</v>
      </c>
      <c r="B23" s="78">
        <f t="shared" ref="B23:U23" si="7">IF(B5=0,0,B5/B$3)</f>
        <v>0.20787105383078164</v>
      </c>
      <c r="C23" s="78">
        <f t="shared" si="7"/>
        <v>0.20152736828149972</v>
      </c>
      <c r="D23" s="78">
        <f t="shared" si="7"/>
        <v>0.19258415516761482</v>
      </c>
      <c r="E23" s="78">
        <f t="shared" si="7"/>
        <v>0.18629133611817564</v>
      </c>
      <c r="F23" s="78">
        <f t="shared" si="7"/>
        <v>0.18700544071159331</v>
      </c>
      <c r="G23" s="78">
        <f t="shared" si="7"/>
        <v>0.19048881996955727</v>
      </c>
      <c r="H23" s="78">
        <f t="shared" si="7"/>
        <v>0.15932606523625492</v>
      </c>
      <c r="I23" s="78">
        <f t="shared" si="7"/>
        <v>0.1884761381284234</v>
      </c>
      <c r="J23" s="78">
        <f t="shared" si="7"/>
        <v>0.18909669911996313</v>
      </c>
      <c r="K23" s="78">
        <f t="shared" si="7"/>
        <v>0.19343380990812969</v>
      </c>
      <c r="L23" s="78">
        <f t="shared" si="7"/>
        <v>0.21287169859658864</v>
      </c>
      <c r="M23" s="78">
        <f t="shared" si="7"/>
        <v>0.23732336336958246</v>
      </c>
      <c r="N23" s="78">
        <f t="shared" si="7"/>
        <v>0.23867086066724361</v>
      </c>
      <c r="O23" s="78">
        <f t="shared" si="7"/>
        <v>0.2853621792563088</v>
      </c>
      <c r="P23" s="78">
        <f t="shared" si="7"/>
        <v>0.2813061766979873</v>
      </c>
      <c r="Q23" s="78">
        <f t="shared" si="7"/>
        <v>0.27571192943708839</v>
      </c>
      <c r="R23" s="78">
        <f t="shared" si="7"/>
        <v>0.25095694950686598</v>
      </c>
      <c r="S23" s="78">
        <f t="shared" si="7"/>
        <v>0.22703717486821037</v>
      </c>
      <c r="T23" s="78">
        <f t="shared" si="7"/>
        <v>0.23303408695829916</v>
      </c>
      <c r="U23" s="78">
        <f t="shared" si="7"/>
        <v>0.23196054814310857</v>
      </c>
      <c r="V23" s="78">
        <f t="shared" ref="V23:W23" si="8">IF(V5=0,0,V5/V$3)</f>
        <v>0.24218174156184438</v>
      </c>
      <c r="W23" s="78">
        <f t="shared" si="8"/>
        <v>0.24377989277524398</v>
      </c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DA23" s="185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DA25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960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DA1" s="170" t="s">
        <v>157</v>
      </c>
    </row>
    <row r="2" spans="1:105" ht="11.45" customHeight="1" x14ac:dyDescent="0.25">
      <c r="A2" s="50"/>
      <c r="B2" s="50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DA2" s="181"/>
    </row>
    <row r="3" spans="1:105" ht="11.45" customHeight="1" x14ac:dyDescent="0.25">
      <c r="A3" s="53" t="s">
        <v>170</v>
      </c>
      <c r="B3" s="54">
        <f t="shared" ref="B3:Q3" si="0">SUM(B4:B5)</f>
        <v>5326857.4465439999</v>
      </c>
      <c r="C3" s="54">
        <f t="shared" si="0"/>
        <v>5600580.8933119997</v>
      </c>
      <c r="D3" s="54">
        <f t="shared" si="0"/>
        <v>5760396.7518229997</v>
      </c>
      <c r="E3" s="54">
        <f t="shared" si="0"/>
        <v>5971481.5426449999</v>
      </c>
      <c r="F3" s="54">
        <f t="shared" si="0"/>
        <v>6310605.0556279998</v>
      </c>
      <c r="G3" s="54">
        <f t="shared" si="0"/>
        <v>6787911.1454270007</v>
      </c>
      <c r="H3" s="54">
        <f t="shared" si="0"/>
        <v>7119228.0933020003</v>
      </c>
      <c r="I3" s="54">
        <f t="shared" si="0"/>
        <v>7369718.9251739997</v>
      </c>
      <c r="J3" s="54">
        <f t="shared" si="0"/>
        <v>7603280.8803650001</v>
      </c>
      <c r="K3" s="54">
        <f t="shared" si="0"/>
        <v>6448510.9093880001</v>
      </c>
      <c r="L3" s="54">
        <f t="shared" si="0"/>
        <v>6942996.0965500008</v>
      </c>
      <c r="M3" s="54">
        <f t="shared" si="0"/>
        <v>7483459.4286740012</v>
      </c>
      <c r="N3" s="54">
        <f t="shared" si="0"/>
        <v>7468630.6677689981</v>
      </c>
      <c r="O3" s="54">
        <f t="shared" si="0"/>
        <v>7295288.9737370005</v>
      </c>
      <c r="P3" s="54">
        <f t="shared" si="0"/>
        <v>7635673.2099049995</v>
      </c>
      <c r="Q3" s="54">
        <f t="shared" si="0"/>
        <v>7708235.5194420023</v>
      </c>
      <c r="R3" s="54">
        <f t="shared" ref="R3:W3" si="1">SUM(R4:R5)</f>
        <v>7724186.3726279996</v>
      </c>
      <c r="S3" s="54">
        <f t="shared" si="1"/>
        <v>7986547.7088090023</v>
      </c>
      <c r="T3" s="54">
        <f t="shared" si="1"/>
        <v>8213749.9319819994</v>
      </c>
      <c r="U3" s="54">
        <f t="shared" si="1"/>
        <v>8422478.3690099996</v>
      </c>
      <c r="V3" s="54">
        <f t="shared" si="1"/>
        <v>7741503.7297410006</v>
      </c>
      <c r="W3" s="54">
        <f t="shared" si="1"/>
        <v>8135819.1880959999</v>
      </c>
      <c r="DA3" s="172" t="s">
        <v>387</v>
      </c>
    </row>
    <row r="4" spans="1:105" ht="11.45" customHeight="1" x14ac:dyDescent="0.25">
      <c r="A4" s="55" t="s">
        <v>172</v>
      </c>
      <c r="B4" s="56">
        <v>753767.24071499996</v>
      </c>
      <c r="C4" s="56">
        <v>780873.54106299998</v>
      </c>
      <c r="D4" s="56">
        <v>793361.74395400006</v>
      </c>
      <c r="E4" s="56">
        <v>807199.90117699991</v>
      </c>
      <c r="F4" s="56">
        <v>831866.44911899988</v>
      </c>
      <c r="G4" s="56">
        <v>834011.02166099998</v>
      </c>
      <c r="H4" s="56">
        <v>820751.74994500016</v>
      </c>
      <c r="I4" s="56">
        <v>821736.85036699986</v>
      </c>
      <c r="J4" s="56">
        <v>823455.9682560002</v>
      </c>
      <c r="K4" s="56">
        <v>749736.74779499997</v>
      </c>
      <c r="L4" s="56">
        <v>810990.88261199987</v>
      </c>
      <c r="M4" s="56">
        <v>819202.74876200012</v>
      </c>
      <c r="N4" s="56">
        <v>813110.6150639999</v>
      </c>
      <c r="O4" s="56">
        <v>831474.02015</v>
      </c>
      <c r="P4" s="56">
        <v>858027.52009200002</v>
      </c>
      <c r="Q4" s="56">
        <v>847483.61328800011</v>
      </c>
      <c r="R4" s="56">
        <v>885484.94313100004</v>
      </c>
      <c r="S4" s="56">
        <v>892626.678526</v>
      </c>
      <c r="T4" s="56">
        <v>949847.57712200028</v>
      </c>
      <c r="U4" s="56">
        <v>955169.91404700011</v>
      </c>
      <c r="V4" s="56">
        <v>893950.70762199978</v>
      </c>
      <c r="W4" s="56">
        <v>910620.84579399996</v>
      </c>
      <c r="DA4" s="181" t="s">
        <v>388</v>
      </c>
    </row>
    <row r="5" spans="1:105" ht="11.45" customHeight="1" x14ac:dyDescent="0.25">
      <c r="A5" s="57" t="s">
        <v>173</v>
      </c>
      <c r="B5" s="58">
        <v>4573090.2058290001</v>
      </c>
      <c r="C5" s="58">
        <v>4819707.3522489993</v>
      </c>
      <c r="D5" s="58">
        <v>4967035.0078689996</v>
      </c>
      <c r="E5" s="58">
        <v>5164281.6414679997</v>
      </c>
      <c r="F5" s="58">
        <v>5478738.6065090001</v>
      </c>
      <c r="G5" s="58">
        <v>5953900.1237660004</v>
      </c>
      <c r="H5" s="58">
        <v>6298476.3433570005</v>
      </c>
      <c r="I5" s="58">
        <v>6547982.0748070003</v>
      </c>
      <c r="J5" s="58">
        <v>6779824.9121089997</v>
      </c>
      <c r="K5" s="58">
        <v>5698774.1615930004</v>
      </c>
      <c r="L5" s="58">
        <v>6132005.2139380006</v>
      </c>
      <c r="M5" s="58">
        <v>6664256.6799120009</v>
      </c>
      <c r="N5" s="58">
        <v>6655520.0527049983</v>
      </c>
      <c r="O5" s="58">
        <v>6463814.9535870003</v>
      </c>
      <c r="P5" s="58">
        <v>6777645.6898129992</v>
      </c>
      <c r="Q5" s="58">
        <v>6860751.9061540021</v>
      </c>
      <c r="R5" s="58">
        <v>6838701.4294969998</v>
      </c>
      <c r="S5" s="58">
        <v>7093921.0302830022</v>
      </c>
      <c r="T5" s="58">
        <v>7263902.3548599994</v>
      </c>
      <c r="U5" s="58">
        <v>7467308.4549629986</v>
      </c>
      <c r="V5" s="58">
        <v>6847553.0221190006</v>
      </c>
      <c r="W5" s="58">
        <v>7225198.3423020002</v>
      </c>
      <c r="DA5" s="182" t="s">
        <v>389</v>
      </c>
    </row>
    <row r="6" spans="1:105" ht="11.45" customHeight="1" x14ac:dyDescent="0.25">
      <c r="A6" s="50"/>
      <c r="B6" s="50"/>
      <c r="C6" s="5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DA6" s="181"/>
    </row>
    <row r="7" spans="1:105" ht="11.45" customHeight="1" x14ac:dyDescent="0.25">
      <c r="A7" s="53" t="s">
        <v>64</v>
      </c>
      <c r="B7" s="59">
        <f t="shared" ref="B7:W7" si="2">SUM(B8:B9)</f>
        <v>357.457673</v>
      </c>
      <c r="C7" s="59">
        <f t="shared" si="2"/>
        <v>360.40157299999998</v>
      </c>
      <c r="D7" s="59">
        <f t="shared" si="2"/>
        <v>352.88474599999995</v>
      </c>
      <c r="E7" s="59">
        <f t="shared" si="2"/>
        <v>369.27069499999999</v>
      </c>
      <c r="F7" s="59">
        <f t="shared" si="2"/>
        <v>378.103095</v>
      </c>
      <c r="G7" s="59">
        <f t="shared" si="2"/>
        <v>384.65125499999994</v>
      </c>
      <c r="H7" s="59">
        <f t="shared" si="2"/>
        <v>376.48498000000006</v>
      </c>
      <c r="I7" s="59">
        <f t="shared" si="2"/>
        <v>373.50084900000002</v>
      </c>
      <c r="J7" s="59">
        <f t="shared" si="2"/>
        <v>367.01370799999995</v>
      </c>
      <c r="K7" s="59">
        <f t="shared" si="2"/>
        <v>311.98276900000002</v>
      </c>
      <c r="L7" s="59">
        <f t="shared" si="2"/>
        <v>317.74275999999998</v>
      </c>
      <c r="M7" s="59">
        <f t="shared" si="2"/>
        <v>325.60609399999998</v>
      </c>
      <c r="N7" s="59">
        <f t="shared" si="2"/>
        <v>313.02603099999999</v>
      </c>
      <c r="O7" s="59">
        <f t="shared" si="2"/>
        <v>304.73513600000001</v>
      </c>
      <c r="P7" s="59">
        <f t="shared" si="2"/>
        <v>310.925657</v>
      </c>
      <c r="Q7" s="59">
        <f t="shared" si="2"/>
        <v>298.18015700000001</v>
      </c>
      <c r="R7" s="59">
        <f t="shared" si="2"/>
        <v>297.23643500000003</v>
      </c>
      <c r="S7" s="59">
        <f t="shared" si="2"/>
        <v>301.82596999999998</v>
      </c>
      <c r="T7" s="59">
        <f t="shared" si="2"/>
        <v>316.01996099999997</v>
      </c>
      <c r="U7" s="59">
        <f t="shared" si="2"/>
        <v>324.91578799999996</v>
      </c>
      <c r="V7" s="59">
        <f t="shared" si="2"/>
        <v>291.32111599999996</v>
      </c>
      <c r="W7" s="59">
        <f t="shared" si="2"/>
        <v>301.27332799999999</v>
      </c>
      <c r="DA7" s="172" t="s">
        <v>961</v>
      </c>
    </row>
    <row r="8" spans="1:105" ht="11.45" customHeight="1" x14ac:dyDescent="0.25">
      <c r="A8" s="55" t="s">
        <v>172</v>
      </c>
      <c r="B8" s="60">
        <v>146.34251399999999</v>
      </c>
      <c r="C8" s="60">
        <v>147.46965900000001</v>
      </c>
      <c r="D8" s="60">
        <v>141.49578399999999</v>
      </c>
      <c r="E8" s="60">
        <v>146.19913300000002</v>
      </c>
      <c r="F8" s="60">
        <v>148.26503499999998</v>
      </c>
      <c r="G8" s="60">
        <v>143.54702799999995</v>
      </c>
      <c r="H8" s="60">
        <v>134.589507</v>
      </c>
      <c r="I8" s="60">
        <v>132.79280400000002</v>
      </c>
      <c r="J8" s="60">
        <v>128.95820599999999</v>
      </c>
      <c r="K8" s="60">
        <v>111.81345900000001</v>
      </c>
      <c r="L8" s="60">
        <v>120.25346099999997</v>
      </c>
      <c r="M8" s="60">
        <v>120.265675</v>
      </c>
      <c r="N8" s="60">
        <v>117.44112000000003</v>
      </c>
      <c r="O8" s="60">
        <v>119.74589600000002</v>
      </c>
      <c r="P8" s="60">
        <v>119.85711500000002</v>
      </c>
      <c r="Q8" s="60">
        <v>114.50544600000001</v>
      </c>
      <c r="R8" s="60">
        <v>115.93452900000003</v>
      </c>
      <c r="S8" s="60">
        <v>116.62928899999999</v>
      </c>
      <c r="T8" s="60">
        <v>126.913743</v>
      </c>
      <c r="U8" s="60">
        <v>130.33993599999999</v>
      </c>
      <c r="V8" s="60">
        <v>112.41883999999999</v>
      </c>
      <c r="W8" s="60">
        <v>117.97838999999999</v>
      </c>
      <c r="DA8" s="181" t="s">
        <v>962</v>
      </c>
    </row>
    <row r="9" spans="1:105" ht="11.45" customHeight="1" x14ac:dyDescent="0.25">
      <c r="A9" s="57" t="s">
        <v>173</v>
      </c>
      <c r="B9" s="61">
        <v>211.11515899999998</v>
      </c>
      <c r="C9" s="61">
        <v>212.93191400000001</v>
      </c>
      <c r="D9" s="61">
        <v>211.38896199999996</v>
      </c>
      <c r="E9" s="61">
        <v>223.07156199999997</v>
      </c>
      <c r="F9" s="61">
        <v>229.83806000000001</v>
      </c>
      <c r="G9" s="61">
        <v>241.10422699999998</v>
      </c>
      <c r="H9" s="61">
        <v>241.89547300000004</v>
      </c>
      <c r="I9" s="61">
        <v>240.70804500000003</v>
      </c>
      <c r="J9" s="61">
        <v>238.05550199999999</v>
      </c>
      <c r="K9" s="61">
        <v>200.16931000000002</v>
      </c>
      <c r="L9" s="61">
        <v>197.48929899999999</v>
      </c>
      <c r="M9" s="61">
        <v>205.340419</v>
      </c>
      <c r="N9" s="61">
        <v>195.58491099999998</v>
      </c>
      <c r="O9" s="61">
        <v>184.98924000000002</v>
      </c>
      <c r="P9" s="61">
        <v>191.06854199999998</v>
      </c>
      <c r="Q9" s="61">
        <v>183.67471100000003</v>
      </c>
      <c r="R9" s="61">
        <v>181.30190599999997</v>
      </c>
      <c r="S9" s="61">
        <v>185.19668100000001</v>
      </c>
      <c r="T9" s="61">
        <v>189.10621799999998</v>
      </c>
      <c r="U9" s="61">
        <v>194.57585199999997</v>
      </c>
      <c r="V9" s="61">
        <v>178.902276</v>
      </c>
      <c r="W9" s="61">
        <v>183.29493800000003</v>
      </c>
      <c r="DA9" s="182" t="s">
        <v>963</v>
      </c>
    </row>
    <row r="10" spans="1:105" ht="11.45" customHeight="1" x14ac:dyDescent="0.25">
      <c r="A10" s="50"/>
      <c r="B10" s="50"/>
      <c r="C10" s="50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DA10" s="181"/>
    </row>
    <row r="11" spans="1:105" ht="11.45" customHeight="1" x14ac:dyDescent="0.25">
      <c r="A11" s="68" t="s">
        <v>36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DA11" s="179"/>
    </row>
    <row r="12" spans="1:105" ht="11.45" customHeight="1" x14ac:dyDescent="0.25">
      <c r="A12" s="50"/>
      <c r="B12" s="50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DA12" s="181"/>
    </row>
    <row r="13" spans="1:105" ht="11.45" customHeight="1" x14ac:dyDescent="0.25">
      <c r="A13" s="53" t="s">
        <v>145</v>
      </c>
      <c r="B13" s="62">
        <f t="shared" ref="B13:W15" si="3">IF(B3=0,0,B3/B7)</f>
        <v>14902.064912574977</v>
      </c>
      <c r="C13" s="62">
        <f t="shared" si="3"/>
        <v>15539.834764572463</v>
      </c>
      <c r="D13" s="62">
        <f t="shared" si="3"/>
        <v>16323.734072152272</v>
      </c>
      <c r="E13" s="62">
        <f t="shared" si="3"/>
        <v>16171.013902538354</v>
      </c>
      <c r="F13" s="62">
        <f t="shared" si="3"/>
        <v>16690.170324122842</v>
      </c>
      <c r="G13" s="62">
        <f t="shared" si="3"/>
        <v>17646.923173114312</v>
      </c>
      <c r="H13" s="62">
        <f t="shared" si="3"/>
        <v>18909.726739435922</v>
      </c>
      <c r="I13" s="62">
        <f t="shared" si="3"/>
        <v>19731.464988380787</v>
      </c>
      <c r="J13" s="62">
        <f t="shared" si="3"/>
        <v>20716.612798465285</v>
      </c>
      <c r="K13" s="62">
        <f t="shared" si="3"/>
        <v>20669.445719894869</v>
      </c>
      <c r="L13" s="62">
        <f t="shared" si="3"/>
        <v>21850.997003204735</v>
      </c>
      <c r="M13" s="62">
        <f t="shared" si="3"/>
        <v>22983.167595978721</v>
      </c>
      <c r="N13" s="62">
        <f t="shared" si="3"/>
        <v>23859.455534447225</v>
      </c>
      <c r="O13" s="62">
        <f t="shared" si="3"/>
        <v>23939.769694745672</v>
      </c>
      <c r="P13" s="62">
        <f t="shared" si="3"/>
        <v>24557.874327833291</v>
      </c>
      <c r="Q13" s="62">
        <f t="shared" si="3"/>
        <v>25850.933868285549</v>
      </c>
      <c r="R13" s="62">
        <f t="shared" si="3"/>
        <v>25986.674118965257</v>
      </c>
      <c r="S13" s="62">
        <f t="shared" si="3"/>
        <v>26460.770452618781</v>
      </c>
      <c r="T13" s="62">
        <f t="shared" si="3"/>
        <v>25991.237724322105</v>
      </c>
      <c r="U13" s="62">
        <f t="shared" si="3"/>
        <v>25922.034816633783</v>
      </c>
      <c r="V13" s="62">
        <f t="shared" si="3"/>
        <v>26573.781660719033</v>
      </c>
      <c r="W13" s="62">
        <f t="shared" si="3"/>
        <v>27004.777495922241</v>
      </c>
      <c r="DA13" s="172" t="s">
        <v>964</v>
      </c>
    </row>
    <row r="14" spans="1:105" ht="11.45" customHeight="1" x14ac:dyDescent="0.25">
      <c r="A14" s="55" t="s">
        <v>172</v>
      </c>
      <c r="B14" s="63">
        <f t="shared" si="3"/>
        <v>5150.7058346353133</v>
      </c>
      <c r="C14" s="63">
        <f t="shared" si="3"/>
        <v>5295.1471262505593</v>
      </c>
      <c r="D14" s="63">
        <f t="shared" si="3"/>
        <v>5606.9638368447795</v>
      </c>
      <c r="E14" s="63">
        <f t="shared" si="3"/>
        <v>5521.235896638319</v>
      </c>
      <c r="F14" s="63">
        <f t="shared" si="3"/>
        <v>5610.6717886587348</v>
      </c>
      <c r="G14" s="63">
        <f t="shared" si="3"/>
        <v>5810.0194290403579</v>
      </c>
      <c r="H14" s="63">
        <f t="shared" si="3"/>
        <v>6098.1852763975139</v>
      </c>
      <c r="I14" s="63">
        <f t="shared" si="3"/>
        <v>6188.1128014060141</v>
      </c>
      <c r="J14" s="63">
        <f t="shared" si="3"/>
        <v>6385.4483851613159</v>
      </c>
      <c r="K14" s="63">
        <f t="shared" si="3"/>
        <v>6705.2459918532695</v>
      </c>
      <c r="L14" s="63">
        <f t="shared" si="3"/>
        <v>6744.0128198222919</v>
      </c>
      <c r="M14" s="63">
        <f t="shared" si="3"/>
        <v>6811.6089546082048</v>
      </c>
      <c r="N14" s="63">
        <f t="shared" si="3"/>
        <v>6923.5597809693891</v>
      </c>
      <c r="O14" s="63">
        <f t="shared" si="3"/>
        <v>6943.6535858398011</v>
      </c>
      <c r="P14" s="63">
        <f t="shared" si="3"/>
        <v>7158.7533213359911</v>
      </c>
      <c r="Q14" s="63">
        <f t="shared" si="3"/>
        <v>7401.251581413866</v>
      </c>
      <c r="R14" s="63">
        <f t="shared" si="3"/>
        <v>7637.8017038478656</v>
      </c>
      <c r="S14" s="63">
        <f t="shared" si="3"/>
        <v>7653.5378563955755</v>
      </c>
      <c r="T14" s="63">
        <f t="shared" si="3"/>
        <v>7484.1979652432146</v>
      </c>
      <c r="U14" s="63">
        <f t="shared" si="3"/>
        <v>7328.2981667798285</v>
      </c>
      <c r="V14" s="63">
        <f t="shared" si="3"/>
        <v>7951.9652366275959</v>
      </c>
      <c r="W14" s="63">
        <f t="shared" si="3"/>
        <v>7718.5393510964168</v>
      </c>
      <c r="DA14" s="181" t="s">
        <v>965</v>
      </c>
    </row>
    <row r="15" spans="1:105" ht="11.45" customHeight="1" x14ac:dyDescent="0.25">
      <c r="A15" s="57" t="s">
        <v>173</v>
      </c>
      <c r="B15" s="64">
        <f t="shared" si="3"/>
        <v>21661.590894233232</v>
      </c>
      <c r="C15" s="64">
        <f t="shared" si="3"/>
        <v>22634.969374525037</v>
      </c>
      <c r="D15" s="64">
        <f t="shared" si="3"/>
        <v>23497.135143078096</v>
      </c>
      <c r="E15" s="64">
        <f t="shared" si="3"/>
        <v>23150.784417190749</v>
      </c>
      <c r="F15" s="64">
        <f t="shared" si="3"/>
        <v>23837.386229717566</v>
      </c>
      <c r="G15" s="64">
        <f t="shared" si="3"/>
        <v>24694.300045457108</v>
      </c>
      <c r="H15" s="64">
        <f t="shared" si="3"/>
        <v>26038.008339895634</v>
      </c>
      <c r="I15" s="64">
        <f t="shared" si="3"/>
        <v>27203.004680657847</v>
      </c>
      <c r="J15" s="64">
        <f t="shared" si="3"/>
        <v>28480.017706580878</v>
      </c>
      <c r="K15" s="64">
        <f t="shared" si="3"/>
        <v>28469.769724404803</v>
      </c>
      <c r="L15" s="64">
        <f t="shared" si="3"/>
        <v>31049.81001496188</v>
      </c>
      <c r="M15" s="64">
        <f t="shared" si="3"/>
        <v>32454.675569314004</v>
      </c>
      <c r="N15" s="64">
        <f t="shared" si="3"/>
        <v>34028.801192669707</v>
      </c>
      <c r="O15" s="64">
        <f t="shared" si="3"/>
        <v>34941.572567069306</v>
      </c>
      <c r="P15" s="64">
        <f t="shared" si="3"/>
        <v>35472.326416836317</v>
      </c>
      <c r="Q15" s="64">
        <f t="shared" si="3"/>
        <v>37352.730099866611</v>
      </c>
      <c r="R15" s="64">
        <f t="shared" si="3"/>
        <v>37719.964342222636</v>
      </c>
      <c r="S15" s="64">
        <f t="shared" si="3"/>
        <v>38304.795701403535</v>
      </c>
      <c r="T15" s="64">
        <f t="shared" si="3"/>
        <v>38411.758384697852</v>
      </c>
      <c r="U15" s="64">
        <f t="shared" si="3"/>
        <v>38377.364807648381</v>
      </c>
      <c r="V15" s="64">
        <f t="shared" si="3"/>
        <v>38275.382377578026</v>
      </c>
      <c r="W15" s="64">
        <f t="shared" si="3"/>
        <v>39418.428141763514</v>
      </c>
      <c r="DA15" s="182" t="s">
        <v>966</v>
      </c>
    </row>
    <row r="16" spans="1:105" ht="11.45" customHeight="1" x14ac:dyDescent="0.25">
      <c r="A16" s="50"/>
      <c r="B16" s="50"/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DA16" s="181"/>
    </row>
    <row r="17" spans="1:105" ht="11.45" customHeight="1" x14ac:dyDescent="0.25">
      <c r="A17" s="53" t="s">
        <v>65</v>
      </c>
      <c r="B17" s="65">
        <f t="shared" ref="B17:W19" si="4">IF(B3=0,0,B3/B$3)</f>
        <v>1</v>
      </c>
      <c r="C17" s="65">
        <f t="shared" si="4"/>
        <v>1</v>
      </c>
      <c r="D17" s="65">
        <f t="shared" si="4"/>
        <v>1</v>
      </c>
      <c r="E17" s="65">
        <f t="shared" si="4"/>
        <v>1</v>
      </c>
      <c r="F17" s="65">
        <f t="shared" si="4"/>
        <v>1</v>
      </c>
      <c r="G17" s="65">
        <f t="shared" si="4"/>
        <v>1</v>
      </c>
      <c r="H17" s="65">
        <f t="shared" si="4"/>
        <v>1</v>
      </c>
      <c r="I17" s="65">
        <f t="shared" si="4"/>
        <v>1</v>
      </c>
      <c r="J17" s="65">
        <f t="shared" si="4"/>
        <v>1</v>
      </c>
      <c r="K17" s="65">
        <f t="shared" si="4"/>
        <v>1</v>
      </c>
      <c r="L17" s="65">
        <f t="shared" si="4"/>
        <v>1</v>
      </c>
      <c r="M17" s="65">
        <f t="shared" si="4"/>
        <v>1</v>
      </c>
      <c r="N17" s="65">
        <f t="shared" si="4"/>
        <v>1</v>
      </c>
      <c r="O17" s="65">
        <f t="shared" si="4"/>
        <v>1</v>
      </c>
      <c r="P17" s="65">
        <f t="shared" si="4"/>
        <v>1</v>
      </c>
      <c r="Q17" s="65">
        <f t="shared" si="4"/>
        <v>1</v>
      </c>
      <c r="R17" s="65">
        <f t="shared" si="4"/>
        <v>1</v>
      </c>
      <c r="S17" s="65">
        <f t="shared" si="4"/>
        <v>1</v>
      </c>
      <c r="T17" s="65">
        <f t="shared" si="4"/>
        <v>1</v>
      </c>
      <c r="U17" s="65">
        <f t="shared" si="4"/>
        <v>1</v>
      </c>
      <c r="V17" s="65">
        <f t="shared" si="4"/>
        <v>1</v>
      </c>
      <c r="W17" s="65">
        <f t="shared" si="4"/>
        <v>1</v>
      </c>
      <c r="DA17" s="172"/>
    </row>
    <row r="18" spans="1:105" ht="11.45" customHeight="1" x14ac:dyDescent="0.25">
      <c r="A18" s="55" t="s">
        <v>172</v>
      </c>
      <c r="B18" s="66">
        <f t="shared" si="4"/>
        <v>0.14150317486044889</v>
      </c>
      <c r="C18" s="66">
        <f t="shared" si="4"/>
        <v>0.13942724084130084</v>
      </c>
      <c r="D18" s="66">
        <f t="shared" si="4"/>
        <v>0.13772692717787605</v>
      </c>
      <c r="E18" s="66">
        <f t="shared" si="4"/>
        <v>0.13517581782886326</v>
      </c>
      <c r="F18" s="66">
        <f t="shared" si="4"/>
        <v>0.1318203946826168</v>
      </c>
      <c r="G18" s="66">
        <f t="shared" si="4"/>
        <v>0.12286710945279111</v>
      </c>
      <c r="H18" s="66">
        <f t="shared" si="4"/>
        <v>0.115286620851099</v>
      </c>
      <c r="I18" s="66">
        <f t="shared" si="4"/>
        <v>0.1115017897846896</v>
      </c>
      <c r="J18" s="66">
        <f t="shared" si="4"/>
        <v>0.10830271578977491</v>
      </c>
      <c r="K18" s="66">
        <f t="shared" si="4"/>
        <v>0.1162650972185692</v>
      </c>
      <c r="L18" s="66">
        <f t="shared" si="4"/>
        <v>0.11680704861910898</v>
      </c>
      <c r="M18" s="66">
        <f t="shared" si="4"/>
        <v>0.10946845594206089</v>
      </c>
      <c r="N18" s="66">
        <f t="shared" si="4"/>
        <v>0.10887010634666841</v>
      </c>
      <c r="O18" s="66">
        <f t="shared" si="4"/>
        <v>0.11397410344446969</v>
      </c>
      <c r="P18" s="66">
        <f t="shared" si="4"/>
        <v>0.11237090646820326</v>
      </c>
      <c r="Q18" s="66">
        <f t="shared" si="4"/>
        <v>0.10994521523770842</v>
      </c>
      <c r="R18" s="66">
        <f t="shared" si="4"/>
        <v>0.1146379567262735</v>
      </c>
      <c r="S18" s="66">
        <f t="shared" si="4"/>
        <v>0.11176627387343478</v>
      </c>
      <c r="T18" s="66">
        <f t="shared" si="4"/>
        <v>0.11564116085681703</v>
      </c>
      <c r="U18" s="66">
        <f t="shared" si="4"/>
        <v>0.11340722673286881</v>
      </c>
      <c r="V18" s="66">
        <f t="shared" si="4"/>
        <v>0.11547507290962808</v>
      </c>
      <c r="W18" s="66">
        <f t="shared" si="4"/>
        <v>0.11192737015669957</v>
      </c>
      <c r="DA18" s="181"/>
    </row>
    <row r="19" spans="1:105" ht="11.45" customHeight="1" x14ac:dyDescent="0.25">
      <c r="A19" s="57" t="s">
        <v>173</v>
      </c>
      <c r="B19" s="67">
        <f t="shared" si="4"/>
        <v>0.85849682513955117</v>
      </c>
      <c r="C19" s="67">
        <f t="shared" si="4"/>
        <v>0.86057275915869913</v>
      </c>
      <c r="D19" s="67">
        <f t="shared" si="4"/>
        <v>0.86227307282212395</v>
      </c>
      <c r="E19" s="67">
        <f t="shared" si="4"/>
        <v>0.86482418217113666</v>
      </c>
      <c r="F19" s="67">
        <f t="shared" si="4"/>
        <v>0.86817960531738325</v>
      </c>
      <c r="G19" s="67">
        <f t="shared" si="4"/>
        <v>0.87713289054720889</v>
      </c>
      <c r="H19" s="67">
        <f t="shared" si="4"/>
        <v>0.88471337914890102</v>
      </c>
      <c r="I19" s="67">
        <f t="shared" si="4"/>
        <v>0.8884982102153105</v>
      </c>
      <c r="J19" s="67">
        <f t="shared" si="4"/>
        <v>0.89169728421022509</v>
      </c>
      <c r="K19" s="67">
        <f t="shared" si="4"/>
        <v>0.88373490278143085</v>
      </c>
      <c r="L19" s="67">
        <f t="shared" si="4"/>
        <v>0.88319295138089093</v>
      </c>
      <c r="M19" s="67">
        <f t="shared" si="4"/>
        <v>0.89053154405793911</v>
      </c>
      <c r="N19" s="67">
        <f t="shared" si="4"/>
        <v>0.89112989365333162</v>
      </c>
      <c r="O19" s="67">
        <f t="shared" si="4"/>
        <v>0.88602589655553032</v>
      </c>
      <c r="P19" s="67">
        <f t="shared" si="4"/>
        <v>0.88762909353179675</v>
      </c>
      <c r="Q19" s="67">
        <f t="shared" si="4"/>
        <v>0.89005478476229161</v>
      </c>
      <c r="R19" s="67">
        <f t="shared" si="4"/>
        <v>0.88536204327372658</v>
      </c>
      <c r="S19" s="67">
        <f t="shared" si="4"/>
        <v>0.88823372612656526</v>
      </c>
      <c r="T19" s="67">
        <f t="shared" si="4"/>
        <v>0.88435883914318303</v>
      </c>
      <c r="U19" s="67">
        <f t="shared" si="4"/>
        <v>0.88659277326713104</v>
      </c>
      <c r="V19" s="67">
        <f t="shared" si="4"/>
        <v>0.88452492709037189</v>
      </c>
      <c r="W19" s="67">
        <f t="shared" si="4"/>
        <v>0.88807262984330049</v>
      </c>
      <c r="DA19" s="182"/>
    </row>
    <row r="20" spans="1:105" ht="11.45" customHeight="1" x14ac:dyDescent="0.25">
      <c r="A20" s="50"/>
      <c r="B20" s="50"/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DA20" s="181"/>
    </row>
    <row r="21" spans="1:105" ht="11.45" customHeight="1" x14ac:dyDescent="0.25">
      <c r="A21" s="53" t="s">
        <v>66</v>
      </c>
      <c r="B21" s="65">
        <f t="shared" ref="B21:W23" si="5">IF(B7=0,0,B7/B$7)</f>
        <v>1</v>
      </c>
      <c r="C21" s="65">
        <f t="shared" si="5"/>
        <v>1</v>
      </c>
      <c r="D21" s="65">
        <f t="shared" si="5"/>
        <v>1</v>
      </c>
      <c r="E21" s="65">
        <f t="shared" si="5"/>
        <v>1</v>
      </c>
      <c r="F21" s="65">
        <f t="shared" si="5"/>
        <v>1</v>
      </c>
      <c r="G21" s="65">
        <f t="shared" si="5"/>
        <v>1</v>
      </c>
      <c r="H21" s="65">
        <f t="shared" si="5"/>
        <v>1</v>
      </c>
      <c r="I21" s="65">
        <f t="shared" si="5"/>
        <v>1</v>
      </c>
      <c r="J21" s="65">
        <f t="shared" si="5"/>
        <v>1</v>
      </c>
      <c r="K21" s="65">
        <f t="shared" si="5"/>
        <v>1</v>
      </c>
      <c r="L21" s="65">
        <f t="shared" si="5"/>
        <v>1</v>
      </c>
      <c r="M21" s="65">
        <f t="shared" si="5"/>
        <v>1</v>
      </c>
      <c r="N21" s="65">
        <f t="shared" si="5"/>
        <v>1</v>
      </c>
      <c r="O21" s="65">
        <f t="shared" si="5"/>
        <v>1</v>
      </c>
      <c r="P21" s="65">
        <f t="shared" si="5"/>
        <v>1</v>
      </c>
      <c r="Q21" s="65">
        <f t="shared" si="5"/>
        <v>1</v>
      </c>
      <c r="R21" s="65">
        <f t="shared" si="5"/>
        <v>1</v>
      </c>
      <c r="S21" s="65">
        <f t="shared" si="5"/>
        <v>1</v>
      </c>
      <c r="T21" s="65">
        <f t="shared" si="5"/>
        <v>1</v>
      </c>
      <c r="U21" s="65">
        <f t="shared" si="5"/>
        <v>1</v>
      </c>
      <c r="V21" s="65">
        <f t="shared" si="5"/>
        <v>1</v>
      </c>
      <c r="W21" s="65">
        <f t="shared" si="5"/>
        <v>1</v>
      </c>
      <c r="DA21" s="172"/>
    </row>
    <row r="22" spans="1:105" ht="11.45" customHeight="1" x14ac:dyDescent="0.25">
      <c r="A22" s="55" t="s">
        <v>172</v>
      </c>
      <c r="B22" s="66">
        <f t="shared" si="5"/>
        <v>0.40939816110759497</v>
      </c>
      <c r="C22" s="66">
        <f t="shared" si="5"/>
        <v>0.40918150765118888</v>
      </c>
      <c r="D22" s="66">
        <f t="shared" si="5"/>
        <v>0.40096883076946604</v>
      </c>
      <c r="E22" s="66">
        <f t="shared" si="5"/>
        <v>0.39591317420950511</v>
      </c>
      <c r="F22" s="66">
        <f t="shared" si="5"/>
        <v>0.39212859392224753</v>
      </c>
      <c r="G22" s="66">
        <f t="shared" si="5"/>
        <v>0.3731874682171516</v>
      </c>
      <c r="H22" s="66">
        <f t="shared" si="5"/>
        <v>0.35748971180736072</v>
      </c>
      <c r="I22" s="66">
        <f t="shared" si="5"/>
        <v>0.35553548099163762</v>
      </c>
      <c r="J22" s="66">
        <f t="shared" si="5"/>
        <v>0.35137163323610793</v>
      </c>
      <c r="K22" s="66">
        <f t="shared" si="5"/>
        <v>0.35839626450651829</v>
      </c>
      <c r="L22" s="66">
        <f t="shared" si="5"/>
        <v>0.37846168705779476</v>
      </c>
      <c r="M22" s="66">
        <f t="shared" si="5"/>
        <v>0.36935941069948158</v>
      </c>
      <c r="N22" s="66">
        <f t="shared" si="5"/>
        <v>0.37518004373252917</v>
      </c>
      <c r="O22" s="66">
        <f t="shared" si="5"/>
        <v>0.39295073607790343</v>
      </c>
      <c r="P22" s="66">
        <f t="shared" si="5"/>
        <v>0.38548480095356047</v>
      </c>
      <c r="Q22" s="66">
        <f t="shared" si="5"/>
        <v>0.38401430582116169</v>
      </c>
      <c r="R22" s="66">
        <f t="shared" si="5"/>
        <v>0.3900414462984661</v>
      </c>
      <c r="S22" s="66">
        <f t="shared" si="5"/>
        <v>0.3864123720036417</v>
      </c>
      <c r="T22" s="66">
        <f t="shared" si="5"/>
        <v>0.40160040080506182</v>
      </c>
      <c r="U22" s="66">
        <f t="shared" si="5"/>
        <v>0.40114990041665816</v>
      </c>
      <c r="V22" s="66">
        <f t="shared" si="5"/>
        <v>0.38589320796093612</v>
      </c>
      <c r="W22" s="66">
        <f t="shared" si="5"/>
        <v>0.39159918597241372</v>
      </c>
      <c r="DA22" s="181"/>
    </row>
    <row r="23" spans="1:105" ht="11.45" customHeight="1" x14ac:dyDescent="0.25">
      <c r="A23" s="57" t="s">
        <v>173</v>
      </c>
      <c r="B23" s="67">
        <f t="shared" si="5"/>
        <v>0.59060183889240492</v>
      </c>
      <c r="C23" s="67">
        <f t="shared" si="5"/>
        <v>0.59081849234881123</v>
      </c>
      <c r="D23" s="67">
        <f t="shared" si="5"/>
        <v>0.59903116923053401</v>
      </c>
      <c r="E23" s="67">
        <f t="shared" si="5"/>
        <v>0.60408682579049489</v>
      </c>
      <c r="F23" s="67">
        <f t="shared" si="5"/>
        <v>0.60787140607775247</v>
      </c>
      <c r="G23" s="67">
        <f t="shared" si="5"/>
        <v>0.62681253178284835</v>
      </c>
      <c r="H23" s="67">
        <f t="shared" si="5"/>
        <v>0.64251028819263922</v>
      </c>
      <c r="I23" s="67">
        <f t="shared" si="5"/>
        <v>0.64446451900836244</v>
      </c>
      <c r="J23" s="67">
        <f t="shared" si="5"/>
        <v>0.64862836676389213</v>
      </c>
      <c r="K23" s="67">
        <f t="shared" si="5"/>
        <v>0.64160373549348171</v>
      </c>
      <c r="L23" s="67">
        <f t="shared" si="5"/>
        <v>0.62153831294220518</v>
      </c>
      <c r="M23" s="67">
        <f t="shared" si="5"/>
        <v>0.63064058930051847</v>
      </c>
      <c r="N23" s="67">
        <f t="shared" si="5"/>
        <v>0.62481995626747089</v>
      </c>
      <c r="O23" s="67">
        <f t="shared" si="5"/>
        <v>0.60704926392209668</v>
      </c>
      <c r="P23" s="67">
        <f t="shared" si="5"/>
        <v>0.61451519904643948</v>
      </c>
      <c r="Q23" s="67">
        <f t="shared" si="5"/>
        <v>0.61598569417883842</v>
      </c>
      <c r="R23" s="67">
        <f t="shared" si="5"/>
        <v>0.60995855370153373</v>
      </c>
      <c r="S23" s="67">
        <f t="shared" si="5"/>
        <v>0.61358762799635835</v>
      </c>
      <c r="T23" s="67">
        <f t="shared" si="5"/>
        <v>0.59839959919493824</v>
      </c>
      <c r="U23" s="67">
        <f t="shared" si="5"/>
        <v>0.5988500995833419</v>
      </c>
      <c r="V23" s="67">
        <f t="shared" si="5"/>
        <v>0.61410679203906393</v>
      </c>
      <c r="W23" s="67">
        <f t="shared" si="5"/>
        <v>0.60840081402758639</v>
      </c>
      <c r="DA23" s="182"/>
    </row>
    <row r="24" spans="1:105" ht="11.45" customHeight="1" x14ac:dyDescent="0.2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105" ht="11.45" customHeight="1" x14ac:dyDescent="0.25">
      <c r="A25" s="18" t="s">
        <v>174</v>
      </c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DA29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967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DA1" s="170" t="s">
        <v>157</v>
      </c>
    </row>
    <row r="2" spans="1:105" ht="11.45" customHeight="1" x14ac:dyDescent="0.25">
      <c r="A2" s="50"/>
      <c r="B2" s="50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DA2" s="181"/>
    </row>
    <row r="3" spans="1:105" ht="11.45" customHeight="1" x14ac:dyDescent="0.25">
      <c r="A3" s="53" t="s">
        <v>61</v>
      </c>
      <c r="B3" s="62">
        <f>SUM(B4,B10)</f>
        <v>40355.426741186588</v>
      </c>
      <c r="C3" s="62">
        <f t="shared" ref="C3:W3" si="0">SUM(C4,C10)</f>
        <v>41594.502149613065</v>
      </c>
      <c r="D3" s="62">
        <f t="shared" si="0"/>
        <v>42789.17497850387</v>
      </c>
      <c r="E3" s="62">
        <f t="shared" si="0"/>
        <v>44042.576182287186</v>
      </c>
      <c r="F3" s="62">
        <f t="shared" si="0"/>
        <v>46270.016423043839</v>
      </c>
      <c r="G3" s="62">
        <f t="shared" si="0"/>
        <v>47173.609630266554</v>
      </c>
      <c r="H3" s="62">
        <f t="shared" si="0"/>
        <v>50290.71513327599</v>
      </c>
      <c r="I3" s="62">
        <f t="shared" si="0"/>
        <v>52441.627601031811</v>
      </c>
      <c r="J3" s="62">
        <f t="shared" si="0"/>
        <v>51863.230696474639</v>
      </c>
      <c r="K3" s="62">
        <f t="shared" si="0"/>
        <v>46316.960103181416</v>
      </c>
      <c r="L3" s="62">
        <f t="shared" si="0"/>
        <v>46679.747893379201</v>
      </c>
      <c r="M3" s="62">
        <f t="shared" si="0"/>
        <v>46542.884522785898</v>
      </c>
      <c r="N3" s="62">
        <f t="shared" si="0"/>
        <v>43494.096646603597</v>
      </c>
      <c r="O3" s="62">
        <f t="shared" si="0"/>
        <v>41036.854256233884</v>
      </c>
      <c r="P3" s="62">
        <f t="shared" si="0"/>
        <v>39843.793895098876</v>
      </c>
      <c r="Q3" s="62">
        <f t="shared" si="0"/>
        <v>39590.780739466893</v>
      </c>
      <c r="R3" s="62">
        <f t="shared" si="0"/>
        <v>41549.934737747208</v>
      </c>
      <c r="S3" s="62">
        <f t="shared" si="0"/>
        <v>42190.327343078243</v>
      </c>
      <c r="T3" s="62">
        <f t="shared" si="0"/>
        <v>43425.13499570077</v>
      </c>
      <c r="U3" s="62">
        <f t="shared" si="0"/>
        <v>43115.967927773003</v>
      </c>
      <c r="V3" s="62">
        <f t="shared" si="0"/>
        <v>39007.507996560613</v>
      </c>
      <c r="W3" s="62">
        <f t="shared" si="0"/>
        <v>40756.204643164223</v>
      </c>
      <c r="DA3" s="172" t="s">
        <v>968</v>
      </c>
    </row>
    <row r="4" spans="1:105" ht="11.45" customHeight="1" x14ac:dyDescent="0.25">
      <c r="A4" s="70" t="s">
        <v>172</v>
      </c>
      <c r="B4" s="71">
        <f>SUM(B5:B9)</f>
        <v>12349.039423271759</v>
      </c>
      <c r="C4" s="71">
        <f t="shared" ref="C4:W4" si="1">SUM(C5:C9)</f>
        <v>12250.784679580451</v>
      </c>
      <c r="D4" s="71">
        <f t="shared" si="1"/>
        <v>12230.393296317732</v>
      </c>
      <c r="E4" s="71">
        <f t="shared" si="1"/>
        <v>12685.051060965729</v>
      </c>
      <c r="F4" s="71">
        <f t="shared" si="1"/>
        <v>12932.514719410672</v>
      </c>
      <c r="G4" s="71">
        <f t="shared" si="1"/>
        <v>12476.202362295635</v>
      </c>
      <c r="H4" s="71">
        <f t="shared" si="1"/>
        <v>12775.809333697393</v>
      </c>
      <c r="I4" s="71">
        <f t="shared" si="1"/>
        <v>13049.183865195906</v>
      </c>
      <c r="J4" s="71">
        <f t="shared" si="1"/>
        <v>12896.2687885581</v>
      </c>
      <c r="K4" s="71">
        <f t="shared" si="1"/>
        <v>12354.868272396656</v>
      </c>
      <c r="L4" s="71">
        <f t="shared" si="1"/>
        <v>12763.872799317069</v>
      </c>
      <c r="M4" s="71">
        <f t="shared" si="1"/>
        <v>11993.001595663391</v>
      </c>
      <c r="N4" s="71">
        <f t="shared" si="1"/>
        <v>11306.772589684684</v>
      </c>
      <c r="O4" s="71">
        <f t="shared" si="1"/>
        <v>10939.959494800925</v>
      </c>
      <c r="P4" s="71">
        <f t="shared" si="1"/>
        <v>10701.272849770812</v>
      </c>
      <c r="Q4" s="71">
        <f t="shared" si="1"/>
        <v>10844.925164647615</v>
      </c>
      <c r="R4" s="71">
        <f t="shared" si="1"/>
        <v>11658.333894555593</v>
      </c>
      <c r="S4" s="71">
        <f t="shared" si="1"/>
        <v>11849.003118768054</v>
      </c>
      <c r="T4" s="71">
        <f t="shared" si="1"/>
        <v>12203.374757402347</v>
      </c>
      <c r="U4" s="71">
        <f t="shared" si="1"/>
        <v>12329.466649259128</v>
      </c>
      <c r="V4" s="71">
        <f t="shared" si="1"/>
        <v>10328.573058631046</v>
      </c>
      <c r="W4" s="71">
        <f t="shared" si="1"/>
        <v>10796.207158660445</v>
      </c>
      <c r="DA4" s="186" t="s">
        <v>969</v>
      </c>
    </row>
    <row r="5" spans="1:105" ht="11.45" customHeight="1" x14ac:dyDescent="0.25">
      <c r="A5" s="72" t="s">
        <v>146</v>
      </c>
      <c r="B5" s="73">
        <v>4800.0764493067472</v>
      </c>
      <c r="C5" s="73">
        <v>4540.4680213727188</v>
      </c>
      <c r="D5" s="73">
        <v>4306.7369179131629</v>
      </c>
      <c r="E5" s="73">
        <v>4121.4511584660668</v>
      </c>
      <c r="F5" s="73">
        <v>3741.8039532659459</v>
      </c>
      <c r="G5" s="73">
        <v>3624.5691393294205</v>
      </c>
      <c r="H5" s="73">
        <v>3696.8107645124333</v>
      </c>
      <c r="I5" s="73">
        <v>3480.0147378862748</v>
      </c>
      <c r="J5" s="73">
        <v>3493.7232545184461</v>
      </c>
      <c r="K5" s="73">
        <v>3724.4163589874724</v>
      </c>
      <c r="L5" s="73">
        <v>4004.2180059341858</v>
      </c>
      <c r="M5" s="73">
        <v>3682.0190254497807</v>
      </c>
      <c r="N5" s="73">
        <v>3609.186840740113</v>
      </c>
      <c r="O5" s="73">
        <v>3570.9584871546035</v>
      </c>
      <c r="P5" s="73">
        <v>3796.3168557083823</v>
      </c>
      <c r="Q5" s="73">
        <v>6037.4521719414752</v>
      </c>
      <c r="R5" s="73">
        <v>6112.3512704057357</v>
      </c>
      <c r="S5" s="73">
        <v>5584.7519248047265</v>
      </c>
      <c r="T5" s="73">
        <v>5560.079232110108</v>
      </c>
      <c r="U5" s="73">
        <v>5772.0307610507061</v>
      </c>
      <c r="V5" s="73">
        <v>6204.2575898754112</v>
      </c>
      <c r="W5" s="73">
        <v>6856.5577353670224</v>
      </c>
      <c r="DA5" s="187" t="s">
        <v>970</v>
      </c>
    </row>
    <row r="6" spans="1:105" ht="11.45" customHeight="1" x14ac:dyDescent="0.25">
      <c r="A6" s="72" t="s">
        <v>147</v>
      </c>
      <c r="B6" s="73">
        <v>7548.9629739650127</v>
      </c>
      <c r="C6" s="73">
        <v>7710.3166582077311</v>
      </c>
      <c r="D6" s="73">
        <v>7923.6563784045684</v>
      </c>
      <c r="E6" s="73">
        <v>8563.5999024996618</v>
      </c>
      <c r="F6" s="73">
        <v>9190.7107661447262</v>
      </c>
      <c r="G6" s="73">
        <v>8851.6332229662148</v>
      </c>
      <c r="H6" s="73">
        <v>9078.9985691849597</v>
      </c>
      <c r="I6" s="73">
        <v>9569.1691273096312</v>
      </c>
      <c r="J6" s="73">
        <v>9402.5455340396529</v>
      </c>
      <c r="K6" s="73">
        <v>8630.4519134091843</v>
      </c>
      <c r="L6" s="73">
        <v>8759.6547933828824</v>
      </c>
      <c r="M6" s="73">
        <v>8310.622901482493</v>
      </c>
      <c r="N6" s="73">
        <v>7697.2246672556166</v>
      </c>
      <c r="O6" s="73">
        <v>7368.5791783845616</v>
      </c>
      <c r="P6" s="73">
        <v>6904.4797596331264</v>
      </c>
      <c r="Q6" s="73">
        <v>4805.6329299722747</v>
      </c>
      <c r="R6" s="73">
        <v>5545.1929159540068</v>
      </c>
      <c r="S6" s="73">
        <v>6243.1941471152159</v>
      </c>
      <c r="T6" s="73">
        <v>6616.5745626960688</v>
      </c>
      <c r="U6" s="73">
        <v>6508.1236641374935</v>
      </c>
      <c r="V6" s="73">
        <v>4044.8524892952737</v>
      </c>
      <c r="W6" s="73">
        <v>3848.0124876015434</v>
      </c>
      <c r="DA6" s="187" t="s">
        <v>971</v>
      </c>
    </row>
    <row r="7" spans="1:105" ht="11.45" customHeight="1" x14ac:dyDescent="0.25">
      <c r="A7" s="72" t="s">
        <v>148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0</v>
      </c>
      <c r="J7" s="73">
        <v>0</v>
      </c>
      <c r="K7" s="73">
        <v>0</v>
      </c>
      <c r="L7" s="73">
        <v>0</v>
      </c>
      <c r="M7" s="73">
        <v>0.35966873111605713</v>
      </c>
      <c r="N7" s="73">
        <v>0.36108168895418619</v>
      </c>
      <c r="O7" s="73">
        <v>0.3660857163763781</v>
      </c>
      <c r="P7" s="73">
        <v>0.38191069664706923</v>
      </c>
      <c r="Q7" s="73">
        <v>0.36653130261890399</v>
      </c>
      <c r="R7" s="73">
        <v>0.38380054108473</v>
      </c>
      <c r="S7" s="73">
        <v>0.39550800510625816</v>
      </c>
      <c r="T7" s="73">
        <v>3.2653813051975931</v>
      </c>
      <c r="U7" s="73">
        <v>8.8715652080913099</v>
      </c>
      <c r="V7" s="73">
        <v>38.020892747304806</v>
      </c>
      <c r="W7" s="73">
        <v>27.038933360953358</v>
      </c>
      <c r="DA7" s="187" t="s">
        <v>972</v>
      </c>
    </row>
    <row r="8" spans="1:105" ht="11.45" customHeight="1" x14ac:dyDescent="0.25">
      <c r="A8" s="72" t="s">
        <v>55</v>
      </c>
      <c r="B8" s="73">
        <v>0</v>
      </c>
      <c r="C8" s="73">
        <v>0</v>
      </c>
      <c r="D8" s="73">
        <v>0</v>
      </c>
      <c r="E8" s="73">
        <v>0</v>
      </c>
      <c r="F8" s="73">
        <v>0</v>
      </c>
      <c r="G8" s="73">
        <v>0</v>
      </c>
      <c r="H8" s="73">
        <v>0</v>
      </c>
      <c r="I8" s="73">
        <v>0</v>
      </c>
      <c r="J8" s="73">
        <v>0</v>
      </c>
      <c r="K8" s="73">
        <v>0</v>
      </c>
      <c r="L8" s="73">
        <v>0</v>
      </c>
      <c r="M8" s="73">
        <v>0</v>
      </c>
      <c r="N8" s="73">
        <v>0</v>
      </c>
      <c r="O8" s="73">
        <v>5.574354538554796E-2</v>
      </c>
      <c r="P8" s="73">
        <v>9.4323732655422834E-2</v>
      </c>
      <c r="Q8" s="73">
        <v>1.4735314312457792</v>
      </c>
      <c r="R8" s="73">
        <v>0.40590765476584101</v>
      </c>
      <c r="S8" s="73">
        <v>20.661538843007413</v>
      </c>
      <c r="T8" s="73">
        <v>23.455581290970624</v>
      </c>
      <c r="U8" s="73">
        <v>40.440658862835434</v>
      </c>
      <c r="V8" s="73">
        <v>41.442086713055758</v>
      </c>
      <c r="W8" s="73">
        <v>64.598002330926604</v>
      </c>
      <c r="DA8" s="187" t="s">
        <v>973</v>
      </c>
    </row>
    <row r="9" spans="1:105" ht="11.45" customHeight="1" x14ac:dyDescent="0.25">
      <c r="A9" s="74" t="s">
        <v>149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  <c r="T9" s="75">
        <v>0</v>
      </c>
      <c r="U9" s="75">
        <v>0</v>
      </c>
      <c r="V9" s="75">
        <v>0</v>
      </c>
      <c r="W9" s="75">
        <v>0</v>
      </c>
      <c r="DA9" s="188" t="s">
        <v>974</v>
      </c>
    </row>
    <row r="10" spans="1:105" ht="11.45" customHeight="1" x14ac:dyDescent="0.25">
      <c r="A10" s="70" t="s">
        <v>173</v>
      </c>
      <c r="B10" s="71">
        <f>SUM(B11:B15)</f>
        <v>28006.387317914829</v>
      </c>
      <c r="C10" s="71">
        <f t="shared" ref="C10:W10" si="2">SUM(C11:C15)</f>
        <v>29343.717470032618</v>
      </c>
      <c r="D10" s="71">
        <f t="shared" si="2"/>
        <v>30558.781682186134</v>
      </c>
      <c r="E10" s="71">
        <f t="shared" si="2"/>
        <v>31357.525121321461</v>
      </c>
      <c r="F10" s="71">
        <f t="shared" si="2"/>
        <v>33337.50170363317</v>
      </c>
      <c r="G10" s="71">
        <f t="shared" si="2"/>
        <v>34697.407267970921</v>
      </c>
      <c r="H10" s="71">
        <f t="shared" si="2"/>
        <v>37514.905799578599</v>
      </c>
      <c r="I10" s="71">
        <f t="shared" si="2"/>
        <v>39392.443735835906</v>
      </c>
      <c r="J10" s="71">
        <f t="shared" si="2"/>
        <v>38966.961907916535</v>
      </c>
      <c r="K10" s="71">
        <f t="shared" si="2"/>
        <v>33962.091830784761</v>
      </c>
      <c r="L10" s="71">
        <f t="shared" si="2"/>
        <v>33915.875094062132</v>
      </c>
      <c r="M10" s="71">
        <f t="shared" si="2"/>
        <v>34549.882927122504</v>
      </c>
      <c r="N10" s="71">
        <f t="shared" si="2"/>
        <v>32187.324056918911</v>
      </c>
      <c r="O10" s="71">
        <f t="shared" si="2"/>
        <v>30096.894761432955</v>
      </c>
      <c r="P10" s="71">
        <f t="shared" si="2"/>
        <v>29142.521045328063</v>
      </c>
      <c r="Q10" s="71">
        <f t="shared" si="2"/>
        <v>28745.855574819274</v>
      </c>
      <c r="R10" s="71">
        <f t="shared" si="2"/>
        <v>29891.600843191613</v>
      </c>
      <c r="S10" s="71">
        <f t="shared" si="2"/>
        <v>30341.324224310185</v>
      </c>
      <c r="T10" s="71">
        <f t="shared" si="2"/>
        <v>31221.760238298422</v>
      </c>
      <c r="U10" s="71">
        <f t="shared" si="2"/>
        <v>30786.501278513875</v>
      </c>
      <c r="V10" s="71">
        <f t="shared" si="2"/>
        <v>28678.934937929567</v>
      </c>
      <c r="W10" s="71">
        <f t="shared" si="2"/>
        <v>29959.99748450378</v>
      </c>
      <c r="DA10" s="186" t="s">
        <v>975</v>
      </c>
    </row>
    <row r="11" spans="1:105" ht="11.45" customHeight="1" x14ac:dyDescent="0.25">
      <c r="A11" s="72" t="s">
        <v>146</v>
      </c>
      <c r="B11" s="73">
        <v>2127.5773770045157</v>
      </c>
      <c r="C11" s="73">
        <v>2127.4575160305471</v>
      </c>
      <c r="D11" s="73">
        <v>2076.2970459733374</v>
      </c>
      <c r="E11" s="73">
        <v>2009.7900281203461</v>
      </c>
      <c r="F11" s="73">
        <v>1876.1610510332796</v>
      </c>
      <c r="G11" s="73">
        <v>1967.1401469990401</v>
      </c>
      <c r="H11" s="73">
        <v>2112.7500265451768</v>
      </c>
      <c r="I11" s="73">
        <v>2060.8193119847465</v>
      </c>
      <c r="J11" s="73">
        <v>2056.4748538220533</v>
      </c>
      <c r="K11" s="73">
        <v>1935.7601672378071</v>
      </c>
      <c r="L11" s="73">
        <v>2044.6291135842985</v>
      </c>
      <c r="M11" s="73">
        <v>2039.5131327617421</v>
      </c>
      <c r="N11" s="73">
        <v>1999.1595909021901</v>
      </c>
      <c r="O11" s="73">
        <v>1931.48054981874</v>
      </c>
      <c r="P11" s="73">
        <v>2024.2355088659936</v>
      </c>
      <c r="Q11" s="73">
        <v>3463.3757730284315</v>
      </c>
      <c r="R11" s="73">
        <v>3304.0098645899643</v>
      </c>
      <c r="S11" s="73">
        <v>3208.6636383938958</v>
      </c>
      <c r="T11" s="73">
        <v>3200.9918770902359</v>
      </c>
      <c r="U11" s="73">
        <v>3335.7724203766361</v>
      </c>
      <c r="V11" s="73">
        <v>3903.7699251718782</v>
      </c>
      <c r="W11" s="73">
        <v>4435.9760565504321</v>
      </c>
      <c r="DA11" s="187" t="s">
        <v>976</v>
      </c>
    </row>
    <row r="12" spans="1:105" ht="11.45" customHeight="1" x14ac:dyDescent="0.25">
      <c r="A12" s="72" t="s">
        <v>147</v>
      </c>
      <c r="B12" s="73">
        <v>25878.809940910312</v>
      </c>
      <c r="C12" s="73">
        <v>27216.259954002071</v>
      </c>
      <c r="D12" s="73">
        <v>28482.484636212797</v>
      </c>
      <c r="E12" s="73">
        <v>29347.735093201114</v>
      </c>
      <c r="F12" s="73">
        <v>31461.340652599887</v>
      </c>
      <c r="G12" s="73">
        <v>32730.267120971879</v>
      </c>
      <c r="H12" s="73">
        <v>35402.155773033424</v>
      </c>
      <c r="I12" s="73">
        <v>37331.624423851157</v>
      </c>
      <c r="J12" s="73">
        <v>36910.487054094483</v>
      </c>
      <c r="K12" s="73">
        <v>32026.331663546956</v>
      </c>
      <c r="L12" s="73">
        <v>31871.245980477834</v>
      </c>
      <c r="M12" s="73">
        <v>32509.2967029887</v>
      </c>
      <c r="N12" s="73">
        <v>30187.096398952453</v>
      </c>
      <c r="O12" s="73">
        <v>28163.976539586209</v>
      </c>
      <c r="P12" s="73">
        <v>27116.642854296359</v>
      </c>
      <c r="Q12" s="73">
        <v>25277.32175618421</v>
      </c>
      <c r="R12" s="73">
        <v>26585.075613710655</v>
      </c>
      <c r="S12" s="73">
        <v>27102.039300864144</v>
      </c>
      <c r="T12" s="73">
        <v>27966.831972127657</v>
      </c>
      <c r="U12" s="73">
        <v>27308.644521589074</v>
      </c>
      <c r="V12" s="73">
        <v>24436.219737703865</v>
      </c>
      <c r="W12" s="73">
        <v>25184.225861495615</v>
      </c>
      <c r="DA12" s="187" t="s">
        <v>977</v>
      </c>
    </row>
    <row r="13" spans="1:105" ht="11.45" customHeight="1" x14ac:dyDescent="0.25">
      <c r="A13" s="72" t="s">
        <v>148</v>
      </c>
      <c r="B13" s="73">
        <v>0</v>
      </c>
      <c r="C13" s="73">
        <v>0</v>
      </c>
      <c r="D13" s="73">
        <v>0</v>
      </c>
      <c r="E13" s="73">
        <v>0</v>
      </c>
      <c r="F13" s="73">
        <v>0</v>
      </c>
      <c r="G13" s="73">
        <v>0</v>
      </c>
      <c r="H13" s="73">
        <v>0</v>
      </c>
      <c r="I13" s="73">
        <v>0</v>
      </c>
      <c r="J13" s="73">
        <v>0</v>
      </c>
      <c r="K13" s="73">
        <v>0</v>
      </c>
      <c r="L13" s="73">
        <v>0</v>
      </c>
      <c r="M13" s="73">
        <v>1.0730913720653699</v>
      </c>
      <c r="N13" s="73">
        <v>1.0680670642702326</v>
      </c>
      <c r="O13" s="73">
        <v>1.1788841890406467</v>
      </c>
      <c r="P13" s="73">
        <v>1.2138760617364219</v>
      </c>
      <c r="Q13" s="73">
        <v>1.2478281126863409</v>
      </c>
      <c r="R13" s="73">
        <v>1.150421298984057</v>
      </c>
      <c r="S13" s="73">
        <v>1.2120586328989007</v>
      </c>
      <c r="T13" s="73">
        <v>14.844162976831633</v>
      </c>
      <c r="U13" s="73">
        <v>40.054832040403966</v>
      </c>
      <c r="V13" s="73">
        <v>199.59621817272958</v>
      </c>
      <c r="W13" s="73">
        <v>140.34679320826416</v>
      </c>
      <c r="DA13" s="187" t="s">
        <v>978</v>
      </c>
    </row>
    <row r="14" spans="1:105" ht="11.45" customHeight="1" x14ac:dyDescent="0.25">
      <c r="A14" s="72" t="s">
        <v>55</v>
      </c>
      <c r="B14" s="73">
        <v>0</v>
      </c>
      <c r="C14" s="73">
        <v>0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0.25878783896526886</v>
      </c>
      <c r="P14" s="73">
        <v>0.42880610397398378</v>
      </c>
      <c r="Q14" s="73">
        <v>3.9102174939476857</v>
      </c>
      <c r="R14" s="73">
        <v>1.3649435920097392</v>
      </c>
      <c r="S14" s="73">
        <v>29.409226419245371</v>
      </c>
      <c r="T14" s="73">
        <v>39.092226103698323</v>
      </c>
      <c r="U14" s="73">
        <v>102.02950450775785</v>
      </c>
      <c r="V14" s="73">
        <v>139.34905688109734</v>
      </c>
      <c r="W14" s="73">
        <v>199.44877324946893</v>
      </c>
      <c r="DA14" s="187" t="s">
        <v>979</v>
      </c>
    </row>
    <row r="15" spans="1:105" ht="11.45" customHeight="1" x14ac:dyDescent="0.25">
      <c r="A15" s="74" t="s">
        <v>149</v>
      </c>
      <c r="B15" s="75">
        <v>0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O15" s="75">
        <v>0</v>
      </c>
      <c r="P15" s="75">
        <v>0</v>
      </c>
      <c r="Q15" s="75">
        <v>0</v>
      </c>
      <c r="R15" s="75">
        <v>0</v>
      </c>
      <c r="S15" s="75">
        <v>0</v>
      </c>
      <c r="T15" s="75">
        <v>0</v>
      </c>
      <c r="U15" s="75">
        <v>0</v>
      </c>
      <c r="V15" s="75">
        <v>0</v>
      </c>
      <c r="W15" s="75">
        <v>0</v>
      </c>
      <c r="DA15" s="188" t="s">
        <v>980</v>
      </c>
    </row>
    <row r="16" spans="1:105" ht="11.45" customHeight="1" x14ac:dyDescent="0.25">
      <c r="A16" s="50"/>
      <c r="B16" s="50"/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DA16" s="181"/>
    </row>
    <row r="17" spans="1:105" ht="11.45" customHeight="1" x14ac:dyDescent="0.25">
      <c r="A17" s="68" t="s">
        <v>36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DA17" s="179"/>
    </row>
    <row r="18" spans="1:105" ht="11.45" customHeight="1" x14ac:dyDescent="0.25">
      <c r="A18" s="50"/>
      <c r="B18" s="50"/>
      <c r="C18" s="50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DA18" s="181"/>
    </row>
    <row r="19" spans="1:105" ht="11.45" customHeight="1" x14ac:dyDescent="0.25">
      <c r="A19" s="53" t="s">
        <v>62</v>
      </c>
      <c r="B19" s="62">
        <f>IF(B3=0,0,B3/MBunk_act!B7*100)</f>
        <v>11289.567909537247</v>
      </c>
      <c r="C19" s="62">
        <f>IF(C3=0,0,C3/MBunk_act!C7*100)</f>
        <v>11541.154441524333</v>
      </c>
      <c r="D19" s="62">
        <f>IF(D3=0,0,D3/MBunk_act!D7*100)</f>
        <v>12125.538285098863</v>
      </c>
      <c r="E19" s="62">
        <f>IF(E3=0,0,E3/MBunk_act!E7*100)</f>
        <v>11926.908032138101</v>
      </c>
      <c r="F19" s="62">
        <f>IF(F3=0,0,F3/MBunk_act!F7*100)</f>
        <v>12237.407478255062</v>
      </c>
      <c r="G19" s="62">
        <f>IF(G3=0,0,G3/MBunk_act!G7*100)</f>
        <v>12263.994726929088</v>
      </c>
      <c r="H19" s="62">
        <f>IF(H3=0,0,H3/MBunk_act!H7*100)</f>
        <v>13357.960557490494</v>
      </c>
      <c r="I19" s="62">
        <f>IF(I3=0,0,I3/MBunk_act!I7*100)</f>
        <v>14040.564497092162</v>
      </c>
      <c r="J19" s="62">
        <f>IF(J3=0,0,J3/MBunk_act!J7*100)</f>
        <v>14131.142670146437</v>
      </c>
      <c r="K19" s="62">
        <f>IF(K3=0,0,K3/MBunk_act!K7*100)</f>
        <v>14845.999428635565</v>
      </c>
      <c r="L19" s="62">
        <f>IF(L3=0,0,L3/MBunk_act!L7*100)</f>
        <v>14691.050047333636</v>
      </c>
      <c r="M19" s="62">
        <f>IF(M3=0,0,M3/MBunk_act!M7*100)</f>
        <v>14294.230169655824</v>
      </c>
      <c r="N19" s="62">
        <f>IF(N3=0,0,N3/MBunk_act!N7*100)</f>
        <v>13894.721952566175</v>
      </c>
      <c r="O19" s="62">
        <f>IF(O3=0,0,O3/MBunk_act!O7*100)</f>
        <v>13466.400624125563</v>
      </c>
      <c r="P19" s="62">
        <f>IF(P3=0,0,P3/MBunk_act!P7*100)</f>
        <v>12814.572550729989</v>
      </c>
      <c r="Q19" s="62">
        <f>IF(Q3=0,0,Q3/MBunk_act!Q7*100)</f>
        <v>13277.469948970107</v>
      </c>
      <c r="R19" s="62">
        <f>IF(R3=0,0,R3/MBunk_act!R7*100)</f>
        <v>13978.748849462954</v>
      </c>
      <c r="S19" s="62">
        <f>IF(S3=0,0,S3/MBunk_act!S7*100)</f>
        <v>13978.362214185296</v>
      </c>
      <c r="T19" s="62">
        <f>IF(T3=0,0,T3/MBunk_act!T7*100)</f>
        <v>13741.263323458475</v>
      </c>
      <c r="U19" s="62">
        <f>IF(U3=0,0,U3/MBunk_act!U7*100)</f>
        <v>13269.890082341277</v>
      </c>
      <c r="V19" s="62">
        <f>IF(V3=0,0,V3/MBunk_act!V7*100)</f>
        <v>13389.866320764957</v>
      </c>
      <c r="W19" s="62">
        <f>IF(W3=0,0,W3/MBunk_act!W7*100)</f>
        <v>13527.983015862668</v>
      </c>
      <c r="DA19" s="172" t="s">
        <v>981</v>
      </c>
    </row>
    <row r="20" spans="1:105" ht="11.45" customHeight="1" x14ac:dyDescent="0.25">
      <c r="A20" s="55" t="s">
        <v>172</v>
      </c>
      <c r="B20" s="63">
        <f>IF(B4=0,0,B4/MBunk_act!B8*100)</f>
        <v>8438.4496929386896</v>
      </c>
      <c r="C20" s="63">
        <f>IF(C4=0,0,C4/MBunk_act!C8*100)</f>
        <v>8307.3255628674451</v>
      </c>
      <c r="D20" s="63">
        <f>IF(D4=0,0,D4/MBunk_act!D8*100)</f>
        <v>8643.6450264254763</v>
      </c>
      <c r="E20" s="63">
        <f>IF(E4=0,0,E4/MBunk_act!E8*100)</f>
        <v>8676.5569676570703</v>
      </c>
      <c r="F20" s="63">
        <f>IF(F4=0,0,F4/MBunk_act!F8*100)</f>
        <v>8722.5654513963273</v>
      </c>
      <c r="G20" s="63">
        <f>IF(G4=0,0,G4/MBunk_act!G8*100)</f>
        <v>8691.3693276155027</v>
      </c>
      <c r="H20" s="63">
        <f>IF(H4=0,0,H4/MBunk_act!H8*100)</f>
        <v>9492.4259836224774</v>
      </c>
      <c r="I20" s="63">
        <f>IF(I4=0,0,I4/MBunk_act!I8*100)</f>
        <v>9826.725147844536</v>
      </c>
      <c r="J20" s="63">
        <f>IF(J4=0,0,J4/MBunk_act!J8*100)</f>
        <v>10000.347545590159</v>
      </c>
      <c r="K20" s="63">
        <f>IF(K4=0,0,K4/MBunk_act!K8*100)</f>
        <v>11049.535881361702</v>
      </c>
      <c r="L20" s="63">
        <f>IF(L4=0,0,L4/MBunk_act!L8*100)</f>
        <v>10614.141741265203</v>
      </c>
      <c r="M20" s="63">
        <f>IF(M4=0,0,M4/MBunk_act!M8*100)</f>
        <v>9972.0902041778663</v>
      </c>
      <c r="N20" s="63">
        <f>IF(N4=0,0,N4/MBunk_act!N8*100)</f>
        <v>9627.6096393534735</v>
      </c>
      <c r="O20" s="63">
        <f>IF(O4=0,0,O4/MBunk_act!O8*100)</f>
        <v>9135.9786516616186</v>
      </c>
      <c r="P20" s="63">
        <f>IF(P4=0,0,P4/MBunk_act!P8*100)</f>
        <v>8928.3584456131885</v>
      </c>
      <c r="Q20" s="63">
        <f>IF(Q4=0,0,Q4/MBunk_act!Q8*100)</f>
        <v>9471.0998851946424</v>
      </c>
      <c r="R20" s="63">
        <f>IF(R4=0,0,R4/MBunk_act!R8*100)</f>
        <v>10055.963477934682</v>
      </c>
      <c r="S20" s="63">
        <f>IF(S4=0,0,S4/MBunk_act!S8*100)</f>
        <v>10159.54330199857</v>
      </c>
      <c r="T20" s="63">
        <f>IF(T4=0,0,T4/MBunk_act!T8*100)</f>
        <v>9615.4872348240078</v>
      </c>
      <c r="U20" s="63">
        <f>IF(U4=0,0,U4/MBunk_act!U8*100)</f>
        <v>9459.4696204692991</v>
      </c>
      <c r="V20" s="63">
        <f>IF(V4=0,0,V4/MBunk_act!V8*100)</f>
        <v>9187.5819556855822</v>
      </c>
      <c r="W20" s="63">
        <f>IF(W4=0,0,W4/MBunk_act!W8*100)</f>
        <v>9151.0039751012409</v>
      </c>
      <c r="DA20" s="181" t="s">
        <v>982</v>
      </c>
    </row>
    <row r="21" spans="1:105" ht="11.45" customHeight="1" x14ac:dyDescent="0.25">
      <c r="A21" s="57" t="s">
        <v>173</v>
      </c>
      <c r="B21" s="64">
        <f>IF(B10=0,0,B10/MBunk_act!B9*100)</f>
        <v>13265.929102663267</v>
      </c>
      <c r="C21" s="64">
        <f>IF(C10=0,0,C10/MBunk_act!C9*100)</f>
        <v>13780.798246162674</v>
      </c>
      <c r="D21" s="64">
        <f>IF(D10=0,0,D10/MBunk_act!D9*100)</f>
        <v>14456.186071903858</v>
      </c>
      <c r="E21" s="64">
        <f>IF(E10=0,0,E10/MBunk_act!E9*100)</f>
        <v>14057.159433581888</v>
      </c>
      <c r="F21" s="64">
        <f>IF(F10=0,0,F10/MBunk_act!F9*100)</f>
        <v>14504.778583509262</v>
      </c>
      <c r="G21" s="64">
        <f>IF(G10=0,0,G10/MBunk_act!G9*100)</f>
        <v>14391.04062989776</v>
      </c>
      <c r="H21" s="64">
        <f>IF(H10=0,0,H10/MBunk_act!H9*100)</f>
        <v>15508.725870028411</v>
      </c>
      <c r="I21" s="64">
        <f>IF(I10=0,0,I10/MBunk_act!I9*100)</f>
        <v>16365.237703557395</v>
      </c>
      <c r="J21" s="64">
        <f>IF(J10=0,0,J10/MBunk_act!J9*100)</f>
        <v>16368.855825863891</v>
      </c>
      <c r="K21" s="64">
        <f>IF(K10=0,0,K10/MBunk_act!K9*100)</f>
        <v>16966.682770093357</v>
      </c>
      <c r="L21" s="64">
        <f>IF(L10=0,0,L10/MBunk_act!L9*100)</f>
        <v>17173.525485075592</v>
      </c>
      <c r="M21" s="64">
        <f>IF(M10=0,0,M10/MBunk_act!M9*100)</f>
        <v>16825.661063408323</v>
      </c>
      <c r="N21" s="64">
        <f>IF(N10=0,0,N10/MBunk_act!N9*100)</f>
        <v>16456.956670302094</v>
      </c>
      <c r="O21" s="64">
        <f>IF(O10=0,0,O10/MBunk_act!O9*100)</f>
        <v>16269.538034446194</v>
      </c>
      <c r="P21" s="64">
        <f>IF(P10=0,0,P10/MBunk_act!P9*100)</f>
        <v>15252.390969376878</v>
      </c>
      <c r="Q21" s="64">
        <f>IF(Q10=0,0,Q10/MBunk_act!Q9*100)</f>
        <v>15650.415573442371</v>
      </c>
      <c r="R21" s="64">
        <f>IF(R10=0,0,R10/MBunk_act!R9*100)</f>
        <v>16487.19613747007</v>
      </c>
      <c r="S21" s="64">
        <f>IF(S10=0,0,S10/MBunk_act!S9*100)</f>
        <v>16383.298048581219</v>
      </c>
      <c r="T21" s="64">
        <f>IF(T10=0,0,T10/MBunk_act!T9*100)</f>
        <v>16510.171145349872</v>
      </c>
      <c r="U21" s="64">
        <f>IF(U10=0,0,U10/MBunk_act!U9*100)</f>
        <v>15822.364883446011</v>
      </c>
      <c r="V21" s="64">
        <f>IF(V10=0,0,V10/MBunk_act!V9*100)</f>
        <v>16030.503121117121</v>
      </c>
      <c r="W21" s="64">
        <f>IF(W10=0,0,W10/MBunk_act!W9*100)</f>
        <v>16345.239978478716</v>
      </c>
      <c r="DA21" s="182" t="s">
        <v>983</v>
      </c>
    </row>
    <row r="22" spans="1:105" ht="11.45" customHeight="1" x14ac:dyDescent="0.25">
      <c r="A22" s="50"/>
      <c r="B22" s="50"/>
      <c r="C22" s="5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DA22" s="181"/>
    </row>
    <row r="23" spans="1:105" ht="11.45" customHeight="1" x14ac:dyDescent="0.25">
      <c r="A23" s="53" t="s">
        <v>63</v>
      </c>
      <c r="B23" s="62">
        <f>IF(B3=0,0,B3/MBunk_act!B3*1000)</f>
        <v>7.5758413184810669</v>
      </c>
      <c r="C23" s="62">
        <f>IF(C3=0,0,C3/MBunk_act!C3*1000)</f>
        <v>7.4268192785651275</v>
      </c>
      <c r="D23" s="62">
        <f>IF(D3=0,0,D3/MBunk_act!D3*1000)</f>
        <v>7.42816455567272</v>
      </c>
      <c r="E23" s="62">
        <f>IF(E3=0,0,E3/MBunk_act!E3*1000)</f>
        <v>7.3754856090167245</v>
      </c>
      <c r="F23" s="62">
        <f>IF(F3=0,0,F3/MBunk_act!F3*1000)</f>
        <v>7.3321046104412373</v>
      </c>
      <c r="G23" s="62">
        <f>IF(G3=0,0,G3/MBunk_act!G3*1000)</f>
        <v>6.9496504328945585</v>
      </c>
      <c r="H23" s="62">
        <f>IF(H3=0,0,H3/MBunk_act!H3*1000)</f>
        <v>7.0640685302092114</v>
      </c>
      <c r="I23" s="62">
        <f>IF(I3=0,0,I3/MBunk_act!I3*1000)</f>
        <v>7.1158246513171681</v>
      </c>
      <c r="J23" s="62">
        <f>IF(J3=0,0,J3/MBunk_act!J3*1000)</f>
        <v>6.8211646409654811</v>
      </c>
      <c r="K23" s="62">
        <f>IF(K3=0,0,K3/MBunk_act!K3*1000)</f>
        <v>7.1825822665123091</v>
      </c>
      <c r="L23" s="62">
        <f>IF(L3=0,0,L3/MBunk_act!L3*1000)</f>
        <v>6.7232859192553098</v>
      </c>
      <c r="M23" s="62">
        <f>IF(M3=0,0,M3/MBunk_act!M3*1000)</f>
        <v>6.2194343360037241</v>
      </c>
      <c r="N23" s="62">
        <f>IF(N3=0,0,N3/MBunk_act!N3*1000)</f>
        <v>5.8235704215905475</v>
      </c>
      <c r="O23" s="62">
        <f>IF(O3=0,0,O3/MBunk_act!O3*1000)</f>
        <v>5.6251170315482124</v>
      </c>
      <c r="P23" s="62">
        <f>IF(P3=0,0,P3/MBunk_act!P3*1000)</f>
        <v>5.2181114617914091</v>
      </c>
      <c r="Q23" s="62">
        <f>IF(Q3=0,0,Q3/MBunk_act!Q3*1000)</f>
        <v>5.1361664598350076</v>
      </c>
      <c r="R23" s="62">
        <f>IF(R3=0,0,R3/MBunk_act!R3*1000)</f>
        <v>5.3791988868868623</v>
      </c>
      <c r="S23" s="62">
        <f>IF(S3=0,0,S3/MBunk_act!S3*1000)</f>
        <v>5.2826739263753666</v>
      </c>
      <c r="T23" s="62">
        <f>IF(T3=0,0,T3/MBunk_act!T3*1000)</f>
        <v>5.2868830138857383</v>
      </c>
      <c r="U23" s="62">
        <f>IF(U3=0,0,U3/MBunk_act!U3*1000)</f>
        <v>5.1191544862157912</v>
      </c>
      <c r="V23" s="62">
        <f>IF(V3=0,0,V3/MBunk_act!V3*1000)</f>
        <v>5.0387507851611728</v>
      </c>
      <c r="W23" s="62">
        <f>IF(W3=0,0,W3/MBunk_act!W3*1000)</f>
        <v>5.009477681460405</v>
      </c>
      <c r="DA23" s="172" t="s">
        <v>431</v>
      </c>
    </row>
    <row r="24" spans="1:105" ht="11.45" customHeight="1" x14ac:dyDescent="0.25">
      <c r="A24" s="55" t="s">
        <v>172</v>
      </c>
      <c r="B24" s="63">
        <f>IF(B4=0,0,B4/MBunk_act!B4*1000)</f>
        <v>16.383093820259219</v>
      </c>
      <c r="C24" s="63">
        <f>IF(C4=0,0,C4/MBunk_act!C4*1000)</f>
        <v>15.688564198120359</v>
      </c>
      <c r="D24" s="63">
        <f>IF(D4=0,0,D4/MBunk_act!D4*1000)</f>
        <v>15.415910068165404</v>
      </c>
      <c r="E24" s="63">
        <f>IF(E4=0,0,E4/MBunk_act!E4*1000)</f>
        <v>15.714881830968158</v>
      </c>
      <c r="F24" s="63">
        <f>IF(F4=0,0,F4/MBunk_act!F4*1000)</f>
        <v>15.54638335649555</v>
      </c>
      <c r="G24" s="63">
        <f>IF(G4=0,0,G4/MBunk_act!G4*1000)</f>
        <v>14.959277561402336</v>
      </c>
      <c r="H24" s="63">
        <f>IF(H4=0,0,H4/MBunk_act!H4*1000)</f>
        <v>15.565984884654243</v>
      </c>
      <c r="I24" s="63">
        <f>IF(I4=0,0,I4/MBunk_act!I4*1000)</f>
        <v>15.880003263049415</v>
      </c>
      <c r="J24" s="63">
        <f>IF(J4=0,0,J4/MBunk_act!J4*1000)</f>
        <v>15.661151641017483</v>
      </c>
      <c r="K24" s="63">
        <f>IF(K4=0,0,K4/MBunk_act!K4*1000)</f>
        <v>16.478941853567569</v>
      </c>
      <c r="L24" s="63">
        <f>IF(L4=0,0,L4/MBunk_act!L4*1000)</f>
        <v>15.738614419693361</v>
      </c>
      <c r="M24" s="63">
        <f>IF(M4=0,0,M4/MBunk_act!M4*1000)</f>
        <v>14.639845403091625</v>
      </c>
      <c r="N24" s="63">
        <f>IF(N4=0,0,N4/MBunk_act!N4*1000)</f>
        <v>13.905577396495714</v>
      </c>
      <c r="O24" s="63">
        <f>IF(O4=0,0,O4/MBunk_act!O4*1000)</f>
        <v>13.157307660469449</v>
      </c>
      <c r="P24" s="63">
        <f>IF(P4=0,0,P4/MBunk_act!P4*1000)</f>
        <v>12.471945944837985</v>
      </c>
      <c r="Q24" s="63">
        <f>IF(Q4=0,0,Q4/MBunk_act!Q4*1000)</f>
        <v>12.796619302846848</v>
      </c>
      <c r="R24" s="63">
        <f>IF(R4=0,0,R4/MBunk_act!R4*1000)</f>
        <v>13.16604419419342</v>
      </c>
      <c r="S24" s="63">
        <f>IF(S4=0,0,S4/MBunk_act!S4*1000)</f>
        <v>13.274309858556308</v>
      </c>
      <c r="T24" s="63">
        <f>IF(T4=0,0,T4/MBunk_act!T4*1000)</f>
        <v>12.847718993375841</v>
      </c>
      <c r="U24" s="63">
        <f>IF(U4=0,0,U4/MBunk_act!U4*1000)</f>
        <v>12.908139659696655</v>
      </c>
      <c r="V24" s="63">
        <f>IF(V4=0,0,V4/MBunk_act!V4*1000)</f>
        <v>11.553850755491995</v>
      </c>
      <c r="W24" s="63">
        <f>IF(W4=0,0,W4/MBunk_act!W4*1000)</f>
        <v>11.85587526194492</v>
      </c>
      <c r="DA24" s="181" t="s">
        <v>432</v>
      </c>
    </row>
    <row r="25" spans="1:105" ht="11.45" customHeight="1" x14ac:dyDescent="0.25">
      <c r="A25" s="57" t="s">
        <v>173</v>
      </c>
      <c r="B25" s="64">
        <f>IF(B10=0,0,B10/MBunk_act!B5*1000)</f>
        <v>6.1241711965832284</v>
      </c>
      <c r="C25" s="64">
        <f>IF(C10=0,0,C10/MBunk_act!C5*1000)</f>
        <v>6.088277840425329</v>
      </c>
      <c r="D25" s="64">
        <f>IF(D10=0,0,D10/MBunk_act!D5*1000)</f>
        <v>6.1523185630408364</v>
      </c>
      <c r="E25" s="64">
        <f>IF(E10=0,0,E10/MBunk_act!E5*1000)</f>
        <v>6.0720013543660576</v>
      </c>
      <c r="F25" s="64">
        <f>IF(F10=0,0,F10/MBunk_act!F5*1000)</f>
        <v>6.0848863393531216</v>
      </c>
      <c r="G25" s="64">
        <f>IF(G10=0,0,G10/MBunk_act!G5*1000)</f>
        <v>5.827677076656081</v>
      </c>
      <c r="H25" s="64">
        <f>IF(H10=0,0,H10/MBunk_act!H5*1000)</f>
        <v>5.9561874578040692</v>
      </c>
      <c r="I25" s="64">
        <f>IF(I10=0,0,I10/MBunk_act!I5*1000)</f>
        <v>6.0159669476488276</v>
      </c>
      <c r="J25" s="64">
        <f>IF(J10=0,0,J10/MBunk_act!J5*1000)</f>
        <v>5.7474879385631636</v>
      </c>
      <c r="K25" s="64">
        <f>IF(K10=0,0,K10/MBunk_act!K5*1000)</f>
        <v>5.9595433803418532</v>
      </c>
      <c r="L25" s="64">
        <f>IF(L10=0,0,L10/MBunk_act!L5*1000)</f>
        <v>5.5309599243281156</v>
      </c>
      <c r="M25" s="64">
        <f>IF(M10=0,0,M10/MBunk_act!M5*1000)</f>
        <v>5.1843565736694766</v>
      </c>
      <c r="N25" s="64">
        <f>IF(N10=0,0,N10/MBunk_act!N5*1000)</f>
        <v>4.8361846710742071</v>
      </c>
      <c r="O25" s="64">
        <f>IF(O10=0,0,O10/MBunk_act!O5*1000)</f>
        <v>4.656212310770302</v>
      </c>
      <c r="P25" s="64">
        <f>IF(P10=0,0,P10/MBunk_act!P5*1000)</f>
        <v>4.2998000159745926</v>
      </c>
      <c r="Q25" s="64">
        <f>IF(Q10=0,0,Q10/MBunk_act!Q5*1000)</f>
        <v>4.1898987119814999</v>
      </c>
      <c r="R25" s="64">
        <f>IF(R10=0,0,R10/MBunk_act!R5*1000)</f>
        <v>4.3709469043730715</v>
      </c>
      <c r="S25" s="64">
        <f>IF(S10=0,0,S10/MBunk_act!S5*1000)</f>
        <v>4.2770879595060505</v>
      </c>
      <c r="T25" s="64">
        <f>IF(T10=0,0,T10/MBunk_act!T5*1000)</f>
        <v>4.2982075904983956</v>
      </c>
      <c r="U25" s="64">
        <f>IF(U10=0,0,U10/MBunk_act!U5*1000)</f>
        <v>4.1228377619853429</v>
      </c>
      <c r="V25" s="64">
        <f>IF(V10=0,0,V10/MBunk_act!V5*1000)</f>
        <v>4.1882019526231815</v>
      </c>
      <c r="W25" s="64">
        <f>IF(W10=0,0,W10/MBunk_act!W5*1000)</f>
        <v>4.146598621257823</v>
      </c>
      <c r="DA25" s="182" t="s">
        <v>433</v>
      </c>
    </row>
    <row r="26" spans="1:105" ht="11.45" customHeight="1" x14ac:dyDescent="0.25">
      <c r="A26" s="50"/>
      <c r="B26" s="50"/>
      <c r="C26" s="5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DA26" s="181"/>
    </row>
    <row r="27" spans="1:105" ht="11.45" customHeight="1" x14ac:dyDescent="0.25">
      <c r="A27" s="53" t="s">
        <v>40</v>
      </c>
      <c r="B27" s="76">
        <f>IF(B3=0,0,B3/B$3)</f>
        <v>1</v>
      </c>
      <c r="C27" s="76">
        <f t="shared" ref="C27:W28" si="3">IF(C3=0,0,C3/C$3)</f>
        <v>1</v>
      </c>
      <c r="D27" s="76">
        <f t="shared" si="3"/>
        <v>1</v>
      </c>
      <c r="E27" s="76">
        <f t="shared" si="3"/>
        <v>1</v>
      </c>
      <c r="F27" s="76">
        <f t="shared" si="3"/>
        <v>1</v>
      </c>
      <c r="G27" s="76">
        <f t="shared" si="3"/>
        <v>1</v>
      </c>
      <c r="H27" s="76">
        <f t="shared" si="3"/>
        <v>1</v>
      </c>
      <c r="I27" s="76">
        <f t="shared" si="3"/>
        <v>1</v>
      </c>
      <c r="J27" s="76">
        <f t="shared" si="3"/>
        <v>1</v>
      </c>
      <c r="K27" s="76">
        <f t="shared" si="3"/>
        <v>1</v>
      </c>
      <c r="L27" s="76">
        <f t="shared" si="3"/>
        <v>1</v>
      </c>
      <c r="M27" s="76">
        <f t="shared" si="3"/>
        <v>1</v>
      </c>
      <c r="N27" s="76">
        <f t="shared" si="3"/>
        <v>1</v>
      </c>
      <c r="O27" s="76">
        <f t="shared" si="3"/>
        <v>1</v>
      </c>
      <c r="P27" s="76">
        <f t="shared" si="3"/>
        <v>1</v>
      </c>
      <c r="Q27" s="76">
        <f t="shared" si="3"/>
        <v>1</v>
      </c>
      <c r="R27" s="76">
        <f t="shared" si="3"/>
        <v>1</v>
      </c>
      <c r="S27" s="76">
        <f t="shared" si="3"/>
        <v>1</v>
      </c>
      <c r="T27" s="76">
        <f t="shared" si="3"/>
        <v>1</v>
      </c>
      <c r="U27" s="76">
        <f t="shared" si="3"/>
        <v>1</v>
      </c>
      <c r="V27" s="76">
        <f t="shared" si="3"/>
        <v>1</v>
      </c>
      <c r="W27" s="76">
        <f t="shared" si="3"/>
        <v>1</v>
      </c>
      <c r="DA27" s="183"/>
    </row>
    <row r="28" spans="1:105" ht="11.45" customHeight="1" x14ac:dyDescent="0.25">
      <c r="A28" s="55" t="s">
        <v>172</v>
      </c>
      <c r="B28" s="77">
        <f>IF(B4=0,0,B4/B$3)</f>
        <v>0.30600690961516652</v>
      </c>
      <c r="C28" s="77">
        <f t="shared" si="3"/>
        <v>0.29452894124120232</v>
      </c>
      <c r="D28" s="77">
        <f t="shared" si="3"/>
        <v>0.28582914492887401</v>
      </c>
      <c r="E28" s="77">
        <f t="shared" si="3"/>
        <v>0.28801791721864206</v>
      </c>
      <c r="F28" s="77">
        <f t="shared" si="3"/>
        <v>0.27950097534371948</v>
      </c>
      <c r="G28" s="77">
        <f t="shared" si="3"/>
        <v>0.26447419351795609</v>
      </c>
      <c r="H28" s="77">
        <f t="shared" si="3"/>
        <v>0.25403912630472797</v>
      </c>
      <c r="I28" s="77">
        <f t="shared" si="3"/>
        <v>0.24883254891461756</v>
      </c>
      <c r="J28" s="77">
        <f t="shared" si="3"/>
        <v>0.24865918716156479</v>
      </c>
      <c r="K28" s="77">
        <f t="shared" si="3"/>
        <v>0.26674609570389368</v>
      </c>
      <c r="L28" s="77">
        <f t="shared" si="3"/>
        <v>0.27343491289779281</v>
      </c>
      <c r="M28" s="77">
        <f t="shared" si="3"/>
        <v>0.25767637134290639</v>
      </c>
      <c r="N28" s="77">
        <f t="shared" si="3"/>
        <v>0.25996108578950372</v>
      </c>
      <c r="O28" s="77">
        <f t="shared" si="3"/>
        <v>0.2665886480111726</v>
      </c>
      <c r="P28" s="77">
        <f t="shared" si="3"/>
        <v>0.26858066975110922</v>
      </c>
      <c r="Q28" s="77">
        <f t="shared" si="3"/>
        <v>0.27392551907511703</v>
      </c>
      <c r="R28" s="77">
        <f t="shared" si="3"/>
        <v>0.28058609401290474</v>
      </c>
      <c r="S28" s="77">
        <f t="shared" si="3"/>
        <v>0.28084643720385843</v>
      </c>
      <c r="T28" s="77">
        <f t="shared" si="3"/>
        <v>0.28102099759990434</v>
      </c>
      <c r="U28" s="77">
        <f t="shared" si="3"/>
        <v>0.28596056732190728</v>
      </c>
      <c r="V28" s="77">
        <f t="shared" si="3"/>
        <v>0.26478423229552989</v>
      </c>
      <c r="W28" s="77">
        <f t="shared" si="3"/>
        <v>0.26489726541480657</v>
      </c>
      <c r="DA28" s="184"/>
    </row>
    <row r="29" spans="1:105" ht="11.45" customHeight="1" x14ac:dyDescent="0.25">
      <c r="A29" s="57" t="s">
        <v>173</v>
      </c>
      <c r="B29" s="78">
        <f>IF(B10=0,0,B10/B$3)</f>
        <v>0.69399309038483348</v>
      </c>
      <c r="C29" s="78">
        <f t="shared" ref="C29:W29" si="4">IF(C10=0,0,C10/C$3)</f>
        <v>0.70547105875879779</v>
      </c>
      <c r="D29" s="78">
        <f t="shared" si="4"/>
        <v>0.71417085507112588</v>
      </c>
      <c r="E29" s="78">
        <f t="shared" si="4"/>
        <v>0.71198208278135799</v>
      </c>
      <c r="F29" s="78">
        <f t="shared" si="4"/>
        <v>0.72049902465628057</v>
      </c>
      <c r="G29" s="78">
        <f t="shared" si="4"/>
        <v>0.73552580648204391</v>
      </c>
      <c r="H29" s="78">
        <f t="shared" si="4"/>
        <v>0.74596087369527209</v>
      </c>
      <c r="I29" s="78">
        <f t="shared" si="4"/>
        <v>0.75116745108538252</v>
      </c>
      <c r="J29" s="78">
        <f t="shared" si="4"/>
        <v>0.75134081283843512</v>
      </c>
      <c r="K29" s="78">
        <f t="shared" si="4"/>
        <v>0.73325390429610626</v>
      </c>
      <c r="L29" s="78">
        <f t="shared" si="4"/>
        <v>0.72656508710220724</v>
      </c>
      <c r="M29" s="78">
        <f t="shared" si="4"/>
        <v>0.74232362865709356</v>
      </c>
      <c r="N29" s="78">
        <f t="shared" si="4"/>
        <v>0.74003891421049628</v>
      </c>
      <c r="O29" s="78">
        <f t="shared" si="4"/>
        <v>0.73341135198882734</v>
      </c>
      <c r="P29" s="78">
        <f t="shared" si="4"/>
        <v>0.73141933024889083</v>
      </c>
      <c r="Q29" s="78">
        <f t="shared" si="4"/>
        <v>0.7260744809248828</v>
      </c>
      <c r="R29" s="78">
        <f t="shared" si="4"/>
        <v>0.7194139059870952</v>
      </c>
      <c r="S29" s="78">
        <f t="shared" si="4"/>
        <v>0.71915356279614151</v>
      </c>
      <c r="T29" s="78">
        <f t="shared" si="4"/>
        <v>0.71897900240009571</v>
      </c>
      <c r="U29" s="78">
        <f t="shared" si="4"/>
        <v>0.71403943267809267</v>
      </c>
      <c r="V29" s="78">
        <f t="shared" si="4"/>
        <v>0.73521576770447006</v>
      </c>
      <c r="W29" s="78">
        <f t="shared" si="4"/>
        <v>0.73510273458519348</v>
      </c>
      <c r="DA29" s="185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26"/>
  <sheetViews>
    <sheetView showGridLines="0" workbookViewId="0"/>
  </sheetViews>
  <sheetFormatPr defaultRowHeight="15" x14ac:dyDescent="0.25"/>
  <cols>
    <col min="1" max="1" width="7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152</v>
      </c>
      <c r="B1" s="6" t="s">
        <v>139</v>
      </c>
      <c r="C1" s="2"/>
    </row>
    <row r="2" spans="1:4" ht="18.75" x14ac:dyDescent="0.3">
      <c r="A2" s="1"/>
      <c r="B2" s="2"/>
      <c r="C2" s="2"/>
    </row>
    <row r="3" spans="1:4" ht="18.75" x14ac:dyDescent="0.3">
      <c r="A3" s="1"/>
      <c r="B3" s="225" t="s">
        <v>16</v>
      </c>
      <c r="C3" s="3"/>
      <c r="D3" s="9"/>
    </row>
    <row r="4" spans="1:4" x14ac:dyDescent="0.25">
      <c r="A4" s="4"/>
      <c r="B4" s="7" t="str">
        <f ca="1">HYPERLINK("#"&amp;CELL("address",Transport!$B$2),MID(CELL("filename",Transport!$B$2),FIND("]",CELL("filename",Transport!$B$2))+1,256))</f>
        <v>Transport</v>
      </c>
      <c r="C4" s="5"/>
      <c r="D4" s="226" t="s">
        <v>7</v>
      </c>
    </row>
    <row r="5" spans="1:4" ht="5.0999999999999996" customHeight="1" x14ac:dyDescent="0.25">
      <c r="B5" s="7"/>
      <c r="C5" s="5"/>
      <c r="D5" s="2"/>
    </row>
    <row r="6" spans="1:4" x14ac:dyDescent="0.25">
      <c r="B6" s="7" t="str">
        <f ca="1">HYPERLINK("#"&amp;CELL("address",TrRoad_act!$B$2),MID(CELL("filename",TrRoad_act!$B$2),FIND("]",CELL("filename",TrRoad_act!$B$2))+1,256))</f>
        <v>TrRoad_act</v>
      </c>
      <c r="C6" s="5"/>
      <c r="D6" s="226" t="s">
        <v>8</v>
      </c>
    </row>
    <row r="7" spans="1:4" x14ac:dyDescent="0.25">
      <c r="B7" s="8" t="str">
        <f ca="1">HYPERLINK("#"&amp;CELL("address",TrRoad_ene!$B$2),MID(CELL("filename",TrRoad_ene!$B$2),FIND("]",CELL("filename",TrRoad_ene!$B$2))+1,256))</f>
        <v>TrRoad_ene</v>
      </c>
      <c r="C7" s="5"/>
      <c r="D7" s="227" t="s">
        <v>9</v>
      </c>
    </row>
    <row r="8" spans="1:4" x14ac:dyDescent="0.25">
      <c r="B8" s="8" t="str">
        <f ca="1">HYPERLINK("#"&amp;CELL("address",TrRoad_emi!$B$2),MID(CELL("filename",TrRoad_emi!$B$2),FIND("]",CELL("filename",TrRoad_emi!$B$2))+1,256))</f>
        <v>TrRoad_emi</v>
      </c>
      <c r="C8" s="5"/>
      <c r="D8" s="227" t="s">
        <v>10</v>
      </c>
    </row>
    <row r="9" spans="1:4" x14ac:dyDescent="0.25">
      <c r="B9" s="8" t="str">
        <f ca="1">HYPERLINK("#"&amp;CELL("address",TrRoad_tech!$B$2),MID(CELL("filename",TrRoad_tech!$B$2),FIND("]",CELL("filename",TrRoad_tech!$B$2))+1,256))</f>
        <v>TrRoad_tech</v>
      </c>
      <c r="C9" s="5"/>
      <c r="D9" s="227" t="s">
        <v>11</v>
      </c>
    </row>
    <row r="10" spans="1:4" ht="5.0999999999999996" customHeight="1" x14ac:dyDescent="0.25">
      <c r="B10" s="7"/>
      <c r="C10" s="5"/>
      <c r="D10" s="2"/>
    </row>
    <row r="11" spans="1:4" x14ac:dyDescent="0.25">
      <c r="B11" s="7" t="str">
        <f ca="1">HYPERLINK("#"&amp;CELL("address",TrRail_act!$B$2),MID(CELL("filename",TrRail_act!$B$2),FIND("]",CELL("filename",TrRail_act!$B$2))+1,256))</f>
        <v>TrRail_act</v>
      </c>
      <c r="C11" s="5"/>
      <c r="D11" s="226" t="s">
        <v>12</v>
      </c>
    </row>
    <row r="12" spans="1:4" x14ac:dyDescent="0.25">
      <c r="B12" s="8" t="str">
        <f ca="1">HYPERLINK("#"&amp;CELL("address",TrRail_ene!$B$2),MID(CELL("filename",TrRail_ene!$B$2),FIND("]",CELL("filename",TrRail_ene!$B$2))+1,256))</f>
        <v>TrRail_ene</v>
      </c>
      <c r="C12" s="5"/>
      <c r="D12" s="227" t="s">
        <v>9</v>
      </c>
    </row>
    <row r="13" spans="1:4" x14ac:dyDescent="0.25">
      <c r="B13" s="8" t="str">
        <f ca="1">HYPERLINK("#"&amp;CELL("address",TrRail_emi!$B$2),MID(CELL("filename",TrRail_emi!$B$2),FIND("]",CELL("filename",TrRail_emi!$B$2))+1,256))</f>
        <v>TrRail_emi</v>
      </c>
      <c r="C13" s="5"/>
      <c r="D13" s="227" t="s">
        <v>10</v>
      </c>
    </row>
    <row r="14" spans="1:4" ht="5.0999999999999996" customHeight="1" x14ac:dyDescent="0.25">
      <c r="B14" s="7"/>
      <c r="C14" s="5"/>
      <c r="D14" s="2"/>
    </row>
    <row r="15" spans="1:4" x14ac:dyDescent="0.25">
      <c r="B15" s="7" t="str">
        <f ca="1">HYPERLINK("#"&amp;CELL("address",TrAvia_act!$B$2),MID(CELL("filename",TrAvia_act!$B$2),FIND("]",CELL("filename",TrAvia_act!$B$2))+1,256))</f>
        <v>TrAvia_act</v>
      </c>
      <c r="C15" s="5"/>
      <c r="D15" s="226" t="s">
        <v>13</v>
      </c>
    </row>
    <row r="16" spans="1:4" x14ac:dyDescent="0.25">
      <c r="B16" s="8" t="str">
        <f ca="1">HYPERLINK("#"&amp;CELL("address",TrAvia_ene!$B$2),MID(CELL("filename",TrAvia_ene!$B$2),FIND("]",CELL("filename",TrAvia_ene!$B$2))+1,256))</f>
        <v>TrAvia_ene</v>
      </c>
      <c r="C16" s="5"/>
      <c r="D16" s="227" t="s">
        <v>9</v>
      </c>
    </row>
    <row r="17" spans="2:4" x14ac:dyDescent="0.25">
      <c r="B17" s="8" t="str">
        <f ca="1">HYPERLINK("#"&amp;CELL("address",TrAvia_emi!$B$2),MID(CELL("filename",TrAvia_emi!$B$2),FIND("]",CELL("filename",TrAvia_emi!$B$2))+1,256))</f>
        <v>TrAvia_emi</v>
      </c>
      <c r="C17" s="5"/>
      <c r="D17" s="227" t="s">
        <v>10</v>
      </c>
    </row>
    <row r="18" spans="2:4" x14ac:dyDescent="0.25">
      <c r="B18" s="8" t="str">
        <f ca="1">HYPERLINK("#"&amp;CELL("address",TrAvia_png!$B$2),MID(CELL("filename",TrAvia_png!$B$2),FIND("]",CELL("filename",TrAvia_png!$B$2))+1,256))</f>
        <v>TrAvia_png</v>
      </c>
      <c r="C18" s="5"/>
      <c r="D18" s="227" t="s">
        <v>14</v>
      </c>
    </row>
    <row r="19" spans="2:4" ht="5.0999999999999996" customHeight="1" x14ac:dyDescent="0.25">
      <c r="B19" s="7"/>
      <c r="C19" s="5"/>
      <c r="D19" s="2"/>
    </row>
    <row r="20" spans="2:4" x14ac:dyDescent="0.25">
      <c r="B20" s="7" t="str">
        <f ca="1">HYPERLINK("#"&amp;CELL("address",TrNavi_act!$B$2),MID(CELL("filename",TrNavi_act!$B$2),FIND("]",CELL("filename",TrNavi_act!$B$2))+1,256))</f>
        <v>TrNavi_act</v>
      </c>
      <c r="C20" s="5"/>
      <c r="D20" s="226" t="s">
        <v>15</v>
      </c>
    </row>
    <row r="21" spans="2:4" x14ac:dyDescent="0.25">
      <c r="B21" s="8" t="str">
        <f ca="1">HYPERLINK("#"&amp;CELL("address",TrNavi_ene!$B$2),MID(CELL("filename",TrNavi_ene!$B$2),FIND("]",CELL("filename",TrNavi_ene!$B$2))+1,256))</f>
        <v>TrNavi_ene</v>
      </c>
      <c r="C21" s="5"/>
      <c r="D21" s="227" t="s">
        <v>9</v>
      </c>
    </row>
    <row r="22" spans="2:4" x14ac:dyDescent="0.25">
      <c r="B22" s="8" t="str">
        <f ca="1">HYPERLINK("#"&amp;CELL("address",TrNavi_emi!$B$2),MID(CELL("filename",TrNavi_emi!$B$2),FIND("]",CELL("filename",TrNavi_emi!$B$2))+1,256))</f>
        <v>TrNavi_emi</v>
      </c>
      <c r="C22" s="5"/>
      <c r="D22" s="227" t="s">
        <v>10</v>
      </c>
    </row>
    <row r="23" spans="2:4" ht="5.0999999999999996" customHeight="1" x14ac:dyDescent="0.25">
      <c r="B23" s="7"/>
      <c r="C23" s="5"/>
      <c r="D23" s="2"/>
    </row>
    <row r="24" spans="2:4" x14ac:dyDescent="0.25">
      <c r="B24" s="7" t="str">
        <f ca="1">HYPERLINK("#"&amp;CELL("address",MBunk_act!$B$2),MID(CELL("filename",MBunk_act!$B$2),FIND("]",CELL("filename",MBunk_act!$B$2))+1,256))</f>
        <v>MBunk_act</v>
      </c>
      <c r="C24" s="5"/>
      <c r="D24" s="226" t="s">
        <v>171</v>
      </c>
    </row>
    <row r="25" spans="2:4" x14ac:dyDescent="0.25">
      <c r="B25" s="8" t="str">
        <f ca="1">HYPERLINK("#"&amp;CELL("address",MBunk_ene!$B$2),MID(CELL("filename",MBunk_ene!$B$2),FIND("]",CELL("filename",MBunk_ene!$B$2))+1,256))</f>
        <v>MBunk_ene</v>
      </c>
      <c r="C25" s="5"/>
      <c r="D25" s="227" t="s">
        <v>9</v>
      </c>
    </row>
    <row r="26" spans="2:4" x14ac:dyDescent="0.25">
      <c r="B26" s="8" t="str">
        <f ca="1">HYPERLINK("#"&amp;CELL("address",MBunk_emi!$B$2),MID(CELL("filename",MBunk_emi!$B$2),FIND("]",CELL("filename",MBunk_emi!$B$2))+1,256))</f>
        <v>MBunk_emi</v>
      </c>
      <c r="C26" s="5"/>
      <c r="D26" s="227" t="s">
        <v>10</v>
      </c>
    </row>
  </sheetData>
  <pageMargins left="0.39370078740157483" right="0.39370078740157483" top="0.39370078740157483" bottom="0.39370078740157483" header="0.31496062992125984" footer="0.31496062992125984"/>
  <pageSetup paperSize="9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DA23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984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DA1" s="170" t="s">
        <v>157</v>
      </c>
    </row>
    <row r="2" spans="1:105" ht="11.45" customHeight="1" x14ac:dyDescent="0.25">
      <c r="A2" s="50"/>
      <c r="B2" s="50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DA2" s="181"/>
    </row>
    <row r="3" spans="1:105" ht="11.45" customHeight="1" x14ac:dyDescent="0.25">
      <c r="A3" s="53" t="s">
        <v>44</v>
      </c>
      <c r="B3" s="62">
        <f t="shared" ref="B3" si="0">SUM(B4:B5)</f>
        <v>129755.56161528005</v>
      </c>
      <c r="C3" s="62">
        <f t="shared" ref="C3:W3" si="1">SUM(C4:C5)</f>
        <v>133806.23010072001</v>
      </c>
      <c r="D3" s="62">
        <f t="shared" si="1"/>
        <v>137724.47959464003</v>
      </c>
      <c r="E3" s="62">
        <f t="shared" si="1"/>
        <v>141828.46656731999</v>
      </c>
      <c r="F3" s="62">
        <f t="shared" si="1"/>
        <v>149118.53337720002</v>
      </c>
      <c r="G3" s="62">
        <f t="shared" si="1"/>
        <v>152050.65955524004</v>
      </c>
      <c r="H3" s="62">
        <f t="shared" si="1"/>
        <v>162126.09824760002</v>
      </c>
      <c r="I3" s="62">
        <f t="shared" si="1"/>
        <v>169125.02116560002</v>
      </c>
      <c r="J3" s="62">
        <f t="shared" si="1"/>
        <v>167261.39736156006</v>
      </c>
      <c r="K3" s="62">
        <f t="shared" si="1"/>
        <v>149275.39959288001</v>
      </c>
      <c r="L3" s="62">
        <f t="shared" si="1"/>
        <v>150397.71317532001</v>
      </c>
      <c r="M3" s="62">
        <f t="shared" si="1"/>
        <v>150001.93314683999</v>
      </c>
      <c r="N3" s="62">
        <f t="shared" si="1"/>
        <v>140145.25203395999</v>
      </c>
      <c r="O3" s="62">
        <f t="shared" si="1"/>
        <v>132198.70187844001</v>
      </c>
      <c r="P3" s="62">
        <f t="shared" si="1"/>
        <v>128290.36006152001</v>
      </c>
      <c r="Q3" s="62">
        <f t="shared" si="1"/>
        <v>126949.46024088003</v>
      </c>
      <c r="R3" s="62">
        <f t="shared" si="1"/>
        <v>133313.34478356002</v>
      </c>
      <c r="S3" s="62">
        <f t="shared" si="1"/>
        <v>135426.92027904</v>
      </c>
      <c r="T3" s="62">
        <f t="shared" si="1"/>
        <v>139369.37527439999</v>
      </c>
      <c r="U3" s="62">
        <f t="shared" si="1"/>
        <v>138152.33049348</v>
      </c>
      <c r="V3" s="62">
        <f t="shared" si="1"/>
        <v>124051.62245544001</v>
      </c>
      <c r="W3" s="62">
        <f t="shared" si="1"/>
        <v>129708.69278975998</v>
      </c>
      <c r="DA3" s="172" t="s">
        <v>985</v>
      </c>
    </row>
    <row r="4" spans="1:105" ht="11.45" customHeight="1" x14ac:dyDescent="0.25">
      <c r="A4" s="55" t="s">
        <v>172</v>
      </c>
      <c r="B4" s="63">
        <v>39341.29552639334</v>
      </c>
      <c r="C4" s="63">
        <v>39058.965056462359</v>
      </c>
      <c r="D4" s="63">
        <v>39025.728117452702</v>
      </c>
      <c r="E4" s="63">
        <v>40526.270057636022</v>
      </c>
      <c r="F4" s="63">
        <v>41380.554732895383</v>
      </c>
      <c r="G4" s="63">
        <v>39919.362924376612</v>
      </c>
      <c r="H4" s="63">
        <v>40881.312246507587</v>
      </c>
      <c r="I4" s="63">
        <v>41793.062881186052</v>
      </c>
      <c r="J4" s="63">
        <v>41300.256673044329</v>
      </c>
      <c r="K4" s="63">
        <v>39514.588974940627</v>
      </c>
      <c r="L4" s="63">
        <v>40801.142497201341</v>
      </c>
      <c r="M4" s="63">
        <v>38348.040159686847</v>
      </c>
      <c r="N4" s="63">
        <v>36136.032058313023</v>
      </c>
      <c r="O4" s="63">
        <v>34952.77683180914</v>
      </c>
      <c r="P4" s="63">
        <v>34148.29747576495</v>
      </c>
      <c r="Q4" s="63">
        <v>34302.968539557354</v>
      </c>
      <c r="R4" s="63">
        <v>36929.618380404485</v>
      </c>
      <c r="S4" s="63">
        <v>37602.006362148786</v>
      </c>
      <c r="T4" s="63">
        <v>38742.010586336546</v>
      </c>
      <c r="U4" s="63">
        <v>39088.515076759832</v>
      </c>
      <c r="V4" s="63">
        <v>32449.858288117768</v>
      </c>
      <c r="W4" s="63">
        <v>33890.550207780943</v>
      </c>
      <c r="DA4" s="181" t="s">
        <v>986</v>
      </c>
    </row>
    <row r="5" spans="1:105" ht="11.45" customHeight="1" x14ac:dyDescent="0.25">
      <c r="A5" s="57" t="s">
        <v>173</v>
      </c>
      <c r="B5" s="64">
        <v>90414.26608888671</v>
      </c>
      <c r="C5" s="64">
        <v>94747.265044257656</v>
      </c>
      <c r="D5" s="64">
        <v>98698.75147718731</v>
      </c>
      <c r="E5" s="64">
        <v>101302.19650968398</v>
      </c>
      <c r="F5" s="64">
        <v>107737.97864430463</v>
      </c>
      <c r="G5" s="64">
        <v>112131.29663086342</v>
      </c>
      <c r="H5" s="64">
        <v>121244.78600109242</v>
      </c>
      <c r="I5" s="64">
        <v>127331.95828441397</v>
      </c>
      <c r="J5" s="64">
        <v>125961.14068851572</v>
      </c>
      <c r="K5" s="64">
        <v>109760.81061793938</v>
      </c>
      <c r="L5" s="64">
        <v>109596.57067811867</v>
      </c>
      <c r="M5" s="64">
        <v>111653.89298715314</v>
      </c>
      <c r="N5" s="64">
        <v>104009.21997564696</v>
      </c>
      <c r="O5" s="64">
        <v>97245.925046630873</v>
      </c>
      <c r="P5" s="64">
        <v>94142.062585755062</v>
      </c>
      <c r="Q5" s="64">
        <v>92646.491701322666</v>
      </c>
      <c r="R5" s="64">
        <v>96383.726403155524</v>
      </c>
      <c r="S5" s="64">
        <v>97824.913916891222</v>
      </c>
      <c r="T5" s="64">
        <v>100627.36468806345</v>
      </c>
      <c r="U5" s="64">
        <v>99063.815416720172</v>
      </c>
      <c r="V5" s="64">
        <v>91601.764167322239</v>
      </c>
      <c r="W5" s="64">
        <v>95818.142581979046</v>
      </c>
      <c r="DA5" s="182" t="s">
        <v>987</v>
      </c>
    </row>
    <row r="6" spans="1:105" ht="11.45" customHeight="1" x14ac:dyDescent="0.25">
      <c r="A6" s="50"/>
      <c r="B6" s="50"/>
      <c r="C6" s="5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DA6" s="181"/>
    </row>
    <row r="7" spans="1:105" ht="11.45" customHeight="1" x14ac:dyDescent="0.25">
      <c r="A7" s="68" t="s">
        <v>36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DA7" s="179"/>
    </row>
    <row r="8" spans="1:105" ht="11.45" customHeight="1" x14ac:dyDescent="0.25">
      <c r="A8" s="50"/>
      <c r="B8" s="50"/>
      <c r="C8" s="50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DA8" s="181"/>
    </row>
    <row r="9" spans="1:105" ht="11.45" customHeight="1" x14ac:dyDescent="0.25">
      <c r="A9" s="53" t="s">
        <v>150</v>
      </c>
      <c r="B9" s="79">
        <f>IF(B3=0,0,B3/MBunk_ene!B3)</f>
        <v>3.2153187834550154</v>
      </c>
      <c r="C9" s="79">
        <f>IF(C3=0,0,C3/MBunk_ene!C3)</f>
        <v>3.2169210637364185</v>
      </c>
      <c r="D9" s="79">
        <f>IF(D3=0,0,D3/MBunk_ene!D3)</f>
        <v>3.2186757436624824</v>
      </c>
      <c r="E9" s="79">
        <f>IF(E3=0,0,E3/MBunk_ene!E3)</f>
        <v>3.220258187902274</v>
      </c>
      <c r="F9" s="79">
        <f>IF(F3=0,0,F3/MBunk_ene!F3)</f>
        <v>3.2227897222646016</v>
      </c>
      <c r="G9" s="79">
        <f>IF(G3=0,0,G3/MBunk_ene!G3)</f>
        <v>3.2232144359308141</v>
      </c>
      <c r="H9" s="79">
        <f>IF(H3=0,0,H3/MBunk_ene!H3)</f>
        <v>3.2237779442576593</v>
      </c>
      <c r="I9" s="79">
        <f>IF(I3=0,0,I3/MBunk_ene!I3)</f>
        <v>3.2250147240333251</v>
      </c>
      <c r="J9" s="79">
        <f>IF(J3=0,0,J3/MBunk_ene!J3)</f>
        <v>3.2250477865608458</v>
      </c>
      <c r="K9" s="79">
        <f>IF(K3=0,0,K3/MBunk_ene!K3)</f>
        <v>3.2229101232104953</v>
      </c>
      <c r="L9" s="79">
        <f>IF(L3=0,0,L3/MBunk_ene!L3)</f>
        <v>3.2219050008333827</v>
      </c>
      <c r="M9" s="79">
        <f>IF(M3=0,0,M3/MBunk_ene!M3)</f>
        <v>3.2228757346013626</v>
      </c>
      <c r="N9" s="79">
        <f>IF(N3=0,0,N3/MBunk_ene!N3)</f>
        <v>3.222167209786245</v>
      </c>
      <c r="O9" s="79">
        <f>IF(O3=0,0,O3/MBunk_ene!O3)</f>
        <v>3.2214628600182671</v>
      </c>
      <c r="P9" s="79">
        <f>IF(P3=0,0,P3/MBunk_ene!P3)</f>
        <v>3.2198329405900479</v>
      </c>
      <c r="Q9" s="79">
        <f>IF(Q3=0,0,Q3/MBunk_ene!Q3)</f>
        <v>3.2065409640767153</v>
      </c>
      <c r="R9" s="79">
        <f>IF(R3=0,0,R3/MBunk_ene!R3)</f>
        <v>3.2085091258265628</v>
      </c>
      <c r="S9" s="79">
        <f>IF(S3=0,0,S3/MBunk_ene!S3)</f>
        <v>3.2099044688084928</v>
      </c>
      <c r="T9" s="79">
        <f>IF(T3=0,0,T3/MBunk_ene!T3)</f>
        <v>3.2094172024611556</v>
      </c>
      <c r="U9" s="79">
        <f>IF(U3=0,0,U3/MBunk_ene!U3)</f>
        <v>3.2042033875920399</v>
      </c>
      <c r="V9" s="79">
        <f>IF(V3=0,0,V3/MBunk_ene!V3)</f>
        <v>3.1801986034682845</v>
      </c>
      <c r="W9" s="79">
        <f>IF(W3=0,0,W3/MBunk_ene!W3)</f>
        <v>3.1825508269331744</v>
      </c>
      <c r="DA9" s="172"/>
    </row>
    <row r="10" spans="1:105" ht="11.45" customHeight="1" x14ac:dyDescent="0.25">
      <c r="A10" s="55" t="s">
        <v>172</v>
      </c>
      <c r="B10" s="80">
        <f>IF(B4=0,0,B4/MBunk_ene!B4)</f>
        <v>3.1857777903157949</v>
      </c>
      <c r="C10" s="80">
        <f>IF(C4=0,0,C4/MBunk_ene!C4)</f>
        <v>3.1882827164178025</v>
      </c>
      <c r="D10" s="80">
        <f>IF(D4=0,0,D4/MBunk_ene!D4)</f>
        <v>3.1908808794564587</v>
      </c>
      <c r="E10" s="80">
        <f>IF(E4=0,0,E4/MBunk_ene!E4)</f>
        <v>3.1948054338025429</v>
      </c>
      <c r="F10" s="80">
        <f>IF(F4=0,0,F4/MBunk_ene!F4)</f>
        <v>3.1997299543596478</v>
      </c>
      <c r="G10" s="80">
        <f>IF(G4=0,0,G4/MBunk_ene!G4)</f>
        <v>3.199640544867806</v>
      </c>
      <c r="H10" s="80">
        <f>IF(H4=0,0,H4/MBunk_ene!H4)</f>
        <v>3.1998999968385018</v>
      </c>
      <c r="I10" s="80">
        <f>IF(I4=0,0,I4/MBunk_ene!I4)</f>
        <v>3.2027338500957367</v>
      </c>
      <c r="J10" s="80">
        <f>IF(J4=0,0,J4/MBunk_ene!J4)</f>
        <v>3.202496578676072</v>
      </c>
      <c r="K10" s="80">
        <f>IF(K4=0,0,K4/MBunk_ene!K4)</f>
        <v>3.1983011152959384</v>
      </c>
      <c r="L10" s="80">
        <f>IF(L4=0,0,L4/MBunk_ene!L4)</f>
        <v>3.1966114939177714</v>
      </c>
      <c r="M10" s="80">
        <f>IF(M4=0,0,M4/MBunk_ene!M4)</f>
        <v>3.1975348167679147</v>
      </c>
      <c r="N10" s="80">
        <f>IF(N4=0,0,N4/MBunk_ene!N4)</f>
        <v>3.1959634609862406</v>
      </c>
      <c r="O10" s="80">
        <f>IF(O4=0,0,O4/MBunk_ene!O4)</f>
        <v>3.1949640077205035</v>
      </c>
      <c r="P10" s="80">
        <f>IF(P4=0,0,P4/MBunk_ene!P4)</f>
        <v>3.1910500699453057</v>
      </c>
      <c r="Q10" s="80">
        <f>IF(Q4=0,0,Q4/MBunk_ene!Q4)</f>
        <v>3.1630433607212414</v>
      </c>
      <c r="R10" s="80">
        <f>IF(R4=0,0,R4/MBunk_ene!R4)</f>
        <v>3.1676583218851286</v>
      </c>
      <c r="S10" s="80">
        <f>IF(S4=0,0,S4/MBunk_ene!S4)</f>
        <v>3.1734320588193317</v>
      </c>
      <c r="T10" s="80">
        <f>IF(T4=0,0,T4/MBunk_ene!T4)</f>
        <v>3.17469645540766</v>
      </c>
      <c r="U10" s="80">
        <f>IF(U4=0,0,U4/MBunk_ene!U4)</f>
        <v>3.1703330069925322</v>
      </c>
      <c r="V10" s="80">
        <f>IF(V4=0,0,V4/MBunk_ene!V4)</f>
        <v>3.1417561848973055</v>
      </c>
      <c r="W10" s="80">
        <f>IF(W4=0,0,W4/MBunk_ene!W4)</f>
        <v>3.1391163312936987</v>
      </c>
      <c r="DA10" s="181"/>
    </row>
    <row r="11" spans="1:105" ht="11.45" customHeight="1" x14ac:dyDescent="0.25">
      <c r="A11" s="57" t="s">
        <v>173</v>
      </c>
      <c r="B11" s="81">
        <f>IF(B5=0,0,B5/MBunk_ene!B10)</f>
        <v>3.2283444866539952</v>
      </c>
      <c r="C11" s="81">
        <f>IF(C5=0,0,C5/MBunk_ene!C10)</f>
        <v>3.2288773616028257</v>
      </c>
      <c r="D11" s="81">
        <f>IF(D5=0,0,D5/MBunk_ene!D10)</f>
        <v>3.2297999476439379</v>
      </c>
      <c r="E11" s="81">
        <f>IF(E5=0,0,E5/MBunk_ene!E10)</f>
        <v>3.2305545835568457</v>
      </c>
      <c r="F11" s="81">
        <f>IF(F5=0,0,F5/MBunk_ene!F10)</f>
        <v>3.2317352272549922</v>
      </c>
      <c r="G11" s="81">
        <f>IF(G5=0,0,G5/MBunk_ene!G10)</f>
        <v>3.231690937736766</v>
      </c>
      <c r="H11" s="81">
        <f>IF(H5=0,0,H5/MBunk_ene!H10)</f>
        <v>3.2319096480965799</v>
      </c>
      <c r="I11" s="81">
        <f>IF(I5=0,0,I5/MBunk_ene!I10)</f>
        <v>3.2323955106288098</v>
      </c>
      <c r="J11" s="81">
        <f>IF(J5=0,0,J5/MBunk_ene!J10)</f>
        <v>3.2325111972079466</v>
      </c>
      <c r="K11" s="81">
        <f>IF(K5=0,0,K5/MBunk_ene!K10)</f>
        <v>3.2318624884715512</v>
      </c>
      <c r="L11" s="81">
        <f>IF(L5=0,0,L5/MBunk_ene!L10)</f>
        <v>3.2314239386176546</v>
      </c>
      <c r="M11" s="81">
        <f>IF(M5=0,0,M5/MBunk_ene!M10)</f>
        <v>3.2316721079104469</v>
      </c>
      <c r="N11" s="81">
        <f>IF(N5=0,0,N5/MBunk_ene!N10)</f>
        <v>3.2313720703131699</v>
      </c>
      <c r="O11" s="81">
        <f>IF(O5=0,0,O5/MBunk_ene!O10)</f>
        <v>3.2310949623694953</v>
      </c>
      <c r="P11" s="81">
        <f>IF(P5=0,0,P5/MBunk_ene!P10)</f>
        <v>3.2304021480958078</v>
      </c>
      <c r="Q11" s="81">
        <f>IF(Q5=0,0,Q5/MBunk_ene!Q10)</f>
        <v>3.2229512689293172</v>
      </c>
      <c r="R11" s="81">
        <f>IF(R5=0,0,R5/MBunk_ene!R10)</f>
        <v>3.2244417724154366</v>
      </c>
      <c r="S11" s="81">
        <f>IF(S5=0,0,S5/MBunk_ene!S10)</f>
        <v>3.2241478056027493</v>
      </c>
      <c r="T11" s="81">
        <f>IF(T5=0,0,T5/MBunk_ene!T10)</f>
        <v>3.2229881954134054</v>
      </c>
      <c r="U11" s="81">
        <f>IF(U5=0,0,U5/MBunk_ene!U10)</f>
        <v>3.2177678951085467</v>
      </c>
      <c r="V11" s="81">
        <f>IF(V5=0,0,V5/MBunk_ene!V10)</f>
        <v>3.1940434456711135</v>
      </c>
      <c r="W11" s="81">
        <f>IF(W5=0,0,W5/MBunk_ene!W10)</f>
        <v>3.1982026244007229</v>
      </c>
      <c r="DA11" s="182"/>
    </row>
    <row r="12" spans="1:105" ht="11.45" customHeight="1" x14ac:dyDescent="0.25">
      <c r="A12" s="50"/>
      <c r="B12" s="50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DA12" s="181"/>
    </row>
    <row r="13" spans="1:105" ht="11.45" customHeight="1" x14ac:dyDescent="0.25">
      <c r="A13" s="53" t="s">
        <v>49</v>
      </c>
      <c r="B13" s="62">
        <f>IF(B3=0,0,B3/MBunk_act!B7*100)</f>
        <v>36299.559756626084</v>
      </c>
      <c r="C13" s="62">
        <f>IF(C3=0,0,C3/MBunk_act!C7*100)</f>
        <v>37126.982822774757</v>
      </c>
      <c r="D13" s="62">
        <f>IF(D3=0,0,D3/MBunk_act!D7*100)</f>
        <v>39028.175957098487</v>
      </c>
      <c r="E13" s="62">
        <f>IF(E3=0,0,E3/MBunk_act!E7*100)</f>
        <v>38407.723246850117</v>
      </c>
      <c r="F13" s="62">
        <f>IF(F3=0,0,F3/MBunk_act!F7*100)</f>
        <v>39438.591048084389</v>
      </c>
      <c r="G13" s="62">
        <f>IF(G3=0,0,G3/MBunk_act!G7*100)</f>
        <v>39529.484846017222</v>
      </c>
      <c r="H13" s="62">
        <f>IF(H3=0,0,H3/MBunk_act!H7*100)</f>
        <v>43063.098625501603</v>
      </c>
      <c r="I13" s="62">
        <f>IF(I3=0,0,I3/MBunk_act!I7*100)</f>
        <v>45281.027236861788</v>
      </c>
      <c r="J13" s="62">
        <f>IF(J3=0,0,J3/MBunk_act!J7*100)</f>
        <v>45573.610389931288</v>
      </c>
      <c r="K13" s="62">
        <f>IF(K3=0,0,K3/MBunk_act!K7*100)</f>
        <v>47847.321847726787</v>
      </c>
      <c r="L13" s="62">
        <f>IF(L3=0,0,L3/MBunk_act!L7*100)</f>
        <v>47333.16761499775</v>
      </c>
      <c r="M13" s="62">
        <f>IF(M3=0,0,M3/MBunk_act!M7*100)</f>
        <v>46068.527558590475</v>
      </c>
      <c r="N13" s="62">
        <f>IF(N3=0,0,N3/MBunk_act!N7*100)</f>
        <v>44771.117464655836</v>
      </c>
      <c r="O13" s="62">
        <f>IF(O3=0,0,O3/MBunk_act!O7*100)</f>
        <v>43381.509468747317</v>
      </c>
      <c r="P13" s="62">
        <f>IF(P3=0,0,P3/MBunk_act!P7*100)</f>
        <v>41260.782818421452</v>
      </c>
      <c r="Q13" s="62">
        <f>IF(Q3=0,0,Q3/MBunk_act!Q7*100)</f>
        <v>42574.751290670232</v>
      </c>
      <c r="R13" s="62">
        <f>IF(R3=0,0,R3/MBunk_act!R7*100)</f>
        <v>44850.943251139455</v>
      </c>
      <c r="S13" s="62">
        <f>IF(S3=0,0,S3/MBunk_act!S7*100)</f>
        <v>44869.207337937158</v>
      </c>
      <c r="T13" s="62">
        <f>IF(T3=0,0,T3/MBunk_act!T7*100)</f>
        <v>44101.446893856177</v>
      </c>
      <c r="U13" s="62">
        <f>IF(U3=0,0,U3/MBunk_act!U7*100)</f>
        <v>42519.426754811931</v>
      </c>
      <c r="V13" s="62">
        <f>IF(V3=0,0,V3/MBunk_act!V7*100)</f>
        <v>42582.434173923742</v>
      </c>
      <c r="W13" s="62">
        <f>IF(W3=0,0,W3/MBunk_act!W7*100)</f>
        <v>43053.493533871668</v>
      </c>
      <c r="DA13" s="172" t="s">
        <v>988</v>
      </c>
    </row>
    <row r="14" spans="1:105" ht="11.45" customHeight="1" x14ac:dyDescent="0.25">
      <c r="A14" s="55" t="s">
        <v>172</v>
      </c>
      <c r="B14" s="63">
        <f>IF(B4=0,0,B4/MBunk_act!B8*100)</f>
        <v>26883.025616461215</v>
      </c>
      <c r="C14" s="63">
        <f>IF(C4=0,0,C4/MBunk_act!C8*100)</f>
        <v>26486.102511746067</v>
      </c>
      <c r="D14" s="63">
        <f>IF(D4=0,0,D4/MBunk_act!D8*100)</f>
        <v>27580.841643629963</v>
      </c>
      <c r="E14" s="63">
        <f>IF(E4=0,0,E4/MBunk_act!E8*100)</f>
        <v>27719.911346968122</v>
      </c>
      <c r="F14" s="63">
        <f>IF(F4=0,0,F4/MBunk_act!F8*100)</f>
        <v>27909.853953695416</v>
      </c>
      <c r="G14" s="63">
        <f>IF(G4=0,0,G4/MBunk_act!G8*100)</f>
        <v>27809.257691059007</v>
      </c>
      <c r="H14" s="63">
        <f>IF(H4=0,0,H4/MBunk_act!H8*100)</f>
        <v>30374.813874983276</v>
      </c>
      <c r="I14" s="63">
        <f>IF(I4=0,0,I4/MBunk_act!I8*100)</f>
        <v>31472.385266588724</v>
      </c>
      <c r="J14" s="63">
        <f>IF(J4=0,0,J4/MBunk_act!J8*100)</f>
        <v>32026.078800324136</v>
      </c>
      <c r="K14" s="63">
        <f>IF(K4=0,0,K4/MBunk_act!K8*100)</f>
        <v>35339.74293286162</v>
      </c>
      <c r="L14" s="63">
        <f>IF(L4=0,0,L4/MBunk_act!L8*100)</f>
        <v>33929.287488200738</v>
      </c>
      <c r="M14" s="63">
        <f>IF(M4=0,0,M4/MBunk_act!M8*100)</f>
        <v>31886.105623808991</v>
      </c>
      <c r="N14" s="63">
        <f>IF(N4=0,0,N4/MBunk_act!N8*100)</f>
        <v>30769.488624012625</v>
      </c>
      <c r="O14" s="63">
        <f>IF(O4=0,0,O4/MBunk_act!O8*100)</f>
        <v>29189.122967361767</v>
      </c>
      <c r="P14" s="63">
        <f>IF(P4=0,0,P4/MBunk_act!P8*100)</f>
        <v>28490.838842370722</v>
      </c>
      <c r="Q14" s="63">
        <f>IF(Q4=0,0,Q4/MBunk_act!Q8*100)</f>
        <v>29957.499610592629</v>
      </c>
      <c r="R14" s="63">
        <f>IF(R4=0,0,R4/MBunk_act!R8*100)</f>
        <v>31853.856395452709</v>
      </c>
      <c r="S14" s="63">
        <f>IF(S4=0,0,S4/MBunk_act!S8*100)</f>
        <v>32240.620417525475</v>
      </c>
      <c r="T14" s="63">
        <f>IF(T4=0,0,T4/MBunk_act!T8*100)</f>
        <v>30526.253241413382</v>
      </c>
      <c r="U14" s="63">
        <f>IF(U4=0,0,U4/MBunk_act!U8*100)</f>
        <v>29989.66876641694</v>
      </c>
      <c r="V14" s="63">
        <f>IF(V4=0,0,V4/MBunk_act!V8*100)</f>
        <v>28865.142433526064</v>
      </c>
      <c r="W14" s="63">
        <f>IF(W4=0,0,W4/MBunk_act!W8*100)</f>
        <v>28726.066025973865</v>
      </c>
      <c r="DA14" s="181" t="s">
        <v>989</v>
      </c>
    </row>
    <row r="15" spans="1:105" ht="11.45" customHeight="1" x14ac:dyDescent="0.25">
      <c r="A15" s="57" t="s">
        <v>173</v>
      </c>
      <c r="B15" s="64">
        <f>IF(B5=0,0,B5/MBunk_act!B9*100)</f>
        <v>42826.989078925741</v>
      </c>
      <c r="C15" s="64">
        <f>IF(C5=0,0,C5/MBunk_act!C9*100)</f>
        <v>44496.507481850582</v>
      </c>
      <c r="D15" s="64">
        <f>IF(D5=0,0,D5/MBunk_act!D9*100)</f>
        <v>46690.589018166109</v>
      </c>
      <c r="E15" s="64">
        <f>IF(E5=0,0,E5/MBunk_act!E9*100)</f>
        <v>45412.420839947314</v>
      </c>
      <c r="F15" s="64">
        <f>IF(F5=0,0,F5/MBunk_act!F9*100)</f>
        <v>46875.60391186065</v>
      </c>
      <c r="G15" s="64">
        <f>IF(G5=0,0,G5/MBunk_act!G9*100)</f>
        <v>46507.395588242187</v>
      </c>
      <c r="H15" s="64">
        <f>IF(H5=0,0,H5/MBunk_act!H9*100)</f>
        <v>50122.800769029855</v>
      </c>
      <c r="I15" s="64">
        <f>IF(I5=0,0,I5/MBunk_act!I9*100)</f>
        <v>52898.920883352264</v>
      </c>
      <c r="J15" s="64">
        <f>IF(J5=0,0,J5/MBunk_act!J9*100)</f>
        <v>52912.509742587565</v>
      </c>
      <c r="K15" s="64">
        <f>IF(K5=0,0,K5/MBunk_act!K9*100)</f>
        <v>54833.98559846131</v>
      </c>
      <c r="L15" s="64">
        <f>IF(L5=0,0,L5/MBunk_act!L9*100)</f>
        <v>55494.941362933641</v>
      </c>
      <c r="M15" s="64">
        <f>IF(M5=0,0,M5/MBunk_act!M9*100)</f>
        <v>54375.019555771505</v>
      </c>
      <c r="N15" s="64">
        <f>IF(N5=0,0,N5/MBunk_act!N9*100)</f>
        <v>53178.550146768212</v>
      </c>
      <c r="O15" s="64">
        <f>IF(O5=0,0,O5/MBunk_act!O9*100)</f>
        <v>52568.422383177996</v>
      </c>
      <c r="P15" s="64">
        <f>IF(P5=0,0,P5/MBunk_act!P9*100)</f>
        <v>49271.356551072167</v>
      </c>
      <c r="Q15" s="64">
        <f>IF(Q5=0,0,Q5/MBunk_act!Q9*100)</f>
        <v>50440.526731697239</v>
      </c>
      <c r="R15" s="64">
        <f>IF(R5=0,0,R5/MBunk_act!R9*100)</f>
        <v>53162.003935664936</v>
      </c>
      <c r="S15" s="64">
        <f>IF(S5=0,0,S5/MBunk_act!S9*100)</f>
        <v>52822.174451868945</v>
      </c>
      <c r="T15" s="64">
        <f>IF(T5=0,0,T5/MBunk_act!T9*100)</f>
        <v>53212.086705717658</v>
      </c>
      <c r="U15" s="64">
        <f>IF(U5=0,0,U5/MBunk_act!U9*100)</f>
        <v>50912.697746645448</v>
      </c>
      <c r="V15" s="64">
        <f>IF(V5=0,0,V5/MBunk_act!V9*100)</f>
        <v>51202.123424814476</v>
      </c>
      <c r="W15" s="64">
        <f>IF(W5=0,0,W5/MBunk_act!W9*100)</f>
        <v>52275.389395630249</v>
      </c>
      <c r="DA15" s="182" t="s">
        <v>990</v>
      </c>
    </row>
    <row r="16" spans="1:105" ht="11.45" customHeight="1" x14ac:dyDescent="0.25">
      <c r="A16" s="50"/>
      <c r="B16" s="50"/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DA16" s="181"/>
    </row>
    <row r="17" spans="1:105" ht="11.45" customHeight="1" x14ac:dyDescent="0.25">
      <c r="A17" s="53" t="s">
        <v>50</v>
      </c>
      <c r="B17" s="62">
        <f>IF(B3=0,0,B3/MBunk_act!B3*1000)</f>
        <v>24.358744891786785</v>
      </c>
      <c r="C17" s="62">
        <f>IF(C3=0,0,C3/MBunk_act!C3*1000)</f>
        <v>23.891491373779871</v>
      </c>
      <c r="D17" s="62">
        <f>IF(D3=0,0,D3/MBunk_act!D3*1000)</f>
        <v>23.908853075277186</v>
      </c>
      <c r="E17" s="62">
        <f>IF(E3=0,0,E3/MBunk_act!E3*1000)</f>
        <v>23.750967922191499</v>
      </c>
      <c r="F17" s="62">
        <f>IF(F3=0,0,F3/MBunk_act!F3*1000)</f>
        <v>23.629831381098921</v>
      </c>
      <c r="G17" s="62">
        <f>IF(G3=0,0,G3/MBunk_act!G3*1000)</f>
        <v>22.400213599978571</v>
      </c>
      <c r="H17" s="62">
        <f>IF(H3=0,0,H3/MBunk_act!H3*1000)</f>
        <v>22.772988324413078</v>
      </c>
      <c r="I17" s="62">
        <f>IF(I3=0,0,I3/MBunk_act!I3*1000)</f>
        <v>22.948639274137168</v>
      </c>
      <c r="J17" s="62">
        <f>IF(J3=0,0,J3/MBunk_act!J3*1000)</f>
        <v>21.998581927112834</v>
      </c>
      <c r="K17" s="62">
        <f>IF(K3=0,0,K3/MBunk_act!K3*1000)</f>
        <v>23.148817097534703</v>
      </c>
      <c r="L17" s="62">
        <f>IF(L3=0,0,L3/MBunk_act!L3*1000)</f>
        <v>21.661788525281352</v>
      </c>
      <c r="M17" s="62">
        <f>IF(M3=0,0,M3/MBunk_act!M3*1000)</f>
        <v>20.044464004452944</v>
      </c>
      <c r="N17" s="62">
        <f>IF(N3=0,0,N3/MBunk_act!N3*1000)</f>
        <v>18.764517656330121</v>
      </c>
      <c r="O17" s="62">
        <f>IF(O3=0,0,O3/MBunk_act!O3*1000)</f>
        <v>18.121105600388773</v>
      </c>
      <c r="P17" s="62">
        <f>IF(P3=0,0,P3/MBunk_act!P3*1000)</f>
        <v>16.801447172346464</v>
      </c>
      <c r="Q17" s="62">
        <f>IF(Q3=0,0,Q3/MBunk_act!Q3*1000)</f>
        <v>16.469328151777837</v>
      </c>
      <c r="R17" s="62">
        <f>IF(R3=0,0,R3/MBunk_act!R3*1000)</f>
        <v>17.259208718212584</v>
      </c>
      <c r="S17" s="62">
        <f>IF(S3=0,0,S3/MBunk_act!S3*1000)</f>
        <v>16.956878643530398</v>
      </c>
      <c r="T17" s="62">
        <f>IF(T3=0,0,T3/MBunk_act!T3*1000)</f>
        <v>16.967813292164568</v>
      </c>
      <c r="U17" s="62">
        <f>IF(U3=0,0,U3/MBunk_act!U3*1000)</f>
        <v>16.402812146339627</v>
      </c>
      <c r="V17" s="62">
        <f>IF(V3=0,0,V3/MBunk_act!V3*1000)</f>
        <v>16.024228210194284</v>
      </c>
      <c r="W17" s="62">
        <f>IF(W3=0,0,W3/MBunk_act!W3*1000)</f>
        <v>15.942917337635095</v>
      </c>
      <c r="DA17" s="172" t="s">
        <v>451</v>
      </c>
    </row>
    <row r="18" spans="1:105" ht="11.45" customHeight="1" x14ac:dyDescent="0.25">
      <c r="A18" s="55" t="s">
        <v>172</v>
      </c>
      <c r="B18" s="63">
        <f>IF(B4=0,0,B4/MBunk_act!B4*1000)</f>
        <v>52.192896429241763</v>
      </c>
      <c r="C18" s="63">
        <f>IF(C4=0,0,C4/MBunk_act!C4*1000)</f>
        <v>50.019578078278265</v>
      </c>
      <c r="D18" s="63">
        <f>IF(D4=0,0,D4/MBunk_act!D4*1000)</f>
        <v>49.190332675929298</v>
      </c>
      <c r="E18" s="63">
        <f>IF(E4=0,0,E4/MBunk_act!E4*1000)</f>
        <v>50.20598986514193</v>
      </c>
      <c r="F18" s="63">
        <f>IF(F4=0,0,F4/MBunk_act!F4*1000)</f>
        <v>49.744228507737098</v>
      </c>
      <c r="G18" s="63">
        <f>IF(G4=0,0,G4/MBunk_act!G4*1000)</f>
        <v>47.864311007394114</v>
      </c>
      <c r="H18" s="63">
        <f>IF(H4=0,0,H4/MBunk_act!H4*1000)</f>
        <v>49.809594983193286</v>
      </c>
      <c r="I18" s="63">
        <f>IF(I4=0,0,I4/MBunk_act!I4*1000)</f>
        <v>50.859423990199112</v>
      </c>
      <c r="J18" s="63">
        <f>IF(J4=0,0,J4/MBunk_act!J4*1000)</f>
        <v>50.154784548485644</v>
      </c>
      <c r="K18" s="63">
        <f>IF(K4=0,0,K4/MBunk_act!K4*1000)</f>
        <v>52.704618109162062</v>
      </c>
      <c r="L18" s="63">
        <f>IF(L4=0,0,L4/MBunk_act!L4*1000)</f>
        <v>50.310235752331785</v>
      </c>
      <c r="M18" s="63">
        <f>IF(M4=0,0,M4/MBunk_act!M4*1000)</f>
        <v>46.811415388485173</v>
      </c>
      <c r="N18" s="63">
        <f>IF(N4=0,0,N4/MBunk_act!N4*1000)</f>
        <v>44.44171726311648</v>
      </c>
      <c r="O18" s="63">
        <f>IF(O4=0,0,O4/MBunk_act!O4*1000)</f>
        <v>42.037124413705165</v>
      </c>
      <c r="P18" s="63">
        <f>IF(P4=0,0,P4/MBunk_act!P4*1000)</f>
        <v>39.798603979629327</v>
      </c>
      <c r="Q18" s="63">
        <f>IF(Q4=0,0,Q4/MBunk_act!Q4*1000)</f>
        <v>40.476261725547005</v>
      </c>
      <c r="R18" s="63">
        <f>IF(R4=0,0,R4/MBunk_act!R4*1000)</f>
        <v>41.705529458044161</v>
      </c>
      <c r="S18" s="63">
        <f>IF(S4=0,0,S4/MBunk_act!S4*1000)</f>
        <v>42.125120463844098</v>
      </c>
      <c r="T18" s="63">
        <f>IF(T4=0,0,T4/MBunk_act!T4*1000)</f>
        <v>40.787607948343954</v>
      </c>
      <c r="U18" s="63">
        <f>IF(U4=0,0,U4/MBunk_act!U4*1000)</f>
        <v>40.923101222005663</v>
      </c>
      <c r="V18" s="63">
        <f>IF(V4=0,0,V4/MBunk_act!V4*1000)</f>
        <v>36.299382070447379</v>
      </c>
      <c r="W18" s="63">
        <f>IF(W4=0,0,W4/MBunk_act!W4*1000)</f>
        <v>37.216971656552261</v>
      </c>
      <c r="DA18" s="181" t="s">
        <v>452</v>
      </c>
    </row>
    <row r="19" spans="1:105" ht="11.45" customHeight="1" x14ac:dyDescent="0.25">
      <c r="A19" s="57" t="s">
        <v>173</v>
      </c>
      <c r="B19" s="64">
        <f>IF(B5=0,0,B5/MBunk_act!B5*1000)</f>
        <v>19.770934317814664</v>
      </c>
      <c r="C19" s="64">
        <f>IF(C5=0,0,C5/MBunk_act!C5*1000)</f>
        <v>19.658302490097487</v>
      </c>
      <c r="D19" s="64">
        <f>IF(D5=0,0,D5/MBunk_act!D5*1000)</f>
        <v>19.870758172798123</v>
      </c>
      <c r="E19" s="64">
        <f>IF(E5=0,0,E5/MBunk_act!E5*1000)</f>
        <v>19.615931806710641</v>
      </c>
      <c r="F19" s="64">
        <f>IF(F5=0,0,F5/MBunk_act!F5*1000)</f>
        <v>19.664741536730155</v>
      </c>
      <c r="G19" s="64">
        <f>IF(G5=0,0,G5/MBunk_act!G5*1000)</f>
        <v>18.833251196685744</v>
      </c>
      <c r="H19" s="64">
        <f>IF(H5=0,0,H5/MBunk_act!H5*1000)</f>
        <v>19.249859710748812</v>
      </c>
      <c r="I19" s="64">
        <f>IF(I5=0,0,I5/MBunk_act!I5*1000)</f>
        <v>19.445984553671376</v>
      </c>
      <c r="J19" s="64">
        <f>IF(J5=0,0,J5/MBunk_act!J5*1000)</f>
        <v>18.578819117223045</v>
      </c>
      <c r="K19" s="64">
        <f>IF(K5=0,0,K5/MBunk_act!K5*1000)</f>
        <v>19.260424699345783</v>
      </c>
      <c r="L19" s="64">
        <f>IF(L5=0,0,L5/MBunk_act!L5*1000)</f>
        <v>17.872876303008763</v>
      </c>
      <c r="M19" s="64">
        <f>IF(M5=0,0,M5/MBunk_act!M5*1000)</f>
        <v>16.754140536589819</v>
      </c>
      <c r="N19" s="64">
        <f>IF(N5=0,0,N5/MBunk_act!N5*1000)</f>
        <v>15.627512072985878</v>
      </c>
      <c r="O19" s="64">
        <f>IF(O5=0,0,O5/MBunk_act!O5*1000)</f>
        <v>15.044664141052747</v>
      </c>
      <c r="P19" s="64">
        <f>IF(P5=0,0,P5/MBunk_act!P5*1000)</f>
        <v>13.890083207986713</v>
      </c>
      <c r="Q19" s="64">
        <f>IF(Q5=0,0,Q5/MBunk_act!Q5*1000)</f>
        <v>13.503839370466087</v>
      </c>
      <c r="R19" s="64">
        <f>IF(R5=0,0,R5/MBunk_act!R5*1000)</f>
        <v>14.093863783470475</v>
      </c>
      <c r="S19" s="64">
        <f>IF(S5=0,0,S5/MBunk_act!S5*1000)</f>
        <v>13.789963759011373</v>
      </c>
      <c r="T19" s="64">
        <f>IF(T5=0,0,T5/MBunk_act!T5*1000)</f>
        <v>13.853072325612626</v>
      </c>
      <c r="U19" s="64">
        <f>IF(U5=0,0,U5/MBunk_act!U5*1000)</f>
        <v>13.266334987257606</v>
      </c>
      <c r="V19" s="64">
        <f>IF(V5=0,0,V5/MBunk_act!V5*1000)</f>
        <v>13.377298995923033</v>
      </c>
      <c r="W19" s="64">
        <f>IF(W5=0,0,W5/MBunk_act!W5*1000)</f>
        <v>13.261662592843189</v>
      </c>
      <c r="DA19" s="182" t="s">
        <v>453</v>
      </c>
    </row>
    <row r="20" spans="1:105" ht="11.45" customHeight="1" x14ac:dyDescent="0.25">
      <c r="A20" s="50"/>
      <c r="B20" s="50"/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DA20" s="181"/>
    </row>
    <row r="21" spans="1:105" ht="11.45" customHeight="1" x14ac:dyDescent="0.25">
      <c r="A21" s="53" t="s">
        <v>41</v>
      </c>
      <c r="B21" s="76">
        <f t="shared" ref="B21:W23" si="2">IF(B3=0,0,B3/B$3)</f>
        <v>1</v>
      </c>
      <c r="C21" s="76">
        <f t="shared" si="2"/>
        <v>1</v>
      </c>
      <c r="D21" s="76">
        <f t="shared" si="2"/>
        <v>1</v>
      </c>
      <c r="E21" s="76">
        <f t="shared" si="2"/>
        <v>1</v>
      </c>
      <c r="F21" s="76">
        <f t="shared" si="2"/>
        <v>1</v>
      </c>
      <c r="G21" s="76">
        <f t="shared" si="2"/>
        <v>1</v>
      </c>
      <c r="H21" s="76">
        <f t="shared" si="2"/>
        <v>1</v>
      </c>
      <c r="I21" s="76">
        <f t="shared" si="2"/>
        <v>1</v>
      </c>
      <c r="J21" s="76">
        <f t="shared" si="2"/>
        <v>1</v>
      </c>
      <c r="K21" s="76">
        <f t="shared" si="2"/>
        <v>1</v>
      </c>
      <c r="L21" s="76">
        <f t="shared" si="2"/>
        <v>1</v>
      </c>
      <c r="M21" s="76">
        <f t="shared" si="2"/>
        <v>1</v>
      </c>
      <c r="N21" s="76">
        <f t="shared" si="2"/>
        <v>1</v>
      </c>
      <c r="O21" s="76">
        <f t="shared" si="2"/>
        <v>1</v>
      </c>
      <c r="P21" s="76">
        <f t="shared" si="2"/>
        <v>1</v>
      </c>
      <c r="Q21" s="76">
        <f t="shared" si="2"/>
        <v>1</v>
      </c>
      <c r="R21" s="76">
        <f t="shared" si="2"/>
        <v>1</v>
      </c>
      <c r="S21" s="76">
        <f t="shared" si="2"/>
        <v>1</v>
      </c>
      <c r="T21" s="76">
        <f t="shared" si="2"/>
        <v>1</v>
      </c>
      <c r="U21" s="76">
        <f t="shared" si="2"/>
        <v>1</v>
      </c>
      <c r="V21" s="76">
        <f t="shared" si="2"/>
        <v>1</v>
      </c>
      <c r="W21" s="76">
        <f t="shared" si="2"/>
        <v>1</v>
      </c>
      <c r="DA21" s="183"/>
    </row>
    <row r="22" spans="1:105" ht="11.45" customHeight="1" x14ac:dyDescent="0.25">
      <c r="A22" s="55" t="s">
        <v>172</v>
      </c>
      <c r="B22" s="77">
        <f t="shared" si="2"/>
        <v>0.3031954471673336</v>
      </c>
      <c r="C22" s="77">
        <f t="shared" si="2"/>
        <v>0.29190692411752045</v>
      </c>
      <c r="D22" s="77">
        <f t="shared" si="2"/>
        <v>0.28336086825171425</v>
      </c>
      <c r="E22" s="77">
        <f t="shared" si="2"/>
        <v>0.28574143850310835</v>
      </c>
      <c r="F22" s="77">
        <f t="shared" si="2"/>
        <v>0.2775010845112188</v>
      </c>
      <c r="G22" s="77">
        <f t="shared" si="2"/>
        <v>0.26253988664793593</v>
      </c>
      <c r="H22" s="77">
        <f t="shared" si="2"/>
        <v>0.25215750387129765</v>
      </c>
      <c r="I22" s="77">
        <f t="shared" si="2"/>
        <v>0.24711342291726346</v>
      </c>
      <c r="J22" s="77">
        <f t="shared" si="2"/>
        <v>0.24692043307379385</v>
      </c>
      <c r="K22" s="77">
        <f t="shared" si="2"/>
        <v>0.26470931635560235</v>
      </c>
      <c r="L22" s="77">
        <f t="shared" si="2"/>
        <v>0.27128831706130446</v>
      </c>
      <c r="M22" s="77">
        <f t="shared" si="2"/>
        <v>0.25565030633403341</v>
      </c>
      <c r="N22" s="77">
        <f t="shared" si="2"/>
        <v>0.25784699469916073</v>
      </c>
      <c r="O22" s="77">
        <f t="shared" si="2"/>
        <v>0.26439576436952522</v>
      </c>
      <c r="P22" s="77">
        <f t="shared" si="2"/>
        <v>0.26617976174819036</v>
      </c>
      <c r="Q22" s="77">
        <f t="shared" si="2"/>
        <v>0.2702096446449575</v>
      </c>
      <c r="R22" s="77">
        <f t="shared" si="2"/>
        <v>0.27701366611393119</v>
      </c>
      <c r="S22" s="77">
        <f t="shared" si="2"/>
        <v>0.27765533089486077</v>
      </c>
      <c r="T22" s="77">
        <f t="shared" si="2"/>
        <v>0.27798080109104756</v>
      </c>
      <c r="U22" s="77">
        <f t="shared" si="2"/>
        <v>0.28293779002594954</v>
      </c>
      <c r="V22" s="77">
        <f t="shared" si="2"/>
        <v>0.26158350568751271</v>
      </c>
      <c r="W22" s="77">
        <f t="shared" si="2"/>
        <v>0.26128202727871819</v>
      </c>
      <c r="DA22" s="184"/>
    </row>
    <row r="23" spans="1:105" ht="11.45" customHeight="1" x14ac:dyDescent="0.25">
      <c r="A23" s="57" t="s">
        <v>173</v>
      </c>
      <c r="B23" s="78">
        <f t="shared" si="2"/>
        <v>0.6968045528326664</v>
      </c>
      <c r="C23" s="78">
        <f t="shared" si="2"/>
        <v>0.70809307588247949</v>
      </c>
      <c r="D23" s="78">
        <f t="shared" si="2"/>
        <v>0.71663913174828564</v>
      </c>
      <c r="E23" s="78">
        <f t="shared" si="2"/>
        <v>0.71425856149689182</v>
      </c>
      <c r="F23" s="78">
        <f t="shared" si="2"/>
        <v>0.7224989154887812</v>
      </c>
      <c r="G23" s="78">
        <f t="shared" si="2"/>
        <v>0.73746011335206407</v>
      </c>
      <c r="H23" s="78">
        <f t="shared" si="2"/>
        <v>0.74784249612870224</v>
      </c>
      <c r="I23" s="78">
        <f t="shared" si="2"/>
        <v>0.75288657708273654</v>
      </c>
      <c r="J23" s="78">
        <f t="shared" si="2"/>
        <v>0.75307956692620615</v>
      </c>
      <c r="K23" s="78">
        <f t="shared" si="2"/>
        <v>0.73529068364439765</v>
      </c>
      <c r="L23" s="78">
        <f t="shared" si="2"/>
        <v>0.72871168293869559</v>
      </c>
      <c r="M23" s="78">
        <f t="shared" si="2"/>
        <v>0.74434969366596659</v>
      </c>
      <c r="N23" s="78">
        <f t="shared" si="2"/>
        <v>0.74215300530083927</v>
      </c>
      <c r="O23" s="78">
        <f t="shared" si="2"/>
        <v>0.73560423563047472</v>
      </c>
      <c r="P23" s="78">
        <f t="shared" si="2"/>
        <v>0.73382023825180964</v>
      </c>
      <c r="Q23" s="78">
        <f t="shared" si="2"/>
        <v>0.72979035535504244</v>
      </c>
      <c r="R23" s="78">
        <f t="shared" si="2"/>
        <v>0.7229863338860687</v>
      </c>
      <c r="S23" s="78">
        <f t="shared" si="2"/>
        <v>0.72234466910513928</v>
      </c>
      <c r="T23" s="78">
        <f t="shared" si="2"/>
        <v>0.7220191989089525</v>
      </c>
      <c r="U23" s="78">
        <f t="shared" si="2"/>
        <v>0.71706220997405046</v>
      </c>
      <c r="V23" s="78">
        <f t="shared" si="2"/>
        <v>0.73841649431248724</v>
      </c>
      <c r="W23" s="78">
        <f t="shared" si="2"/>
        <v>0.73871797272128192</v>
      </c>
      <c r="DA23" s="185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A243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25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369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DA1" s="170" t="s">
        <v>157</v>
      </c>
    </row>
    <row r="2" spans="1:105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DA2" s="171"/>
    </row>
    <row r="3" spans="1:105" ht="11.45" customHeight="1" x14ac:dyDescent="0.25">
      <c r="A3" s="53" t="s">
        <v>17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DA3" s="172"/>
    </row>
    <row r="4" spans="1:105" ht="11.45" customHeight="1" x14ac:dyDescent="0.25">
      <c r="A4" s="27" t="s">
        <v>18</v>
      </c>
      <c r="B4" s="28">
        <f t="shared" ref="B4:Q4" si="0">B5+B9+B13</f>
        <v>5378408.69012189</v>
      </c>
      <c r="C4" s="28">
        <f t="shared" si="0"/>
        <v>5443869.2249760795</v>
      </c>
      <c r="D4" s="28">
        <f t="shared" si="0"/>
        <v>5479333.3450158518</v>
      </c>
      <c r="E4" s="28">
        <f t="shared" si="0"/>
        <v>5536316.7940890174</v>
      </c>
      <c r="F4" s="28">
        <f t="shared" si="0"/>
        <v>5680470.8880306892</v>
      </c>
      <c r="G4" s="28">
        <f t="shared" si="0"/>
        <v>5715831.7764256448</v>
      </c>
      <c r="H4" s="28">
        <f t="shared" si="0"/>
        <v>5801785.9439966744</v>
      </c>
      <c r="I4" s="28">
        <f t="shared" si="0"/>
        <v>5915759.9736202955</v>
      </c>
      <c r="J4" s="28">
        <f t="shared" si="0"/>
        <v>5960045.3827763898</v>
      </c>
      <c r="K4" s="28">
        <f t="shared" si="0"/>
        <v>5948232.0358761484</v>
      </c>
      <c r="L4" s="28">
        <f t="shared" si="0"/>
        <v>5957693.8460187791</v>
      </c>
      <c r="M4" s="28">
        <f t="shared" si="0"/>
        <v>6002195.3819037843</v>
      </c>
      <c r="N4" s="28">
        <f t="shared" si="0"/>
        <v>5964690.6996715572</v>
      </c>
      <c r="O4" s="28">
        <f t="shared" si="0"/>
        <v>6045841.9938543206</v>
      </c>
      <c r="P4" s="28">
        <f t="shared" si="0"/>
        <v>6148468.6283718813</v>
      </c>
      <c r="Q4" s="28">
        <f t="shared" si="0"/>
        <v>6300557.2987531694</v>
      </c>
      <c r="R4" s="28">
        <f t="shared" ref="R4:V4" si="1">R5+R9+R13</f>
        <v>6470193.529962033</v>
      </c>
      <c r="S4" s="28">
        <f t="shared" si="1"/>
        <v>6608233.8752055187</v>
      </c>
      <c r="T4" s="28">
        <f t="shared" si="1"/>
        <v>6730186.6914470019</v>
      </c>
      <c r="U4" s="28">
        <f t="shared" si="1"/>
        <v>6856261.4714949932</v>
      </c>
      <c r="V4" s="28">
        <f t="shared" si="1"/>
        <v>4593373.0058477325</v>
      </c>
      <c r="W4" s="28">
        <f t="shared" ref="W4" si="2">W5+W9+W13</f>
        <v>5029112.6418815609</v>
      </c>
      <c r="DA4" s="173" t="s">
        <v>370</v>
      </c>
    </row>
    <row r="5" spans="1:105" ht="11.45" customHeight="1" x14ac:dyDescent="0.25">
      <c r="A5" s="136" t="s">
        <v>19</v>
      </c>
      <c r="B5" s="137">
        <f t="shared" ref="B5:Q5" si="3">B6+B7+B8</f>
        <v>4255778.5267876135</v>
      </c>
      <c r="C5" s="137">
        <f t="shared" si="3"/>
        <v>4332733.4731196715</v>
      </c>
      <c r="D5" s="137">
        <f t="shared" si="3"/>
        <v>4386358.261823779</v>
      </c>
      <c r="E5" s="137">
        <f t="shared" si="3"/>
        <v>4429034.4311878597</v>
      </c>
      <c r="F5" s="137">
        <f t="shared" si="3"/>
        <v>4489126.1536739208</v>
      </c>
      <c r="G5" s="137">
        <f t="shared" si="3"/>
        <v>4451244.9661995107</v>
      </c>
      <c r="H5" s="137">
        <f t="shared" si="3"/>
        <v>4486342.6839444656</v>
      </c>
      <c r="I5" s="137">
        <f t="shared" si="3"/>
        <v>4538387.3719795225</v>
      </c>
      <c r="J5" s="137">
        <f t="shared" si="3"/>
        <v>4559930.8822908951</v>
      </c>
      <c r="K5" s="137">
        <f t="shared" si="3"/>
        <v>4610605.5825650133</v>
      </c>
      <c r="L5" s="137">
        <f t="shared" si="3"/>
        <v>4571506.2965019383</v>
      </c>
      <c r="M5" s="137">
        <f t="shared" si="3"/>
        <v>4546674.7052767808</v>
      </c>
      <c r="N5" s="137">
        <f t="shared" si="3"/>
        <v>4500404.4306472903</v>
      </c>
      <c r="O5" s="137">
        <f t="shared" si="3"/>
        <v>4558706.1411357643</v>
      </c>
      <c r="P5" s="137">
        <f t="shared" si="3"/>
        <v>4612474.1347943498</v>
      </c>
      <c r="Q5" s="137">
        <f t="shared" si="3"/>
        <v>4718416.3207819443</v>
      </c>
      <c r="R5" s="137">
        <f t="shared" ref="R5:V5" si="4">R6+R7+R8</f>
        <v>4810176.5546033951</v>
      </c>
      <c r="S5" s="137">
        <f t="shared" si="4"/>
        <v>4830486.885037885</v>
      </c>
      <c r="T5" s="137">
        <f t="shared" si="4"/>
        <v>4848443.9524085633</v>
      </c>
      <c r="U5" s="137">
        <f t="shared" si="4"/>
        <v>4896241.0591181982</v>
      </c>
      <c r="V5" s="137">
        <f t="shared" si="4"/>
        <v>3907970.6216857322</v>
      </c>
      <c r="W5" s="137">
        <f t="shared" ref="W5" si="5">W6+W7+W8</f>
        <v>4174021.1888298811</v>
      </c>
      <c r="DA5" s="174" t="s">
        <v>371</v>
      </c>
    </row>
    <row r="6" spans="1:105" ht="11.45" customHeight="1" x14ac:dyDescent="0.25">
      <c r="A6" s="128" t="str">
        <f>TrRoad_act!$A$5</f>
        <v>Powered two-wheelers</v>
      </c>
      <c r="B6" s="102">
        <f>TrRoad_act!B$5</f>
        <v>98941.11886586019</v>
      </c>
      <c r="C6" s="102">
        <f>TrRoad_act!C$5</f>
        <v>102907.77877467484</v>
      </c>
      <c r="D6" s="102">
        <f>TrRoad_act!D$5</f>
        <v>104221.43765335812</v>
      </c>
      <c r="E6" s="102">
        <f>TrRoad_act!E$5</f>
        <v>107273.62723268587</v>
      </c>
      <c r="F6" s="102">
        <f>TrRoad_act!F$5</f>
        <v>110798.03852825334</v>
      </c>
      <c r="G6" s="102">
        <f>TrRoad_act!G$5</f>
        <v>114310.05461044043</v>
      </c>
      <c r="H6" s="102">
        <f>TrRoad_act!H$5</f>
        <v>113240.01948371352</v>
      </c>
      <c r="I6" s="102">
        <f>TrRoad_act!I$5</f>
        <v>109248.06554776955</v>
      </c>
      <c r="J6" s="102">
        <f>TrRoad_act!J$5</f>
        <v>114173.93516820222</v>
      </c>
      <c r="K6" s="102">
        <f>TrRoad_act!K$5</f>
        <v>111644.51382255246</v>
      </c>
      <c r="L6" s="102">
        <f>TrRoad_act!L$5</f>
        <v>113468.03968176561</v>
      </c>
      <c r="M6" s="102">
        <f>TrRoad_act!M$5</f>
        <v>117394.95933156536</v>
      </c>
      <c r="N6" s="102">
        <f>TrRoad_act!N$5</f>
        <v>114771.32204355873</v>
      </c>
      <c r="O6" s="102">
        <f>TrRoad_act!O$5</f>
        <v>114303.80862898356</v>
      </c>
      <c r="P6" s="102">
        <f>TrRoad_act!P$5</f>
        <v>117046.74852749721</v>
      </c>
      <c r="Q6" s="102">
        <f>TrRoad_act!Q$5</f>
        <v>116981.97982151579</v>
      </c>
      <c r="R6" s="102">
        <f>TrRoad_act!R$5</f>
        <v>118278.58662681941</v>
      </c>
      <c r="S6" s="102">
        <f>TrRoad_act!S$5</f>
        <v>111812.09518179623</v>
      </c>
      <c r="T6" s="102">
        <f>TrRoad_act!T$5</f>
        <v>106397.39533905862</v>
      </c>
      <c r="U6" s="102">
        <f>TrRoad_act!U$5</f>
        <v>112972.8842398344</v>
      </c>
      <c r="V6" s="102">
        <f>TrRoad_act!V$5</f>
        <v>100535.33138836388</v>
      </c>
      <c r="W6" s="102">
        <f>TrRoad_act!W$5</f>
        <v>104773.51557530889</v>
      </c>
      <c r="DA6" s="175" t="s">
        <v>372</v>
      </c>
    </row>
    <row r="7" spans="1:105" ht="11.45" customHeight="1" x14ac:dyDescent="0.25">
      <c r="A7" s="128" t="str">
        <f>TrRoad_act!$A$6</f>
        <v>Passenger cars</v>
      </c>
      <c r="B7" s="102">
        <f>TrRoad_act!B$6</f>
        <v>3660355.0623140209</v>
      </c>
      <c r="C7" s="102">
        <f>TrRoad_act!C$6</f>
        <v>3734215.7647230607</v>
      </c>
      <c r="D7" s="102">
        <f>TrRoad_act!D$6</f>
        <v>3789305.0249260701</v>
      </c>
      <c r="E7" s="102">
        <f>TrRoad_act!E$6</f>
        <v>3826195.6189610125</v>
      </c>
      <c r="F7" s="102">
        <f>TrRoad_act!F$6</f>
        <v>3878162.7438382171</v>
      </c>
      <c r="G7" s="102">
        <f>TrRoad_act!G$6</f>
        <v>3839179.4808863439</v>
      </c>
      <c r="H7" s="102">
        <f>TrRoad_act!H$6</f>
        <v>3875261.4469870077</v>
      </c>
      <c r="I7" s="102">
        <f>TrRoad_act!I$6</f>
        <v>3921256.0941458074</v>
      </c>
      <c r="J7" s="102">
        <f>TrRoad_act!J$6</f>
        <v>3931623.9841889399</v>
      </c>
      <c r="K7" s="102">
        <f>TrRoad_act!K$6</f>
        <v>4009212.0907480181</v>
      </c>
      <c r="L7" s="102">
        <f>TrRoad_act!L$6</f>
        <v>3975850.9514257894</v>
      </c>
      <c r="M7" s="102">
        <f>TrRoad_act!M$6</f>
        <v>3943643.4280371866</v>
      </c>
      <c r="N7" s="102">
        <f>TrRoad_act!N$6</f>
        <v>3904543.1623219177</v>
      </c>
      <c r="O7" s="102">
        <f>TrRoad_act!O$6</f>
        <v>3964794.9846715764</v>
      </c>
      <c r="P7" s="102">
        <f>TrRoad_act!P$6</f>
        <v>4020261.7494762829</v>
      </c>
      <c r="Q7" s="102">
        <f>TrRoad_act!Q$6</f>
        <v>4110545.0140439356</v>
      </c>
      <c r="R7" s="102">
        <f>TrRoad_act!R$6</f>
        <v>4196601.7627940197</v>
      </c>
      <c r="S7" s="102">
        <f>TrRoad_act!S$6</f>
        <v>4241357.8006787114</v>
      </c>
      <c r="T7" s="102">
        <f>TrRoad_act!T$6</f>
        <v>4261043.2924775975</v>
      </c>
      <c r="U7" s="102">
        <f>TrRoad_act!U$6</f>
        <v>4298322.1246594004</v>
      </c>
      <c r="V7" s="102">
        <f>TrRoad_act!V$6</f>
        <v>3516899.2746836855</v>
      </c>
      <c r="W7" s="102">
        <f>TrRoad_act!W$6</f>
        <v>3742236.2108397945</v>
      </c>
      <c r="DA7" s="175" t="s">
        <v>373</v>
      </c>
    </row>
    <row r="8" spans="1:105" ht="11.45" customHeight="1" x14ac:dyDescent="0.25">
      <c r="A8" s="128" t="str">
        <f>TrRoad_act!$A$13</f>
        <v>Motor coaches, buses and trolley buses</v>
      </c>
      <c r="B8" s="102">
        <f>TrRoad_act!B$13</f>
        <v>496482.34560773277</v>
      </c>
      <c r="C8" s="102">
        <f>TrRoad_act!C$13</f>
        <v>495609.92962193594</v>
      </c>
      <c r="D8" s="102">
        <f>TrRoad_act!D$13</f>
        <v>492831.79924435058</v>
      </c>
      <c r="E8" s="102">
        <f>TrRoad_act!E$13</f>
        <v>495565.18499416119</v>
      </c>
      <c r="F8" s="102">
        <f>TrRoad_act!F$13</f>
        <v>500165.37130745058</v>
      </c>
      <c r="G8" s="102">
        <f>TrRoad_act!G$13</f>
        <v>497755.43070272659</v>
      </c>
      <c r="H8" s="102">
        <f>TrRoad_act!H$13</f>
        <v>497841.2174737443</v>
      </c>
      <c r="I8" s="102">
        <f>TrRoad_act!I$13</f>
        <v>507883.21228594572</v>
      </c>
      <c r="J8" s="102">
        <f>TrRoad_act!J$13</f>
        <v>514132.96293375333</v>
      </c>
      <c r="K8" s="102">
        <f>TrRoad_act!K$13</f>
        <v>489748.97799444327</v>
      </c>
      <c r="L8" s="102">
        <f>TrRoad_act!L$13</f>
        <v>482187.30539438291</v>
      </c>
      <c r="M8" s="102">
        <f>TrRoad_act!M$13</f>
        <v>485636.31790802866</v>
      </c>
      <c r="N8" s="102">
        <f>TrRoad_act!N$13</f>
        <v>481089.94628181407</v>
      </c>
      <c r="O8" s="102">
        <f>TrRoad_act!O$13</f>
        <v>479607.34783520486</v>
      </c>
      <c r="P8" s="102">
        <f>TrRoad_act!P$13</f>
        <v>475165.63679056946</v>
      </c>
      <c r="Q8" s="102">
        <f>TrRoad_act!Q$13</f>
        <v>490889.32691649272</v>
      </c>
      <c r="R8" s="102">
        <f>TrRoad_act!R$13</f>
        <v>495296.20518255612</v>
      </c>
      <c r="S8" s="102">
        <f>TrRoad_act!S$13</f>
        <v>477316.98917737685</v>
      </c>
      <c r="T8" s="102">
        <f>TrRoad_act!T$13</f>
        <v>481003.26459190703</v>
      </c>
      <c r="U8" s="102">
        <f>TrRoad_act!U$13</f>
        <v>484946.0502189633</v>
      </c>
      <c r="V8" s="102">
        <f>TrRoad_act!V$13</f>
        <v>290536.01561368257</v>
      </c>
      <c r="W8" s="102">
        <f>TrRoad_act!W$13</f>
        <v>327011.46241477772</v>
      </c>
      <c r="DA8" s="175" t="s">
        <v>374</v>
      </c>
    </row>
    <row r="9" spans="1:105" ht="11.45" customHeight="1" x14ac:dyDescent="0.25">
      <c r="A9" s="109" t="s">
        <v>22</v>
      </c>
      <c r="B9" s="110">
        <f t="shared" ref="B9:Q9" si="6">B10+B11+B12</f>
        <v>406430.62558965239</v>
      </c>
      <c r="C9" s="110">
        <f t="shared" si="6"/>
        <v>408434.2368833418</v>
      </c>
      <c r="D9" s="110">
        <f t="shared" si="6"/>
        <v>401282.61538795469</v>
      </c>
      <c r="E9" s="110">
        <f t="shared" si="6"/>
        <v>396962.30946890975</v>
      </c>
      <c r="F9" s="110">
        <f t="shared" si="6"/>
        <v>404392.63288724411</v>
      </c>
      <c r="G9" s="110">
        <f t="shared" si="6"/>
        <v>412978.69745887868</v>
      </c>
      <c r="H9" s="110">
        <f t="shared" si="6"/>
        <v>423962.33421865781</v>
      </c>
      <c r="I9" s="110">
        <f t="shared" si="6"/>
        <v>428987.22303689853</v>
      </c>
      <c r="J9" s="110">
        <f t="shared" si="6"/>
        <v>444654.23177548207</v>
      </c>
      <c r="K9" s="110">
        <f t="shared" si="6"/>
        <v>436674.66252995451</v>
      </c>
      <c r="L9" s="110">
        <f t="shared" si="6"/>
        <v>437874.06184048974</v>
      </c>
      <c r="M9" s="110">
        <f t="shared" si="6"/>
        <v>444447.71246475773</v>
      </c>
      <c r="N9" s="110">
        <f t="shared" si="6"/>
        <v>448691.13365017122</v>
      </c>
      <c r="O9" s="110">
        <f t="shared" si="6"/>
        <v>452678.46281855559</v>
      </c>
      <c r="P9" s="110">
        <f t="shared" si="6"/>
        <v>457232.80085340323</v>
      </c>
      <c r="Q9" s="110">
        <f t="shared" si="6"/>
        <v>461046.03324622207</v>
      </c>
      <c r="R9" s="110">
        <f t="shared" ref="R9:V9" si="7">R10+R11+R12</f>
        <v>468669.88312119187</v>
      </c>
      <c r="S9" s="110">
        <f t="shared" si="7"/>
        <v>484862.02719136328</v>
      </c>
      <c r="T9" s="110">
        <f t="shared" si="7"/>
        <v>493404.91578995524</v>
      </c>
      <c r="U9" s="110">
        <f t="shared" si="7"/>
        <v>506885.4545650509</v>
      </c>
      <c r="V9" s="110">
        <f t="shared" si="7"/>
        <v>278866.38042821875</v>
      </c>
      <c r="W9" s="110">
        <f t="shared" ref="W9" si="8">W10+W11+W12</f>
        <v>320779.80995115463</v>
      </c>
      <c r="DA9" s="176" t="s">
        <v>375</v>
      </c>
    </row>
    <row r="10" spans="1:105" ht="11.45" customHeight="1" x14ac:dyDescent="0.25">
      <c r="A10" s="128" t="str">
        <f>TrRail_act!$A$5</f>
        <v>Metro and tram, urban light rail</v>
      </c>
      <c r="B10" s="102">
        <f>TrRail_act!B$5</f>
        <v>67843.840564744096</v>
      </c>
      <c r="C10" s="102">
        <f>TrRail_act!C$5</f>
        <v>68539.656573900225</v>
      </c>
      <c r="D10" s="102">
        <f>TrRail_act!D$5</f>
        <v>69374.812774150167</v>
      </c>
      <c r="E10" s="102">
        <f>TrRail_act!E$5</f>
        <v>70183.361905556143</v>
      </c>
      <c r="F10" s="102">
        <f>TrRail_act!F$5</f>
        <v>72445.632887244108</v>
      </c>
      <c r="G10" s="102">
        <f>TrRail_act!G$5</f>
        <v>73154.697458878698</v>
      </c>
      <c r="H10" s="102">
        <f>TrRail_act!H$5</f>
        <v>74583.334218657837</v>
      </c>
      <c r="I10" s="102">
        <f>TrRail_act!I$5</f>
        <v>76350.815575898509</v>
      </c>
      <c r="J10" s="102">
        <f>TrRail_act!J$5</f>
        <v>79124.684832482046</v>
      </c>
      <c r="K10" s="102">
        <f>TrRail_act!K$5</f>
        <v>78491.058768954535</v>
      </c>
      <c r="L10" s="102">
        <f>TrRail_act!L$5</f>
        <v>80818.824573023419</v>
      </c>
      <c r="M10" s="102">
        <f>TrRail_act!M$5</f>
        <v>81212.75915489922</v>
      </c>
      <c r="N10" s="102">
        <f>TrRail_act!N$5</f>
        <v>82300.482448189461</v>
      </c>
      <c r="O10" s="102">
        <f>TrRail_act!O$5</f>
        <v>81874.19394914154</v>
      </c>
      <c r="P10" s="102">
        <f>TrRail_act!P$5</f>
        <v>82028.681334256587</v>
      </c>
      <c r="Q10" s="102">
        <f>TrRail_act!Q$5</f>
        <v>79939.70388606796</v>
      </c>
      <c r="R10" s="102">
        <f>TrRail_act!R$5</f>
        <v>82344.575219371458</v>
      </c>
      <c r="S10" s="102">
        <f>TrRail_act!S$5</f>
        <v>84124.391371363308</v>
      </c>
      <c r="T10" s="102">
        <f>TrRail_act!T$5</f>
        <v>86275.847035955259</v>
      </c>
      <c r="U10" s="102">
        <f>TrRail_act!U$5</f>
        <v>86131.8096350509</v>
      </c>
      <c r="V10" s="102">
        <f>TrRail_act!V$5</f>
        <v>51633.24688621876</v>
      </c>
      <c r="W10" s="102">
        <f>TrRail_act!W$5</f>
        <v>55543.667320154651</v>
      </c>
      <c r="DA10" s="175" t="s">
        <v>376</v>
      </c>
    </row>
    <row r="11" spans="1:105" ht="11.45" customHeight="1" x14ac:dyDescent="0.25">
      <c r="A11" s="128" t="str">
        <f>TrRail_act!$A$6</f>
        <v>Conventional passenger trains</v>
      </c>
      <c r="B11" s="102">
        <f>TrRail_act!B$6</f>
        <v>279790.78502490831</v>
      </c>
      <c r="C11" s="102">
        <f>TrRail_act!C$6</f>
        <v>274768.58030944155</v>
      </c>
      <c r="D11" s="102">
        <f>TrRail_act!D$6</f>
        <v>263902.80261380452</v>
      </c>
      <c r="E11" s="102">
        <f>TrRail_act!E$6</f>
        <v>256117.94756335358</v>
      </c>
      <c r="F11" s="102">
        <f>TrRail_act!F$6</f>
        <v>256276</v>
      </c>
      <c r="G11" s="102">
        <f>TrRail_act!G$6</f>
        <v>260160.99999999997</v>
      </c>
      <c r="H11" s="102">
        <f>TrRail_act!H$6</f>
        <v>265968</v>
      </c>
      <c r="I11" s="102">
        <f>TrRail_act!I$6</f>
        <v>265333.40746100002</v>
      </c>
      <c r="J11" s="102">
        <f>TrRail_act!J$6</f>
        <v>268919.54694299999</v>
      </c>
      <c r="K11" s="102">
        <f>TrRail_act!K$6</f>
        <v>255097.60376099998</v>
      </c>
      <c r="L11" s="102">
        <f>TrRail_act!L$6</f>
        <v>252199.85892402832</v>
      </c>
      <c r="M11" s="102">
        <f>TrRail_act!M$6</f>
        <v>259539.61330985857</v>
      </c>
      <c r="N11" s="102">
        <f>TrRail_act!N$6</f>
        <v>260950.77120198178</v>
      </c>
      <c r="O11" s="102">
        <f>TrRail_act!O$6</f>
        <v>263500.21886941406</v>
      </c>
      <c r="P11" s="102">
        <f>TrRail_act!P$6</f>
        <v>268824.41951914661</v>
      </c>
      <c r="Q11" s="102">
        <f>TrRail_act!Q$6</f>
        <v>271182.72936015407</v>
      </c>
      <c r="R11" s="102">
        <f>TrRail_act!R$6</f>
        <v>272009.8079018204</v>
      </c>
      <c r="S11" s="102">
        <f>TrRail_act!S$6</f>
        <v>276503.09581999999</v>
      </c>
      <c r="T11" s="102">
        <f>TrRail_act!T$6</f>
        <v>281054.27875400003</v>
      </c>
      <c r="U11" s="102">
        <f>TrRail_act!U$6</f>
        <v>288745.90493000002</v>
      </c>
      <c r="V11" s="102">
        <f>TrRail_act!V$6</f>
        <v>157860.8458726622</v>
      </c>
      <c r="W11" s="102">
        <f>TrRail_act!W$6</f>
        <v>180012.79495499231</v>
      </c>
      <c r="DA11" s="175" t="s">
        <v>377</v>
      </c>
    </row>
    <row r="12" spans="1:105" ht="11.45" customHeight="1" x14ac:dyDescent="0.25">
      <c r="A12" s="128" t="str">
        <f>TrRail_act!$A$9</f>
        <v>High speed passenger trains</v>
      </c>
      <c r="B12" s="102">
        <f>TrRail_act!B$9</f>
        <v>58796</v>
      </c>
      <c r="C12" s="102">
        <f>TrRail_act!C$9</f>
        <v>65126</v>
      </c>
      <c r="D12" s="102">
        <f>TrRail_act!D$9</f>
        <v>68005</v>
      </c>
      <c r="E12" s="102">
        <f>TrRail_act!E$9</f>
        <v>70661</v>
      </c>
      <c r="F12" s="102">
        <f>TrRail_act!F$9</f>
        <v>75671</v>
      </c>
      <c r="G12" s="102">
        <f>TrRail_act!G$9</f>
        <v>79663</v>
      </c>
      <c r="H12" s="102">
        <f>TrRail_act!H$9</f>
        <v>83411</v>
      </c>
      <c r="I12" s="102">
        <f>TrRail_act!I$9</f>
        <v>87303</v>
      </c>
      <c r="J12" s="102">
        <f>TrRail_act!J$9</f>
        <v>96610</v>
      </c>
      <c r="K12" s="102">
        <f>TrRail_act!K$9</f>
        <v>103086</v>
      </c>
      <c r="L12" s="102">
        <f>TrRail_act!L$9</f>
        <v>104855.378343438</v>
      </c>
      <c r="M12" s="102">
        <f>TrRail_act!M$9</f>
        <v>103695.34</v>
      </c>
      <c r="N12" s="102">
        <f>TrRail_act!N$9</f>
        <v>105439.88</v>
      </c>
      <c r="O12" s="102">
        <f>TrRail_act!O$9</f>
        <v>107304.05</v>
      </c>
      <c r="P12" s="102">
        <f>TrRail_act!P$9</f>
        <v>106379.7</v>
      </c>
      <c r="Q12" s="102">
        <f>TrRail_act!Q$9</f>
        <v>109923.6</v>
      </c>
      <c r="R12" s="102">
        <f>TrRail_act!R$9</f>
        <v>114315.5</v>
      </c>
      <c r="S12" s="102">
        <f>TrRail_act!S$9</f>
        <v>124234.54</v>
      </c>
      <c r="T12" s="102">
        <f>TrRail_act!T$9</f>
        <v>126074.79</v>
      </c>
      <c r="U12" s="102">
        <f>TrRail_act!U$9</f>
        <v>132007.74</v>
      </c>
      <c r="V12" s="102">
        <f>TrRail_act!V$9</f>
        <v>69372.287669337777</v>
      </c>
      <c r="W12" s="102">
        <f>TrRail_act!W$9</f>
        <v>85223.347676007645</v>
      </c>
      <c r="DA12" s="175" t="s">
        <v>378</v>
      </c>
    </row>
    <row r="13" spans="1:105" ht="11.45" customHeight="1" x14ac:dyDescent="0.25">
      <c r="A13" s="109" t="s">
        <v>26</v>
      </c>
      <c r="B13" s="110">
        <f t="shared" ref="B13" si="9">B14+B15+B16</f>
        <v>716199.53774462477</v>
      </c>
      <c r="C13" s="110">
        <f t="shared" ref="C13:V13" si="10">C14+C15+C16</f>
        <v>702701.5149730664</v>
      </c>
      <c r="D13" s="110">
        <f t="shared" si="10"/>
        <v>691692.46780411829</v>
      </c>
      <c r="E13" s="110">
        <f t="shared" si="10"/>
        <v>710320.05343224725</v>
      </c>
      <c r="F13" s="110">
        <f t="shared" si="10"/>
        <v>786952.10146952374</v>
      </c>
      <c r="G13" s="110">
        <f t="shared" si="10"/>
        <v>851608.1127672554</v>
      </c>
      <c r="H13" s="110">
        <f t="shared" si="10"/>
        <v>891480.92583355145</v>
      </c>
      <c r="I13" s="110">
        <f t="shared" si="10"/>
        <v>948385.37860387494</v>
      </c>
      <c r="J13" s="110">
        <f t="shared" si="10"/>
        <v>955460.26871001243</v>
      </c>
      <c r="K13" s="110">
        <f t="shared" si="10"/>
        <v>900951.79078118061</v>
      </c>
      <c r="L13" s="110">
        <f t="shared" si="10"/>
        <v>948313.48767635156</v>
      </c>
      <c r="M13" s="110">
        <f t="shared" si="10"/>
        <v>1011072.9641622459</v>
      </c>
      <c r="N13" s="110">
        <f t="shared" si="10"/>
        <v>1015595.1353740951</v>
      </c>
      <c r="O13" s="110">
        <f t="shared" si="10"/>
        <v>1034457.3899000011</v>
      </c>
      <c r="P13" s="110">
        <f t="shared" si="10"/>
        <v>1078761.6927241287</v>
      </c>
      <c r="Q13" s="110">
        <f t="shared" si="10"/>
        <v>1121094.9447250029</v>
      </c>
      <c r="R13" s="110">
        <f t="shared" si="10"/>
        <v>1191347.092237446</v>
      </c>
      <c r="S13" s="110">
        <f t="shared" si="10"/>
        <v>1292884.9629762708</v>
      </c>
      <c r="T13" s="110">
        <f t="shared" si="10"/>
        <v>1388337.8232484832</v>
      </c>
      <c r="U13" s="110">
        <f t="shared" si="10"/>
        <v>1453134.9578117444</v>
      </c>
      <c r="V13" s="110">
        <f t="shared" si="10"/>
        <v>406536.0037337814</v>
      </c>
      <c r="W13" s="110">
        <f t="shared" ref="W13" si="11">W14+W15+W16</f>
        <v>534311.64310052525</v>
      </c>
      <c r="DA13" s="176" t="s">
        <v>189</v>
      </c>
    </row>
    <row r="14" spans="1:105" ht="11.45" customHeight="1" x14ac:dyDescent="0.25">
      <c r="A14" s="128" t="s">
        <v>27</v>
      </c>
      <c r="B14" s="102">
        <f>TrAvia_act!B$5</f>
        <v>82338.13263915779</v>
      </c>
      <c r="C14" s="102">
        <f>TrAvia_act!C$5</f>
        <v>79436.399846937245</v>
      </c>
      <c r="D14" s="102">
        <f>TrAvia_act!D$5</f>
        <v>80334.159801210801</v>
      </c>
      <c r="E14" s="102">
        <f>TrAvia_act!E$5</f>
        <v>82499.599847427715</v>
      </c>
      <c r="F14" s="102">
        <f>TrAvia_act!F$5</f>
        <v>85968.387331822261</v>
      </c>
      <c r="G14" s="102">
        <f>TrAvia_act!G$5</f>
        <v>89851.225520774533</v>
      </c>
      <c r="H14" s="102">
        <f>TrAvia_act!H$5</f>
        <v>93342.474127942638</v>
      </c>
      <c r="I14" s="102">
        <f>TrAvia_act!I$5</f>
        <v>99980.35047151029</v>
      </c>
      <c r="J14" s="102">
        <f>TrAvia_act!J$5</f>
        <v>96178.174589889852</v>
      </c>
      <c r="K14" s="102">
        <f>TrAvia_act!K$5</f>
        <v>93860.581772900943</v>
      </c>
      <c r="L14" s="102">
        <f>TrAvia_act!L$5</f>
        <v>96690.657490001977</v>
      </c>
      <c r="M14" s="102">
        <f>TrAvia_act!M$5</f>
        <v>99620.061922682624</v>
      </c>
      <c r="N14" s="102">
        <f>TrAvia_act!N$5</f>
        <v>93829.836969139593</v>
      </c>
      <c r="O14" s="102">
        <f>TrAvia_act!O$5</f>
        <v>89350.721861301194</v>
      </c>
      <c r="P14" s="102">
        <f>TrAvia_act!P$5</f>
        <v>89252.902634975297</v>
      </c>
      <c r="Q14" s="102">
        <f>TrAvia_act!Q$5</f>
        <v>93857.833057810058</v>
      </c>
      <c r="R14" s="102">
        <f>TrAvia_act!R$5</f>
        <v>99825.85302994329</v>
      </c>
      <c r="S14" s="102">
        <f>TrAvia_act!S$5</f>
        <v>105723.81490283168</v>
      </c>
      <c r="T14" s="102">
        <f>TrAvia_act!T$5</f>
        <v>111868.56176820378</v>
      </c>
      <c r="U14" s="102">
        <f>TrAvia_act!U$5</f>
        <v>114681.00020464537</v>
      </c>
      <c r="V14" s="102">
        <f>TrAvia_act!V$5</f>
        <v>45844.97419315904</v>
      </c>
      <c r="W14" s="102">
        <f>TrAvia_act!W$5</f>
        <v>68551.550106408307</v>
      </c>
      <c r="DA14" s="175" t="s">
        <v>190</v>
      </c>
    </row>
    <row r="15" spans="1:105" ht="11.45" customHeight="1" x14ac:dyDescent="0.25">
      <c r="A15" s="128" t="s">
        <v>175</v>
      </c>
      <c r="B15" s="102">
        <f>TrAvia_act!B$6</f>
        <v>306172.9291438543</v>
      </c>
      <c r="C15" s="102">
        <f>TrAvia_act!C$6</f>
        <v>305381.90207946062</v>
      </c>
      <c r="D15" s="102">
        <f>TrAvia_act!D$6</f>
        <v>295991.4376759681</v>
      </c>
      <c r="E15" s="102">
        <f>TrAvia_act!E$6</f>
        <v>310109.51525955868</v>
      </c>
      <c r="F15" s="102">
        <f>TrAvia_act!F$6</f>
        <v>332477.50154098193</v>
      </c>
      <c r="G15" s="102">
        <f>TrAvia_act!G$6</f>
        <v>357593.62254114007</v>
      </c>
      <c r="H15" s="102">
        <f>TrAvia_act!H$6</f>
        <v>373354.14440862497</v>
      </c>
      <c r="I15" s="102">
        <f>TrAvia_act!I$6</f>
        <v>387145.48929547123</v>
      </c>
      <c r="J15" s="102">
        <f>TrAvia_act!J$6</f>
        <v>378136.70382675598</v>
      </c>
      <c r="K15" s="102">
        <f>TrAvia_act!K$6</f>
        <v>349601.12512606301</v>
      </c>
      <c r="L15" s="102">
        <f>TrAvia_act!L$6</f>
        <v>361468.37557870039</v>
      </c>
      <c r="M15" s="102">
        <f>TrAvia_act!M$6</f>
        <v>396517.93670652737</v>
      </c>
      <c r="N15" s="102">
        <f>TrAvia_act!N$6</f>
        <v>396914.91741850402</v>
      </c>
      <c r="O15" s="102">
        <f>TrAvia_act!O$6</f>
        <v>408240.02228308714</v>
      </c>
      <c r="P15" s="102">
        <f>TrAvia_act!P$6</f>
        <v>434420.82606916764</v>
      </c>
      <c r="Q15" s="102">
        <f>TrAvia_act!Q$6</f>
        <v>457365.18676886871</v>
      </c>
      <c r="R15" s="102">
        <f>TrAvia_act!R$6</f>
        <v>510018.1179450627</v>
      </c>
      <c r="S15" s="102">
        <f>TrAvia_act!S$6</f>
        <v>558891.66414181876</v>
      </c>
      <c r="T15" s="102">
        <f>TrAvia_act!T$6</f>
        <v>587402.90823263023</v>
      </c>
      <c r="U15" s="102">
        <f>TrAvia_act!U$6</f>
        <v>599350.45484837051</v>
      </c>
      <c r="V15" s="102">
        <f>TrAvia_act!V$6</f>
        <v>162678.00551652178</v>
      </c>
      <c r="W15" s="102">
        <f>TrAvia_act!W$6</f>
        <v>233384.25973631896</v>
      </c>
      <c r="DA15" s="175" t="s">
        <v>191</v>
      </c>
    </row>
    <row r="16" spans="1:105" ht="11.45" customHeight="1" x14ac:dyDescent="0.25">
      <c r="A16" s="128" t="s">
        <v>176</v>
      </c>
      <c r="B16" s="102">
        <f>TrAvia_act!B$7</f>
        <v>327688.47596161265</v>
      </c>
      <c r="C16" s="102">
        <f>TrAvia_act!C$7</f>
        <v>317883.21304666856</v>
      </c>
      <c r="D16" s="102">
        <f>TrAvia_act!D$7</f>
        <v>315366.87032693939</v>
      </c>
      <c r="E16" s="102">
        <f>TrAvia_act!E$7</f>
        <v>317710.93832526088</v>
      </c>
      <c r="F16" s="102">
        <f>TrAvia_act!F$7</f>
        <v>368506.21259671956</v>
      </c>
      <c r="G16" s="102">
        <f>TrAvia_act!G$7</f>
        <v>404163.26470534079</v>
      </c>
      <c r="H16" s="102">
        <f>TrAvia_act!H$7</f>
        <v>424784.30729698378</v>
      </c>
      <c r="I16" s="102">
        <f>TrAvia_act!I$7</f>
        <v>461259.53883689339</v>
      </c>
      <c r="J16" s="102">
        <f>TrAvia_act!J$7</f>
        <v>481145.39029336662</v>
      </c>
      <c r="K16" s="102">
        <f>TrAvia_act!K$7</f>
        <v>457490.08388221671</v>
      </c>
      <c r="L16" s="102">
        <f>TrAvia_act!L$7</f>
        <v>490154.45460764918</v>
      </c>
      <c r="M16" s="102">
        <f>TrAvia_act!M$7</f>
        <v>514934.96553303581</v>
      </c>
      <c r="N16" s="102">
        <f>TrAvia_act!N$7</f>
        <v>524850.3809864514</v>
      </c>
      <c r="O16" s="102">
        <f>TrAvia_act!O$7</f>
        <v>536866.64575561276</v>
      </c>
      <c r="P16" s="102">
        <f>TrAvia_act!P$7</f>
        <v>555087.96401998575</v>
      </c>
      <c r="Q16" s="102">
        <f>TrAvia_act!Q$7</f>
        <v>569871.92489832407</v>
      </c>
      <c r="R16" s="102">
        <f>TrAvia_act!R$7</f>
        <v>581503.12126244011</v>
      </c>
      <c r="S16" s="102">
        <f>TrAvia_act!S$7</f>
        <v>628269.48393162049</v>
      </c>
      <c r="T16" s="102">
        <f>TrAvia_act!T$7</f>
        <v>689066.35324764939</v>
      </c>
      <c r="U16" s="102">
        <f>TrAvia_act!U$7</f>
        <v>739103.50275872857</v>
      </c>
      <c r="V16" s="102">
        <f>TrAvia_act!V$7</f>
        <v>198013.02402410054</v>
      </c>
      <c r="W16" s="102">
        <f>TrAvia_act!W$7</f>
        <v>232375.83325779802</v>
      </c>
      <c r="DA16" s="175" t="s">
        <v>192</v>
      </c>
    </row>
    <row r="17" spans="1:105" ht="11.45" customHeight="1" x14ac:dyDescent="0.25">
      <c r="A17" s="27" t="s">
        <v>28</v>
      </c>
      <c r="B17" s="28">
        <f t="shared" ref="B17:Q17" si="12">B18+B21+B22+B26</f>
        <v>1998922.5688827711</v>
      </c>
      <c r="C17" s="28">
        <f t="shared" si="12"/>
        <v>2013107.1383190535</v>
      </c>
      <c r="D17" s="28">
        <f t="shared" si="12"/>
        <v>2064046.2074902689</v>
      </c>
      <c r="E17" s="28">
        <f t="shared" si="12"/>
        <v>2069079.7804630096</v>
      </c>
      <c r="F17" s="28">
        <f t="shared" si="12"/>
        <v>2244425.7792409714</v>
      </c>
      <c r="G17" s="28">
        <f t="shared" si="12"/>
        <v>2303016.8196818391</v>
      </c>
      <c r="H17" s="28">
        <f t="shared" si="12"/>
        <v>2388450.0324504389</v>
      </c>
      <c r="I17" s="28">
        <f t="shared" si="12"/>
        <v>2469552.2746019824</v>
      </c>
      <c r="J17" s="28">
        <f t="shared" si="12"/>
        <v>2442149.465868508</v>
      </c>
      <c r="K17" s="28">
        <f t="shared" si="12"/>
        <v>2179718.9963584743</v>
      </c>
      <c r="L17" s="28">
        <f t="shared" si="12"/>
        <v>2286274.0684973351</v>
      </c>
      <c r="M17" s="28">
        <f t="shared" si="12"/>
        <v>2289159.6694508418</v>
      </c>
      <c r="N17" s="28">
        <f t="shared" si="12"/>
        <v>2210035.8437227583</v>
      </c>
      <c r="O17" s="28">
        <f t="shared" si="12"/>
        <v>2238781.0355958608</v>
      </c>
      <c r="P17" s="28">
        <f t="shared" si="12"/>
        <v>2266874.272425679</v>
      </c>
      <c r="Q17" s="28">
        <f t="shared" si="12"/>
        <v>2311295.3896432323</v>
      </c>
      <c r="R17" s="28">
        <f t="shared" ref="R17:V17" si="13">R18+R21+R22+R26</f>
        <v>2380751.4970449992</v>
      </c>
      <c r="S17" s="28">
        <f t="shared" si="13"/>
        <v>2480520.2738920888</v>
      </c>
      <c r="T17" s="28">
        <f t="shared" si="13"/>
        <v>2477330.0704461159</v>
      </c>
      <c r="U17" s="28">
        <f t="shared" si="13"/>
        <v>2534320.3145007612</v>
      </c>
      <c r="V17" s="28">
        <f t="shared" si="13"/>
        <v>2463717.4966393448</v>
      </c>
      <c r="W17" s="28">
        <f t="shared" ref="W17" si="14">W18+W21+W22+W26</f>
        <v>2628148.8232091102</v>
      </c>
      <c r="DA17" s="173" t="s">
        <v>379</v>
      </c>
    </row>
    <row r="18" spans="1:105" ht="11.45" customHeight="1" x14ac:dyDescent="0.25">
      <c r="A18" s="136" t="s">
        <v>19</v>
      </c>
      <c r="B18" s="137">
        <f t="shared" ref="B18:Q18" si="15">B19+B20</f>
        <v>1374700.2702759397</v>
      </c>
      <c r="C18" s="137">
        <f t="shared" si="15"/>
        <v>1422266.4131931425</v>
      </c>
      <c r="D18" s="137">
        <f t="shared" si="15"/>
        <v>1471063.4045199703</v>
      </c>
      <c r="E18" s="137">
        <f t="shared" si="15"/>
        <v>1475814.0367281705</v>
      </c>
      <c r="F18" s="137">
        <f t="shared" si="15"/>
        <v>1622092.6437263703</v>
      </c>
      <c r="G18" s="137">
        <f t="shared" si="15"/>
        <v>1667102.4268618999</v>
      </c>
      <c r="H18" s="137">
        <f t="shared" si="15"/>
        <v>1718593.4494376108</v>
      </c>
      <c r="I18" s="137">
        <f t="shared" si="15"/>
        <v>1781545.5076992214</v>
      </c>
      <c r="J18" s="137">
        <f t="shared" si="15"/>
        <v>1760089.1576255755</v>
      </c>
      <c r="K18" s="137">
        <f t="shared" si="15"/>
        <v>1598033.5414493796</v>
      </c>
      <c r="L18" s="137">
        <f t="shared" si="15"/>
        <v>1642569.145345157</v>
      </c>
      <c r="M18" s="137">
        <f t="shared" si="15"/>
        <v>1627018.7114889943</v>
      </c>
      <c r="N18" s="137">
        <f t="shared" si="15"/>
        <v>1564233.8874188245</v>
      </c>
      <c r="O18" s="137">
        <f t="shared" si="15"/>
        <v>1598822.8241047328</v>
      </c>
      <c r="P18" s="137">
        <f t="shared" si="15"/>
        <v>1612248.0545356213</v>
      </c>
      <c r="Q18" s="137">
        <f t="shared" si="15"/>
        <v>1647652.2991759316</v>
      </c>
      <c r="R18" s="137">
        <f t="shared" ref="R18:V18" si="16">R19+R20</f>
        <v>1706462.0171498004</v>
      </c>
      <c r="S18" s="137">
        <f t="shared" si="16"/>
        <v>1796884.2921336174</v>
      </c>
      <c r="T18" s="137">
        <f t="shared" si="16"/>
        <v>1798734.5721756504</v>
      </c>
      <c r="U18" s="137">
        <f t="shared" si="16"/>
        <v>1858167.9549452392</v>
      </c>
      <c r="V18" s="137">
        <f t="shared" si="16"/>
        <v>1832942.1712359914</v>
      </c>
      <c r="W18" s="137">
        <f t="shared" ref="W18" si="17">W19+W20</f>
        <v>1959068.510891106</v>
      </c>
      <c r="DA18" s="174" t="s">
        <v>380</v>
      </c>
    </row>
    <row r="19" spans="1:105" ht="11.45" customHeight="1" x14ac:dyDescent="0.25">
      <c r="A19" s="128" t="str">
        <f>TrRoad_act!$A$20</f>
        <v>Light commercial vehicles</v>
      </c>
      <c r="B19" s="102">
        <f>TrRoad_act!B$20</f>
        <v>67104.703262425566</v>
      </c>
      <c r="C19" s="102">
        <f>TrRoad_act!C$20</f>
        <v>70599.78065310065</v>
      </c>
      <c r="D19" s="102">
        <f>TrRoad_act!D$20</f>
        <v>71782.892358628844</v>
      </c>
      <c r="E19" s="102">
        <f>TrRoad_act!E$20</f>
        <v>74503.485281039699</v>
      </c>
      <c r="F19" s="102">
        <f>TrRoad_act!F$20</f>
        <v>76766.808987321449</v>
      </c>
      <c r="G19" s="102">
        <f>TrRoad_act!G$20</f>
        <v>78469.885293370666</v>
      </c>
      <c r="H19" s="102">
        <f>TrRoad_act!H$20</f>
        <v>79352.372349876328</v>
      </c>
      <c r="I19" s="102">
        <f>TrRoad_act!I$20</f>
        <v>83381.785458391169</v>
      </c>
      <c r="J19" s="102">
        <f>TrRoad_act!J$20</f>
        <v>83087.02297828169</v>
      </c>
      <c r="K19" s="102">
        <f>TrRoad_act!K$20</f>
        <v>82183.784600064959</v>
      </c>
      <c r="L19" s="102">
        <f>TrRoad_act!L$20</f>
        <v>83856.305028275601</v>
      </c>
      <c r="M19" s="102">
        <f>TrRoad_act!M$20</f>
        <v>84994.279007460558</v>
      </c>
      <c r="N19" s="102">
        <f>TrRoad_act!N$20</f>
        <v>82181.742019867248</v>
      </c>
      <c r="O19" s="102">
        <f>TrRoad_act!O$20</f>
        <v>82095.201825651427</v>
      </c>
      <c r="P19" s="102">
        <f>TrRoad_act!P$20</f>
        <v>84466.741241530297</v>
      </c>
      <c r="Q19" s="102">
        <f>TrRoad_act!Q$20</f>
        <v>85334.940455657939</v>
      </c>
      <c r="R19" s="102">
        <f>TrRoad_act!R$20</f>
        <v>86377.673453126365</v>
      </c>
      <c r="S19" s="102">
        <f>TrRoad_act!S$20</f>
        <v>89237.305009327858</v>
      </c>
      <c r="T19" s="102">
        <f>TrRoad_act!T$20</f>
        <v>90922.062399519156</v>
      </c>
      <c r="U19" s="102">
        <f>TrRoad_act!U$20</f>
        <v>93051.253882592733</v>
      </c>
      <c r="V19" s="102">
        <f>TrRoad_act!V$20</f>
        <v>87281.470173344904</v>
      </c>
      <c r="W19" s="102">
        <f>TrRoad_act!W$20</f>
        <v>96224.809828459576</v>
      </c>
      <c r="DA19" s="175" t="s">
        <v>381</v>
      </c>
    </row>
    <row r="20" spans="1:105" ht="11.45" customHeight="1" x14ac:dyDescent="0.25">
      <c r="A20" s="128" t="str">
        <f>TrRoad_act!$A$26</f>
        <v>Heavy goods vehicles</v>
      </c>
      <c r="B20" s="102">
        <f>TrRoad_act!B$26</f>
        <v>1307595.5670135142</v>
      </c>
      <c r="C20" s="102">
        <f>TrRoad_act!C$26</f>
        <v>1351666.6325400418</v>
      </c>
      <c r="D20" s="102">
        <f>TrRoad_act!D$26</f>
        <v>1399280.5121613415</v>
      </c>
      <c r="E20" s="102">
        <f>TrRoad_act!E$26</f>
        <v>1401310.5514471307</v>
      </c>
      <c r="F20" s="102">
        <f>TrRoad_act!F$26</f>
        <v>1545325.8347390487</v>
      </c>
      <c r="G20" s="102">
        <f>TrRoad_act!G$26</f>
        <v>1588632.5415685293</v>
      </c>
      <c r="H20" s="102">
        <f>TrRoad_act!H$26</f>
        <v>1639241.0770877344</v>
      </c>
      <c r="I20" s="102">
        <f>TrRoad_act!I$26</f>
        <v>1698163.7222408303</v>
      </c>
      <c r="J20" s="102">
        <f>TrRoad_act!J$26</f>
        <v>1677002.1346472939</v>
      </c>
      <c r="K20" s="102">
        <f>TrRoad_act!K$26</f>
        <v>1515849.7568493148</v>
      </c>
      <c r="L20" s="102">
        <f>TrRoad_act!L$26</f>
        <v>1558712.8403168814</v>
      </c>
      <c r="M20" s="102">
        <f>TrRoad_act!M$26</f>
        <v>1542024.4324815338</v>
      </c>
      <c r="N20" s="102">
        <f>TrRoad_act!N$26</f>
        <v>1482052.1453989572</v>
      </c>
      <c r="O20" s="102">
        <f>TrRoad_act!O$26</f>
        <v>1516727.6222790815</v>
      </c>
      <c r="P20" s="102">
        <f>TrRoad_act!P$26</f>
        <v>1527781.313294091</v>
      </c>
      <c r="Q20" s="102">
        <f>TrRoad_act!Q$26</f>
        <v>1562317.3587202737</v>
      </c>
      <c r="R20" s="102">
        <f>TrRoad_act!R$26</f>
        <v>1620084.3436966741</v>
      </c>
      <c r="S20" s="102">
        <f>TrRoad_act!S$26</f>
        <v>1707646.9871242896</v>
      </c>
      <c r="T20" s="102">
        <f>TrRoad_act!T$26</f>
        <v>1707812.5097761312</v>
      </c>
      <c r="U20" s="102">
        <f>TrRoad_act!U$26</f>
        <v>1765116.7010626465</v>
      </c>
      <c r="V20" s="102">
        <f>TrRoad_act!V$26</f>
        <v>1745660.7010626465</v>
      </c>
      <c r="W20" s="102">
        <f>TrRoad_act!W$26</f>
        <v>1862843.7010626465</v>
      </c>
      <c r="DA20" s="175" t="s">
        <v>382</v>
      </c>
    </row>
    <row r="21" spans="1:105" ht="11.45" customHeight="1" x14ac:dyDescent="0.25">
      <c r="A21" s="109" t="s">
        <v>29</v>
      </c>
      <c r="B21" s="110">
        <f>TrRail_act!B$10</f>
        <v>387920.754642224</v>
      </c>
      <c r="C21" s="110">
        <f>TrRail_act!C$10</f>
        <v>369253.30225225695</v>
      </c>
      <c r="D21" s="110">
        <f>TrRail_act!D$10</f>
        <v>368161.19255303108</v>
      </c>
      <c r="E21" s="110">
        <f>TrRail_act!E$10</f>
        <v>376309.26875462406</v>
      </c>
      <c r="F21" s="110">
        <f>TrRail_act!F$10</f>
        <v>390035</v>
      </c>
      <c r="G21" s="110">
        <f>TrRail_act!G$10</f>
        <v>394596.99999999994</v>
      </c>
      <c r="H21" s="110">
        <f>TrRail_act!H$10</f>
        <v>416246</v>
      </c>
      <c r="I21" s="110">
        <f>TrRail_act!I$10</f>
        <v>430724.00000000006</v>
      </c>
      <c r="J21" s="110">
        <f>TrRail_act!J$10</f>
        <v>421685.99999999988</v>
      </c>
      <c r="K21" s="110">
        <f>TrRail_act!K$10</f>
        <v>344369.00000000006</v>
      </c>
      <c r="L21" s="110">
        <f>TrRail_act!L$10</f>
        <v>374955</v>
      </c>
      <c r="M21" s="110">
        <f>TrRail_act!M$10</f>
        <v>401122</v>
      </c>
      <c r="N21" s="110">
        <f>TrRail_act!N$10</f>
        <v>385189.00000000006</v>
      </c>
      <c r="O21" s="110">
        <f>TrRail_act!O$10</f>
        <v>384319</v>
      </c>
      <c r="P21" s="110">
        <f>TrRail_act!P$10</f>
        <v>388931.99999999994</v>
      </c>
      <c r="Q21" s="110">
        <f>TrRail_act!Q$10</f>
        <v>398517</v>
      </c>
      <c r="R21" s="110">
        <f>TrRail_act!R$10</f>
        <v>407458</v>
      </c>
      <c r="S21" s="110">
        <f>TrRail_act!S$10</f>
        <v>411278.00000000006</v>
      </c>
      <c r="T21" s="110">
        <f>TrRail_act!T$10</f>
        <v>418314</v>
      </c>
      <c r="U21" s="110">
        <f>TrRail_act!U$10</f>
        <v>407921.00000000006</v>
      </c>
      <c r="V21" s="110">
        <f>TrRail_act!V$10</f>
        <v>377307</v>
      </c>
      <c r="W21" s="110">
        <f>TrRail_act!W$10</f>
        <v>409571.98254603677</v>
      </c>
      <c r="DA21" s="176" t="s">
        <v>383</v>
      </c>
    </row>
    <row r="22" spans="1:105" ht="11.45" customHeight="1" x14ac:dyDescent="0.25">
      <c r="A22" s="109" t="s">
        <v>26</v>
      </c>
      <c r="B22" s="110">
        <f t="shared" ref="B22" si="18">B23+B24+B25</f>
        <v>25990.504364607496</v>
      </c>
      <c r="C22" s="110">
        <f t="shared" ref="C22:V22" si="19">C23+C24+C25</f>
        <v>25150.487273653893</v>
      </c>
      <c r="D22" s="110">
        <f t="shared" si="19"/>
        <v>25611.901417267523</v>
      </c>
      <c r="E22" s="110">
        <f t="shared" si="19"/>
        <v>25775.984780215138</v>
      </c>
      <c r="F22" s="110">
        <f t="shared" si="19"/>
        <v>27337.70051460098</v>
      </c>
      <c r="G22" s="110">
        <f t="shared" si="19"/>
        <v>29161.590419939268</v>
      </c>
      <c r="H22" s="110">
        <f t="shared" si="19"/>
        <v>31258.293912827739</v>
      </c>
      <c r="I22" s="110">
        <f t="shared" si="19"/>
        <v>33677.920902761107</v>
      </c>
      <c r="J22" s="110">
        <f t="shared" si="19"/>
        <v>34432.291242932326</v>
      </c>
      <c r="K22" s="110">
        <f t="shared" si="19"/>
        <v>30636.013909094465</v>
      </c>
      <c r="L22" s="110">
        <f t="shared" si="19"/>
        <v>36538.745152178075</v>
      </c>
      <c r="M22" s="110">
        <f t="shared" si="19"/>
        <v>39490.256961847736</v>
      </c>
      <c r="N22" s="110">
        <f t="shared" si="19"/>
        <v>37754.571303933873</v>
      </c>
      <c r="O22" s="110">
        <f t="shared" si="19"/>
        <v>37513.182491128173</v>
      </c>
      <c r="P22" s="110">
        <f t="shared" si="19"/>
        <v>41902.932890057717</v>
      </c>
      <c r="Q22" s="110">
        <f t="shared" si="19"/>
        <v>43383.701467300671</v>
      </c>
      <c r="R22" s="110">
        <f t="shared" si="19"/>
        <v>44015.691895198426</v>
      </c>
      <c r="S22" s="110">
        <f t="shared" si="19"/>
        <v>47277.198425138136</v>
      </c>
      <c r="T22" s="110">
        <f t="shared" si="19"/>
        <v>48756.504492687745</v>
      </c>
      <c r="U22" s="110">
        <f t="shared" si="19"/>
        <v>47794.32055552191</v>
      </c>
      <c r="V22" s="110">
        <f t="shared" si="19"/>
        <v>44687.26540335294</v>
      </c>
      <c r="W22" s="110">
        <f t="shared" ref="W22" si="20">W23+W24+W25</f>
        <v>46525.464771967258</v>
      </c>
      <c r="DA22" s="176" t="s">
        <v>193</v>
      </c>
    </row>
    <row r="23" spans="1:105" ht="11.45" customHeight="1" x14ac:dyDescent="0.25">
      <c r="A23" s="128" t="s">
        <v>27</v>
      </c>
      <c r="B23" s="102">
        <f>TrAvia_act!B$9</f>
        <v>415.25356894718698</v>
      </c>
      <c r="C23" s="102">
        <f>TrAvia_act!C$9</f>
        <v>449.1262276439117</v>
      </c>
      <c r="D23" s="102">
        <f>TrAvia_act!D$9</f>
        <v>415.26836419307125</v>
      </c>
      <c r="E23" s="102">
        <f>TrAvia_act!E$9</f>
        <v>378.82428268026786</v>
      </c>
      <c r="F23" s="102">
        <f>TrAvia_act!F$9</f>
        <v>380.32000827410417</v>
      </c>
      <c r="G23" s="102">
        <f>TrAvia_act!G$9</f>
        <v>360.57705964383183</v>
      </c>
      <c r="H23" s="102">
        <f>TrAvia_act!H$9</f>
        <v>346.13194447818967</v>
      </c>
      <c r="I23" s="102">
        <f>TrAvia_act!I$9</f>
        <v>331.94181890986505</v>
      </c>
      <c r="J23" s="102">
        <f>TrAvia_act!J$9</f>
        <v>309.42791310132645</v>
      </c>
      <c r="K23" s="102">
        <f>TrAvia_act!K$9</f>
        <v>278.91789452663943</v>
      </c>
      <c r="L23" s="102">
        <f>TrAvia_act!L$9</f>
        <v>255.87337828657297</v>
      </c>
      <c r="M23" s="102">
        <f>TrAvia_act!M$9</f>
        <v>254.51253353605449</v>
      </c>
      <c r="N23" s="102">
        <f>TrAvia_act!N$9</f>
        <v>234.1304633693222</v>
      </c>
      <c r="O23" s="102">
        <f>TrAvia_act!O$9</f>
        <v>222.93694548451836</v>
      </c>
      <c r="P23" s="102">
        <f>TrAvia_act!P$9</f>
        <v>250.57875135431195</v>
      </c>
      <c r="Q23" s="102">
        <f>TrAvia_act!Q$9</f>
        <v>245.71006561027897</v>
      </c>
      <c r="R23" s="102">
        <f>TrAvia_act!R$9</f>
        <v>249.16581900703417</v>
      </c>
      <c r="S23" s="102">
        <f>TrAvia_act!S$9</f>
        <v>249.38452671630412</v>
      </c>
      <c r="T23" s="102">
        <f>TrAvia_act!T$9</f>
        <v>252.96236049529722</v>
      </c>
      <c r="U23" s="102">
        <f>TrAvia_act!U$9</f>
        <v>262.67151572750964</v>
      </c>
      <c r="V23" s="102">
        <f>TrAvia_act!V$9</f>
        <v>228.45080186810708</v>
      </c>
      <c r="W23" s="102">
        <f>TrAvia_act!W$9</f>
        <v>272.01753324348954</v>
      </c>
      <c r="DA23" s="175" t="s">
        <v>194</v>
      </c>
    </row>
    <row r="24" spans="1:105" ht="11.45" customHeight="1" x14ac:dyDescent="0.25">
      <c r="A24" s="128" t="s">
        <v>175</v>
      </c>
      <c r="B24" s="102">
        <f>TrAvia_act!B$10</f>
        <v>1584.2301623788003</v>
      </c>
      <c r="C24" s="102">
        <f>TrAvia_act!C$10</f>
        <v>1548.4561318122164</v>
      </c>
      <c r="D24" s="102">
        <f>TrAvia_act!D$10</f>
        <v>1535.2549470385038</v>
      </c>
      <c r="E24" s="102">
        <f>TrAvia_act!E$10</f>
        <v>1581.5275406198557</v>
      </c>
      <c r="F24" s="102">
        <f>TrAvia_act!F$10</f>
        <v>1654.9073079083378</v>
      </c>
      <c r="G24" s="102">
        <f>TrAvia_act!G$10</f>
        <v>1736.1596102198839</v>
      </c>
      <c r="H24" s="102">
        <f>TrAvia_act!H$10</f>
        <v>1852.1548762277093</v>
      </c>
      <c r="I24" s="102">
        <f>TrAvia_act!I$10</f>
        <v>1933.562251827381</v>
      </c>
      <c r="J24" s="102">
        <f>TrAvia_act!J$10</f>
        <v>1903.6870929808006</v>
      </c>
      <c r="K24" s="102">
        <f>TrAvia_act!K$10</f>
        <v>1776.8115156524784</v>
      </c>
      <c r="L24" s="102">
        <f>TrAvia_act!L$10</f>
        <v>1853.6420323263114</v>
      </c>
      <c r="M24" s="102">
        <f>TrAvia_act!M$10</f>
        <v>1860.1834212164858</v>
      </c>
      <c r="N24" s="102">
        <f>TrAvia_act!N$10</f>
        <v>1878.9685740053615</v>
      </c>
      <c r="O24" s="102">
        <f>TrAvia_act!O$10</f>
        <v>1875.0013508322518</v>
      </c>
      <c r="P24" s="102">
        <f>TrAvia_act!P$10</f>
        <v>2137.4599238597216</v>
      </c>
      <c r="Q24" s="102">
        <f>TrAvia_act!Q$10</f>
        <v>2168.8837952995168</v>
      </c>
      <c r="R24" s="102">
        <f>TrAvia_act!R$10</f>
        <v>2191.4782196800415</v>
      </c>
      <c r="S24" s="102">
        <f>TrAvia_act!S$10</f>
        <v>2227.8357503763091</v>
      </c>
      <c r="T24" s="102">
        <f>TrAvia_act!T$10</f>
        <v>2276.3267130228228</v>
      </c>
      <c r="U24" s="102">
        <f>TrAvia_act!U$10</f>
        <v>2374.5443351496892</v>
      </c>
      <c r="V24" s="102">
        <f>TrAvia_act!V$10</f>
        <v>2153.2466091142114</v>
      </c>
      <c r="W24" s="102">
        <f>TrAvia_act!W$10</f>
        <v>2490.2632392567934</v>
      </c>
      <c r="DA24" s="175" t="s">
        <v>195</v>
      </c>
    </row>
    <row r="25" spans="1:105" ht="11.45" customHeight="1" x14ac:dyDescent="0.25">
      <c r="A25" s="128" t="s">
        <v>176</v>
      </c>
      <c r="B25" s="102">
        <f>TrAvia_act!B$11</f>
        <v>23991.020633281507</v>
      </c>
      <c r="C25" s="102">
        <f>TrAvia_act!C$11</f>
        <v>23152.904914197763</v>
      </c>
      <c r="D25" s="102">
        <f>TrAvia_act!D$11</f>
        <v>23661.378106035947</v>
      </c>
      <c r="E25" s="102">
        <f>TrAvia_act!E$11</f>
        <v>23815.632956915015</v>
      </c>
      <c r="F25" s="102">
        <f>TrAvia_act!F$11</f>
        <v>25302.473198418538</v>
      </c>
      <c r="G25" s="102">
        <f>TrAvia_act!G$11</f>
        <v>27064.853750075552</v>
      </c>
      <c r="H25" s="102">
        <f>TrAvia_act!H$11</f>
        <v>29060.007092121839</v>
      </c>
      <c r="I25" s="102">
        <f>TrAvia_act!I$11</f>
        <v>31412.41683202386</v>
      </c>
      <c r="J25" s="102">
        <f>TrAvia_act!J$11</f>
        <v>32219.176236850202</v>
      </c>
      <c r="K25" s="102">
        <f>TrAvia_act!K$11</f>
        <v>28580.284498915345</v>
      </c>
      <c r="L25" s="102">
        <f>TrAvia_act!L$11</f>
        <v>34429.229741565192</v>
      </c>
      <c r="M25" s="102">
        <f>TrAvia_act!M$11</f>
        <v>37375.561007095195</v>
      </c>
      <c r="N25" s="102">
        <f>TrAvia_act!N$11</f>
        <v>35641.472266559191</v>
      </c>
      <c r="O25" s="102">
        <f>TrAvia_act!O$11</f>
        <v>35415.244194811399</v>
      </c>
      <c r="P25" s="102">
        <f>TrAvia_act!P$11</f>
        <v>39514.894214843684</v>
      </c>
      <c r="Q25" s="102">
        <f>TrAvia_act!Q$11</f>
        <v>40969.107606390877</v>
      </c>
      <c r="R25" s="102">
        <f>TrAvia_act!R$11</f>
        <v>41575.047856511352</v>
      </c>
      <c r="S25" s="102">
        <f>TrAvia_act!S$11</f>
        <v>44799.97814804552</v>
      </c>
      <c r="T25" s="102">
        <f>TrAvia_act!T$11</f>
        <v>46227.215419169625</v>
      </c>
      <c r="U25" s="102">
        <f>TrAvia_act!U$11</f>
        <v>45157.104704644713</v>
      </c>
      <c r="V25" s="102">
        <f>TrAvia_act!V$11</f>
        <v>42305.567992370619</v>
      </c>
      <c r="W25" s="102">
        <f>TrAvia_act!W$11</f>
        <v>43763.183999466972</v>
      </c>
      <c r="DA25" s="175" t="s">
        <v>196</v>
      </c>
    </row>
    <row r="26" spans="1:105" ht="11.45" customHeight="1" x14ac:dyDescent="0.25">
      <c r="A26" s="109" t="s">
        <v>143</v>
      </c>
      <c r="B26" s="110">
        <f t="shared" ref="B26:Q26" si="21">B27+B28</f>
        <v>210311.03959999999</v>
      </c>
      <c r="C26" s="110">
        <f t="shared" si="21"/>
        <v>196436.93560000003</v>
      </c>
      <c r="D26" s="110">
        <f t="shared" si="21"/>
        <v>199209.70899999997</v>
      </c>
      <c r="E26" s="110">
        <f t="shared" si="21"/>
        <v>191180.4902</v>
      </c>
      <c r="F26" s="110">
        <f t="shared" si="21"/>
        <v>204960.43500000003</v>
      </c>
      <c r="G26" s="110">
        <f t="shared" si="21"/>
        <v>212155.80239999999</v>
      </c>
      <c r="H26" s="110">
        <f t="shared" si="21"/>
        <v>222352.28909999999</v>
      </c>
      <c r="I26" s="110">
        <f t="shared" si="21"/>
        <v>223604.84600000002</v>
      </c>
      <c r="J26" s="110">
        <f t="shared" si="21"/>
        <v>225942.01699999999</v>
      </c>
      <c r="K26" s="110">
        <f t="shared" si="21"/>
        <v>206680.44099999999</v>
      </c>
      <c r="L26" s="110">
        <f t="shared" si="21"/>
        <v>232211.17799999996</v>
      </c>
      <c r="M26" s="110">
        <f t="shared" si="21"/>
        <v>221528.701</v>
      </c>
      <c r="N26" s="110">
        <f t="shared" si="21"/>
        <v>222858.38500000001</v>
      </c>
      <c r="O26" s="110">
        <f t="shared" si="21"/>
        <v>218126.02900000001</v>
      </c>
      <c r="P26" s="110">
        <f t="shared" si="21"/>
        <v>223791.28500000003</v>
      </c>
      <c r="Q26" s="110">
        <f t="shared" si="21"/>
        <v>221742.38900000002</v>
      </c>
      <c r="R26" s="110">
        <f t="shared" ref="R26:V26" si="22">R27+R28</f>
        <v>222815.788</v>
      </c>
      <c r="S26" s="110">
        <f t="shared" si="22"/>
        <v>225080.78333333333</v>
      </c>
      <c r="T26" s="110">
        <f t="shared" si="22"/>
        <v>211524.9937777778</v>
      </c>
      <c r="U26" s="110">
        <f t="shared" si="22"/>
        <v>220437.03899999999</v>
      </c>
      <c r="V26" s="110">
        <f t="shared" si="22"/>
        <v>208781.06000000003</v>
      </c>
      <c r="W26" s="110">
        <f t="shared" ref="W26" si="23">W27+W28</f>
        <v>212982.86500000002</v>
      </c>
      <c r="DA26" s="176" t="s">
        <v>384</v>
      </c>
    </row>
    <row r="27" spans="1:105" ht="11.45" customHeight="1" x14ac:dyDescent="0.25">
      <c r="A27" s="128" t="str">
        <f>TrNavi_act!$A$4</f>
        <v>Domestic coastal shipping</v>
      </c>
      <c r="B27" s="102">
        <f>TrNavi_act!B4</f>
        <v>76596.15400000001</v>
      </c>
      <c r="C27" s="102">
        <f>TrNavi_act!C4</f>
        <v>64020.692000000003</v>
      </c>
      <c r="D27" s="102">
        <f>TrNavi_act!D4</f>
        <v>66795.686000000002</v>
      </c>
      <c r="E27" s="102">
        <f>TrNavi_act!E4</f>
        <v>67745.404999999999</v>
      </c>
      <c r="F27" s="102">
        <f>TrNavi_act!F4</f>
        <v>68197.284000000014</v>
      </c>
      <c r="G27" s="102">
        <f>TrNavi_act!G4</f>
        <v>73544.827999999994</v>
      </c>
      <c r="H27" s="102">
        <f>TrNavi_act!H4</f>
        <v>83935.32</v>
      </c>
      <c r="I27" s="102">
        <f>TrNavi_act!I4</f>
        <v>78202.846000000034</v>
      </c>
      <c r="J27" s="102">
        <f>TrNavi_act!J4</f>
        <v>79039.016999999993</v>
      </c>
      <c r="K27" s="102">
        <f>TrNavi_act!K4</f>
        <v>74074.441000000006</v>
      </c>
      <c r="L27" s="102">
        <f>TrNavi_act!L4</f>
        <v>76846.177999999971</v>
      </c>
      <c r="M27" s="102">
        <f>TrNavi_act!M4</f>
        <v>79703.701000000001</v>
      </c>
      <c r="N27" s="102">
        <f>TrNavi_act!N4</f>
        <v>73036.384999999995</v>
      </c>
      <c r="O27" s="102">
        <f>TrNavi_act!O4</f>
        <v>65542.02900000001</v>
      </c>
      <c r="P27" s="102">
        <f>TrNavi_act!P4</f>
        <v>73084.285000000018</v>
      </c>
      <c r="Q27" s="102">
        <f>TrNavi_act!Q4</f>
        <v>74391.38900000001</v>
      </c>
      <c r="R27" s="102">
        <f>TrNavi_act!R4</f>
        <v>76206.787999999986</v>
      </c>
      <c r="S27" s="102">
        <f>TrNavi_act!S4</f>
        <v>77857.45</v>
      </c>
      <c r="T27" s="102">
        <f>TrNavi_act!T4</f>
        <v>80222.216000000015</v>
      </c>
      <c r="U27" s="102">
        <f>TrNavi_act!U4</f>
        <v>80740.039000000004</v>
      </c>
      <c r="V27" s="102">
        <f>TrNavi_act!V4</f>
        <v>77040.050000000017</v>
      </c>
      <c r="W27" s="102">
        <f>TrNavi_act!W4</f>
        <v>76906.86500000002</v>
      </c>
      <c r="DA27" s="175" t="s">
        <v>385</v>
      </c>
    </row>
    <row r="28" spans="1:105" ht="11.45" customHeight="1" x14ac:dyDescent="0.25">
      <c r="A28" s="166" t="str">
        <f>TrNavi_act!$A$5</f>
        <v>Inland waterways</v>
      </c>
      <c r="B28" s="169">
        <f>TrNavi_act!B5</f>
        <v>133714.88559999998</v>
      </c>
      <c r="C28" s="169">
        <f>TrNavi_act!C5</f>
        <v>132416.24360000002</v>
      </c>
      <c r="D28" s="169">
        <f>TrNavi_act!D5</f>
        <v>132414.02299999999</v>
      </c>
      <c r="E28" s="169">
        <f>TrNavi_act!E5</f>
        <v>123435.08520000002</v>
      </c>
      <c r="F28" s="169">
        <f>TrNavi_act!F5</f>
        <v>136763.15100000001</v>
      </c>
      <c r="G28" s="169">
        <f>TrNavi_act!G5</f>
        <v>138610.97440000001</v>
      </c>
      <c r="H28" s="169">
        <f>TrNavi_act!H5</f>
        <v>138416.96909999999</v>
      </c>
      <c r="I28" s="169">
        <f>TrNavi_act!I5</f>
        <v>145402</v>
      </c>
      <c r="J28" s="169">
        <f>TrNavi_act!J5</f>
        <v>146903</v>
      </c>
      <c r="K28" s="169">
        <f>TrNavi_act!K5</f>
        <v>132606</v>
      </c>
      <c r="L28" s="169">
        <f>TrNavi_act!L5</f>
        <v>155365</v>
      </c>
      <c r="M28" s="169">
        <f>TrNavi_act!M5</f>
        <v>141825</v>
      </c>
      <c r="N28" s="169">
        <f>TrNavi_act!N5</f>
        <v>149822</v>
      </c>
      <c r="O28" s="169">
        <f>TrNavi_act!O5</f>
        <v>152584</v>
      </c>
      <c r="P28" s="169">
        <f>TrNavi_act!P5</f>
        <v>150707</v>
      </c>
      <c r="Q28" s="169">
        <f>TrNavi_act!Q5</f>
        <v>147351</v>
      </c>
      <c r="R28" s="169">
        <f>TrNavi_act!R5</f>
        <v>146609</v>
      </c>
      <c r="S28" s="169">
        <f>TrNavi_act!S5</f>
        <v>147223.33333333331</v>
      </c>
      <c r="T28" s="169">
        <f>TrNavi_act!T5</f>
        <v>131302.77777777778</v>
      </c>
      <c r="U28" s="169">
        <f>TrNavi_act!U5</f>
        <v>139697</v>
      </c>
      <c r="V28" s="169">
        <f>TrNavi_act!V5</f>
        <v>131741.01</v>
      </c>
      <c r="W28" s="169">
        <f>TrNavi_act!W5</f>
        <v>136076</v>
      </c>
      <c r="DA28" s="177" t="s">
        <v>386</v>
      </c>
    </row>
    <row r="29" spans="1:105" ht="11.45" customHeight="1" x14ac:dyDescent="0.25">
      <c r="A29" s="27" t="s">
        <v>179</v>
      </c>
      <c r="B29" s="28">
        <f t="shared" ref="B29:W29" si="24">B30+B31</f>
        <v>5326857.4465439999</v>
      </c>
      <c r="C29" s="28">
        <f t="shared" si="24"/>
        <v>5600580.8933119997</v>
      </c>
      <c r="D29" s="28">
        <f t="shared" si="24"/>
        <v>5760396.7518229997</v>
      </c>
      <c r="E29" s="28">
        <f t="shared" si="24"/>
        <v>5971481.5426449999</v>
      </c>
      <c r="F29" s="28">
        <f t="shared" si="24"/>
        <v>6310605.0556279998</v>
      </c>
      <c r="G29" s="28">
        <f t="shared" si="24"/>
        <v>6787911.1454270007</v>
      </c>
      <c r="H29" s="28">
        <f t="shared" si="24"/>
        <v>7119228.0933020003</v>
      </c>
      <c r="I29" s="28">
        <f t="shared" si="24"/>
        <v>7369718.9251739997</v>
      </c>
      <c r="J29" s="28">
        <f t="shared" si="24"/>
        <v>7603280.8803650001</v>
      </c>
      <c r="K29" s="28">
        <f t="shared" si="24"/>
        <v>6448510.9093880001</v>
      </c>
      <c r="L29" s="28">
        <f t="shared" si="24"/>
        <v>6942996.0965500008</v>
      </c>
      <c r="M29" s="28">
        <f t="shared" si="24"/>
        <v>7483459.4286740012</v>
      </c>
      <c r="N29" s="28">
        <f t="shared" si="24"/>
        <v>7468630.6677689981</v>
      </c>
      <c r="O29" s="28">
        <f t="shared" si="24"/>
        <v>7295288.9737370005</v>
      </c>
      <c r="P29" s="28">
        <f t="shared" si="24"/>
        <v>7635673.2099049995</v>
      </c>
      <c r="Q29" s="28">
        <f t="shared" si="24"/>
        <v>7708235.5194420023</v>
      </c>
      <c r="R29" s="28">
        <f t="shared" si="24"/>
        <v>7724186.3726279996</v>
      </c>
      <c r="S29" s="28">
        <f t="shared" si="24"/>
        <v>7986547.7088090023</v>
      </c>
      <c r="T29" s="28">
        <f t="shared" si="24"/>
        <v>8213749.9319819994</v>
      </c>
      <c r="U29" s="28">
        <f t="shared" si="24"/>
        <v>8422478.3690099996</v>
      </c>
      <c r="V29" s="28">
        <f t="shared" si="24"/>
        <v>7741503.7297410006</v>
      </c>
      <c r="W29" s="28">
        <f t="shared" si="24"/>
        <v>8135819.1880959999</v>
      </c>
      <c r="DA29" s="173" t="s">
        <v>387</v>
      </c>
    </row>
    <row r="30" spans="1:105" ht="11.45" customHeight="1" x14ac:dyDescent="0.25">
      <c r="A30" s="128" t="s">
        <v>172</v>
      </c>
      <c r="B30" s="102">
        <f>MBunk_act!B$4</f>
        <v>753767.24071499996</v>
      </c>
      <c r="C30" s="102">
        <f>MBunk_act!C$4</f>
        <v>780873.54106299998</v>
      </c>
      <c r="D30" s="102">
        <f>MBunk_act!D$4</f>
        <v>793361.74395400006</v>
      </c>
      <c r="E30" s="102">
        <f>MBunk_act!E$4</f>
        <v>807199.90117699991</v>
      </c>
      <c r="F30" s="102">
        <f>MBunk_act!F$4</f>
        <v>831866.44911899988</v>
      </c>
      <c r="G30" s="102">
        <f>MBunk_act!G$4</f>
        <v>834011.02166099998</v>
      </c>
      <c r="H30" s="102">
        <f>MBunk_act!H$4</f>
        <v>820751.74994500016</v>
      </c>
      <c r="I30" s="102">
        <f>MBunk_act!I$4</f>
        <v>821736.85036699986</v>
      </c>
      <c r="J30" s="102">
        <f>MBunk_act!J$4</f>
        <v>823455.9682560002</v>
      </c>
      <c r="K30" s="102">
        <f>MBunk_act!K$4</f>
        <v>749736.74779499997</v>
      </c>
      <c r="L30" s="102">
        <f>MBunk_act!L$4</f>
        <v>810990.88261199987</v>
      </c>
      <c r="M30" s="102">
        <f>MBunk_act!M$4</f>
        <v>819202.74876200012</v>
      </c>
      <c r="N30" s="102">
        <f>MBunk_act!N$4</f>
        <v>813110.6150639999</v>
      </c>
      <c r="O30" s="102">
        <f>MBunk_act!O$4</f>
        <v>831474.02015</v>
      </c>
      <c r="P30" s="102">
        <f>MBunk_act!P$4</f>
        <v>858027.52009200002</v>
      </c>
      <c r="Q30" s="102">
        <f>MBunk_act!Q$4</f>
        <v>847483.61328800011</v>
      </c>
      <c r="R30" s="102">
        <f>MBunk_act!R$4</f>
        <v>885484.94313100004</v>
      </c>
      <c r="S30" s="102">
        <f>MBunk_act!S$4</f>
        <v>892626.678526</v>
      </c>
      <c r="T30" s="102">
        <f>MBunk_act!T$4</f>
        <v>949847.57712200028</v>
      </c>
      <c r="U30" s="102">
        <f>MBunk_act!U$4</f>
        <v>955169.91404700011</v>
      </c>
      <c r="V30" s="102">
        <f>MBunk_act!V$4</f>
        <v>893950.70762199978</v>
      </c>
      <c r="W30" s="102">
        <f>MBunk_act!W$4</f>
        <v>910620.84579399996</v>
      </c>
      <c r="DA30" s="175" t="s">
        <v>388</v>
      </c>
    </row>
    <row r="31" spans="1:105" ht="11.45" customHeight="1" x14ac:dyDescent="0.25">
      <c r="A31" s="138" t="s">
        <v>173</v>
      </c>
      <c r="B31" s="86">
        <f>MBunk_act!B$5</f>
        <v>4573090.2058290001</v>
      </c>
      <c r="C31" s="86">
        <f>MBunk_act!C$5</f>
        <v>4819707.3522489993</v>
      </c>
      <c r="D31" s="86">
        <f>MBunk_act!D$5</f>
        <v>4967035.0078689996</v>
      </c>
      <c r="E31" s="86">
        <f>MBunk_act!E$5</f>
        <v>5164281.6414679997</v>
      </c>
      <c r="F31" s="86">
        <f>MBunk_act!F$5</f>
        <v>5478738.6065090001</v>
      </c>
      <c r="G31" s="86">
        <f>MBunk_act!G$5</f>
        <v>5953900.1237660004</v>
      </c>
      <c r="H31" s="86">
        <f>MBunk_act!H$5</f>
        <v>6298476.3433570005</v>
      </c>
      <c r="I31" s="86">
        <f>MBunk_act!I$5</f>
        <v>6547982.0748070003</v>
      </c>
      <c r="J31" s="86">
        <f>MBunk_act!J$5</f>
        <v>6779824.9121089997</v>
      </c>
      <c r="K31" s="86">
        <f>MBunk_act!K$5</f>
        <v>5698774.1615930004</v>
      </c>
      <c r="L31" s="86">
        <f>MBunk_act!L$5</f>
        <v>6132005.2139380006</v>
      </c>
      <c r="M31" s="86">
        <f>MBunk_act!M$5</f>
        <v>6664256.6799120009</v>
      </c>
      <c r="N31" s="86">
        <f>MBunk_act!N$5</f>
        <v>6655520.0527049983</v>
      </c>
      <c r="O31" s="86">
        <f>MBunk_act!O$5</f>
        <v>6463814.9535870003</v>
      </c>
      <c r="P31" s="86">
        <f>MBunk_act!P$5</f>
        <v>6777645.6898129992</v>
      </c>
      <c r="Q31" s="86">
        <f>MBunk_act!Q$5</f>
        <v>6860751.9061540021</v>
      </c>
      <c r="R31" s="86">
        <f>MBunk_act!R$5</f>
        <v>6838701.4294969998</v>
      </c>
      <c r="S31" s="86">
        <f>MBunk_act!S$5</f>
        <v>7093921.0302830022</v>
      </c>
      <c r="T31" s="86">
        <f>MBunk_act!T$5</f>
        <v>7263902.3548599994</v>
      </c>
      <c r="U31" s="86">
        <f>MBunk_act!U$5</f>
        <v>7467308.4549629986</v>
      </c>
      <c r="V31" s="86">
        <f>MBunk_act!V$5</f>
        <v>6847553.0221190006</v>
      </c>
      <c r="W31" s="86">
        <f>MBunk_act!W$5</f>
        <v>7225198.3423020002</v>
      </c>
      <c r="DA31" s="178" t="s">
        <v>389</v>
      </c>
    </row>
    <row r="32" spans="1:105" ht="11.45" customHeight="1" x14ac:dyDescent="0.25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DA32" s="171"/>
    </row>
    <row r="33" spans="1:105" ht="11.45" customHeight="1" x14ac:dyDescent="0.25">
      <c r="A33" s="53" t="s">
        <v>32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DA33" s="172"/>
    </row>
    <row r="34" spans="1:105" ht="11.45" customHeight="1" x14ac:dyDescent="0.25">
      <c r="A34" s="27" t="s">
        <v>33</v>
      </c>
      <c r="B34" s="28">
        <f t="shared" ref="B34:Q34" si="25">B35+B39+B43</f>
        <v>203854.54794832657</v>
      </c>
      <c r="C34" s="28">
        <f t="shared" si="25"/>
        <v>205123.88493185915</v>
      </c>
      <c r="D34" s="28">
        <f t="shared" si="25"/>
        <v>207135.60974081821</v>
      </c>
      <c r="E34" s="28">
        <f t="shared" si="25"/>
        <v>208430.44065125412</v>
      </c>
      <c r="F34" s="28">
        <f t="shared" si="25"/>
        <v>212832.93926256601</v>
      </c>
      <c r="G34" s="28">
        <f t="shared" si="25"/>
        <v>212662.0489089663</v>
      </c>
      <c r="H34" s="28">
        <f t="shared" si="25"/>
        <v>216583.56219416385</v>
      </c>
      <c r="I34" s="28">
        <f t="shared" si="25"/>
        <v>220391.82074489765</v>
      </c>
      <c r="J34" s="28">
        <f t="shared" si="25"/>
        <v>219822.73348115262</v>
      </c>
      <c r="K34" s="28">
        <f t="shared" si="25"/>
        <v>217063.00651632587</v>
      </c>
      <c r="L34" s="28">
        <f t="shared" si="25"/>
        <v>214810.58264540293</v>
      </c>
      <c r="M34" s="28">
        <f t="shared" si="25"/>
        <v>215712.84517095139</v>
      </c>
      <c r="N34" s="28">
        <f t="shared" si="25"/>
        <v>210031.79987949747</v>
      </c>
      <c r="O34" s="28">
        <f t="shared" si="25"/>
        <v>208887.50958083145</v>
      </c>
      <c r="P34" s="28">
        <f t="shared" si="25"/>
        <v>213731.56738439531</v>
      </c>
      <c r="Q34" s="28">
        <f t="shared" si="25"/>
        <v>217810.87680725276</v>
      </c>
      <c r="R34" s="28">
        <f t="shared" ref="R34:V34" si="26">R35+R39+R43</f>
        <v>222571.01990510727</v>
      </c>
      <c r="S34" s="28">
        <f t="shared" si="26"/>
        <v>227113.35256601538</v>
      </c>
      <c r="T34" s="28">
        <f t="shared" si="26"/>
        <v>228690.61097808339</v>
      </c>
      <c r="U34" s="28">
        <f t="shared" si="26"/>
        <v>231597.07827704871</v>
      </c>
      <c r="V34" s="28">
        <f t="shared" si="26"/>
        <v>176845.91704264499</v>
      </c>
      <c r="W34" s="28">
        <f t="shared" ref="W34" si="27">W35+W39+W43</f>
        <v>191798.3964155736</v>
      </c>
      <c r="DA34" s="173"/>
    </row>
    <row r="35" spans="1:105" ht="11.45" customHeight="1" x14ac:dyDescent="0.25">
      <c r="A35" s="136" t="str">
        <f>$A$5</f>
        <v>Road transport</v>
      </c>
      <c r="B35" s="137">
        <f t="shared" ref="B35:Q35" si="28">B36+B37+B38</f>
        <v>167049.4683900722</v>
      </c>
      <c r="C35" s="137">
        <f t="shared" si="28"/>
        <v>169193.65615544032</v>
      </c>
      <c r="D35" s="137">
        <f t="shared" si="28"/>
        <v>172155.91129380953</v>
      </c>
      <c r="E35" s="137">
        <f t="shared" si="28"/>
        <v>173089.10715568549</v>
      </c>
      <c r="F35" s="137">
        <f t="shared" si="28"/>
        <v>175497.35170608346</v>
      </c>
      <c r="G35" s="137">
        <f t="shared" si="28"/>
        <v>174055.0482994311</v>
      </c>
      <c r="H35" s="137">
        <f t="shared" si="28"/>
        <v>176899.17587936061</v>
      </c>
      <c r="I35" s="137">
        <f t="shared" si="28"/>
        <v>179052.23059731466</v>
      </c>
      <c r="J35" s="137">
        <f t="shared" si="28"/>
        <v>178174.63017366175</v>
      </c>
      <c r="K35" s="137">
        <f t="shared" si="28"/>
        <v>178352.21496911944</v>
      </c>
      <c r="L35" s="137">
        <f t="shared" si="28"/>
        <v>176078.96326934602</v>
      </c>
      <c r="M35" s="137">
        <f t="shared" si="28"/>
        <v>175617.27103063752</v>
      </c>
      <c r="N35" s="137">
        <f t="shared" si="28"/>
        <v>170498.58893396688</v>
      </c>
      <c r="O35" s="137">
        <f t="shared" si="28"/>
        <v>170034.35724344754</v>
      </c>
      <c r="P35" s="137">
        <f t="shared" si="28"/>
        <v>174466.59493377034</v>
      </c>
      <c r="Q35" s="137">
        <f t="shared" si="28"/>
        <v>177086.08451629322</v>
      </c>
      <c r="R35" s="137">
        <f t="shared" ref="R35:V35" si="29">R36+R37+R38</f>
        <v>179677.46353677945</v>
      </c>
      <c r="S35" s="137">
        <f t="shared" si="29"/>
        <v>181596.49559033834</v>
      </c>
      <c r="T35" s="137">
        <f t="shared" si="29"/>
        <v>180951.90969254196</v>
      </c>
      <c r="U35" s="137">
        <f t="shared" si="29"/>
        <v>182656.84615755503</v>
      </c>
      <c r="V35" s="137">
        <f t="shared" si="29"/>
        <v>156741.83396874275</v>
      </c>
      <c r="W35" s="137">
        <f t="shared" ref="W35" si="30">W36+W37+W38</f>
        <v>166999.30846937286</v>
      </c>
      <c r="DA35" s="174" t="s">
        <v>390</v>
      </c>
    </row>
    <row r="36" spans="1:105" ht="11.45" customHeight="1" x14ac:dyDescent="0.25">
      <c r="A36" s="128" t="str">
        <f>$A$6</f>
        <v>Powered two-wheelers</v>
      </c>
      <c r="B36" s="102">
        <f>TrRoad_ene!B$19</f>
        <v>3405.2524978711281</v>
      </c>
      <c r="C36" s="102">
        <f>TrRoad_ene!C$19</f>
        <v>3482.8462312535921</v>
      </c>
      <c r="D36" s="102">
        <f>TrRoad_ene!D$19</f>
        <v>3502.2502177883889</v>
      </c>
      <c r="E36" s="102">
        <f>TrRoad_ene!E$19</f>
        <v>3559.2388570995472</v>
      </c>
      <c r="F36" s="102">
        <f>TrRoad_ene!F$19</f>
        <v>3625.4333148614178</v>
      </c>
      <c r="G36" s="102">
        <f>TrRoad_ene!G$19</f>
        <v>3699.6045614803447</v>
      </c>
      <c r="H36" s="102">
        <f>TrRoad_ene!H$19</f>
        <v>3624.2287889147105</v>
      </c>
      <c r="I36" s="102">
        <f>TrRoad_ene!I$19</f>
        <v>3473.6671831717799</v>
      </c>
      <c r="J36" s="102">
        <f>TrRoad_ene!J$19</f>
        <v>3580.4361790254534</v>
      </c>
      <c r="K36" s="102">
        <f>TrRoad_ene!K$19</f>
        <v>3516.4558454765843</v>
      </c>
      <c r="L36" s="102">
        <f>TrRoad_ene!L$19</f>
        <v>3577.9422822922202</v>
      </c>
      <c r="M36" s="102">
        <f>TrRoad_ene!M$19</f>
        <v>3572.5989157514646</v>
      </c>
      <c r="N36" s="102">
        <f>TrRoad_ene!N$19</f>
        <v>3484.1139694852895</v>
      </c>
      <c r="O36" s="102">
        <f>TrRoad_ene!O$19</f>
        <v>3445.9145597869738</v>
      </c>
      <c r="P36" s="102">
        <f>TrRoad_ene!P$19</f>
        <v>3528.1513822885363</v>
      </c>
      <c r="Q36" s="102">
        <f>TrRoad_ene!Q$19</f>
        <v>3563.4150863828181</v>
      </c>
      <c r="R36" s="102">
        <f>TrRoad_ene!R$19</f>
        <v>3564.8188872358655</v>
      </c>
      <c r="S36" s="102">
        <f>TrRoad_ene!S$19</f>
        <v>3381.2569290030924</v>
      </c>
      <c r="T36" s="102">
        <f>TrRoad_ene!T$19</f>
        <v>3226.1397661589654</v>
      </c>
      <c r="U36" s="102">
        <f>TrRoad_ene!U$19</f>
        <v>3368.9220758774613</v>
      </c>
      <c r="V36" s="102">
        <f>TrRoad_ene!V$19</f>
        <v>2954.9556918445373</v>
      </c>
      <c r="W36" s="102">
        <f>TrRoad_ene!W$19</f>
        <v>2939.8796506624867</v>
      </c>
      <c r="DA36" s="175" t="s">
        <v>391</v>
      </c>
    </row>
    <row r="37" spans="1:105" ht="11.45" customHeight="1" x14ac:dyDescent="0.25">
      <c r="A37" s="128" t="str">
        <f>$A$7</f>
        <v>Passenger cars</v>
      </c>
      <c r="B37" s="102">
        <f>TrRoad_ene!B$21</f>
        <v>149935.38249775683</v>
      </c>
      <c r="C37" s="102">
        <f>TrRoad_ene!C$21</f>
        <v>152093.15745184777</v>
      </c>
      <c r="D37" s="102">
        <f>TrRoad_ene!D$21</f>
        <v>155147.7300060472</v>
      </c>
      <c r="E37" s="102">
        <f>TrRoad_ene!E$21</f>
        <v>155902.75206987155</v>
      </c>
      <c r="F37" s="102">
        <f>TrRoad_ene!F$21</f>
        <v>158342.91626938019</v>
      </c>
      <c r="G37" s="102">
        <f>TrRoad_ene!G$21</f>
        <v>157061.47452220417</v>
      </c>
      <c r="H37" s="102">
        <f>TrRoad_ene!H$21</f>
        <v>159856.05305984779</v>
      </c>
      <c r="I37" s="102">
        <f>TrRoad_ene!I$21</f>
        <v>162101.7112659172</v>
      </c>
      <c r="J37" s="102">
        <f>TrRoad_ene!J$21</f>
        <v>161053.33715289619</v>
      </c>
      <c r="K37" s="102">
        <f>TrRoad_ene!K$21</f>
        <v>161282.30094452683</v>
      </c>
      <c r="L37" s="102">
        <f>TrRoad_ene!L$21</f>
        <v>158883.98056794284</v>
      </c>
      <c r="M37" s="102">
        <f>TrRoad_ene!M$21</f>
        <v>158234.47650428402</v>
      </c>
      <c r="N37" s="102">
        <f>TrRoad_ene!N$21</f>
        <v>153403.21660443893</v>
      </c>
      <c r="O37" s="102">
        <f>TrRoad_ene!O$21</f>
        <v>152974.29983633509</v>
      </c>
      <c r="P37" s="102">
        <f>TrRoad_ene!P$21</f>
        <v>157076.63887012229</v>
      </c>
      <c r="Q37" s="102">
        <f>TrRoad_ene!Q$21</f>
        <v>159218.79237634217</v>
      </c>
      <c r="R37" s="102">
        <f>TrRoad_ene!R$21</f>
        <v>161556.8392505681</v>
      </c>
      <c r="S37" s="102">
        <f>TrRoad_ene!S$21</f>
        <v>163869.88804132355</v>
      </c>
      <c r="T37" s="102">
        <f>TrRoad_ene!T$21</f>
        <v>163300.34131917977</v>
      </c>
      <c r="U37" s="102">
        <f>TrRoad_ene!U$21</f>
        <v>164672.37057016953</v>
      </c>
      <c r="V37" s="102">
        <f>TrRoad_ene!V$21</f>
        <v>140478.30527407263</v>
      </c>
      <c r="W37" s="102">
        <f>TrRoad_ene!W$21</f>
        <v>150346.72987449047</v>
      </c>
      <c r="DA37" s="175" t="s">
        <v>392</v>
      </c>
    </row>
    <row r="38" spans="1:105" ht="11.45" customHeight="1" x14ac:dyDescent="0.25">
      <c r="A38" s="128" t="str">
        <f>$A$8</f>
        <v>Motor coaches, buses and trolley buses</v>
      </c>
      <c r="B38" s="102">
        <f>TrRoad_ene!B$33</f>
        <v>13708.833394444267</v>
      </c>
      <c r="C38" s="102">
        <f>TrRoad_ene!C$33</f>
        <v>13617.652472338954</v>
      </c>
      <c r="D38" s="102">
        <f>TrRoad_ene!D$33</f>
        <v>13505.931069973931</v>
      </c>
      <c r="E38" s="102">
        <f>TrRoad_ene!E$33</f>
        <v>13627.11622871438</v>
      </c>
      <c r="F38" s="102">
        <f>TrRoad_ene!F$33</f>
        <v>13529.002121841857</v>
      </c>
      <c r="G38" s="102">
        <f>TrRoad_ene!G$33</f>
        <v>13293.969215746594</v>
      </c>
      <c r="H38" s="102">
        <f>TrRoad_ene!H$33</f>
        <v>13418.894030598103</v>
      </c>
      <c r="I38" s="102">
        <f>TrRoad_ene!I$33</f>
        <v>13476.852148225673</v>
      </c>
      <c r="J38" s="102">
        <f>TrRoad_ene!J$33</f>
        <v>13540.856841740118</v>
      </c>
      <c r="K38" s="102">
        <f>TrRoad_ene!K$33</f>
        <v>13553.458179116016</v>
      </c>
      <c r="L38" s="102">
        <f>TrRoad_ene!L$33</f>
        <v>13617.040419110976</v>
      </c>
      <c r="M38" s="102">
        <f>TrRoad_ene!M$33</f>
        <v>13810.195610602033</v>
      </c>
      <c r="N38" s="102">
        <f>TrRoad_ene!N$33</f>
        <v>13611.258360042682</v>
      </c>
      <c r="O38" s="102">
        <f>TrRoad_ene!O$33</f>
        <v>13614.142847325475</v>
      </c>
      <c r="P38" s="102">
        <f>TrRoad_ene!P$33</f>
        <v>13861.804681359512</v>
      </c>
      <c r="Q38" s="102">
        <f>TrRoad_ene!Q$33</f>
        <v>14303.877053568222</v>
      </c>
      <c r="R38" s="102">
        <f>TrRoad_ene!R$33</f>
        <v>14555.805398975504</v>
      </c>
      <c r="S38" s="102">
        <f>TrRoad_ene!S$33</f>
        <v>14345.350620011699</v>
      </c>
      <c r="T38" s="102">
        <f>TrRoad_ene!T$33</f>
        <v>14425.428607203203</v>
      </c>
      <c r="U38" s="102">
        <f>TrRoad_ene!U$33</f>
        <v>14615.553511508031</v>
      </c>
      <c r="V38" s="102">
        <f>TrRoad_ene!V$33</f>
        <v>13308.573002825578</v>
      </c>
      <c r="W38" s="102">
        <f>TrRoad_ene!W$33</f>
        <v>13712.698944219923</v>
      </c>
      <c r="DA38" s="175" t="s">
        <v>393</v>
      </c>
    </row>
    <row r="39" spans="1:105" ht="11.45" customHeight="1" x14ac:dyDescent="0.25">
      <c r="A39" s="109" t="str">
        <f>$A$9</f>
        <v>Rail, metro and tram</v>
      </c>
      <c r="B39" s="110">
        <f t="shared" ref="B39:Q39" si="31">B40+B41+B42</f>
        <v>5202.4468798892431</v>
      </c>
      <c r="C39" s="110">
        <f t="shared" si="31"/>
        <v>4957.6995030498219</v>
      </c>
      <c r="D39" s="110">
        <f t="shared" si="31"/>
        <v>5011.132747872608</v>
      </c>
      <c r="E39" s="110">
        <f t="shared" si="31"/>
        <v>4959.4342922688229</v>
      </c>
      <c r="F39" s="110">
        <f t="shared" si="31"/>
        <v>5034.9384219977283</v>
      </c>
      <c r="G39" s="110">
        <f t="shared" si="31"/>
        <v>4993.3211921015691</v>
      </c>
      <c r="H39" s="110">
        <f t="shared" si="31"/>
        <v>4685.223488249876</v>
      </c>
      <c r="I39" s="110">
        <f t="shared" si="31"/>
        <v>4805.5554509031253</v>
      </c>
      <c r="J39" s="110">
        <f t="shared" si="31"/>
        <v>4793.9356465711089</v>
      </c>
      <c r="K39" s="110">
        <f t="shared" si="31"/>
        <v>4694.9632884530265</v>
      </c>
      <c r="L39" s="110">
        <f t="shared" si="31"/>
        <v>4677.2665443295855</v>
      </c>
      <c r="M39" s="110">
        <f t="shared" si="31"/>
        <v>4655.5452088115035</v>
      </c>
      <c r="N39" s="110">
        <f t="shared" si="31"/>
        <v>4726.6310574788276</v>
      </c>
      <c r="O39" s="110">
        <f t="shared" si="31"/>
        <v>4259.8630675977975</v>
      </c>
      <c r="P39" s="110">
        <f t="shared" si="31"/>
        <v>4126.0746689728921</v>
      </c>
      <c r="Q39" s="110">
        <f t="shared" si="31"/>
        <v>4154.4069442668806</v>
      </c>
      <c r="R39" s="110">
        <f t="shared" ref="R39:V39" si="32">R40+R41+R42</f>
        <v>4203.8583429191731</v>
      </c>
      <c r="S39" s="110">
        <f t="shared" si="32"/>
        <v>4175.7273287452972</v>
      </c>
      <c r="T39" s="110">
        <f t="shared" si="32"/>
        <v>4103.2232300164296</v>
      </c>
      <c r="U39" s="110">
        <f t="shared" si="32"/>
        <v>4061.0835636885886</v>
      </c>
      <c r="V39" s="110">
        <f t="shared" si="32"/>
        <v>3464.3772250999673</v>
      </c>
      <c r="W39" s="110">
        <f t="shared" ref="W39" si="33">W40+W41+W42</f>
        <v>3861.1785048215384</v>
      </c>
      <c r="DA39" s="176" t="s">
        <v>394</v>
      </c>
    </row>
    <row r="40" spans="1:105" ht="11.45" customHeight="1" x14ac:dyDescent="0.25">
      <c r="A40" s="128" t="str">
        <f>$A$10</f>
        <v>Metro and tram, urban light rail</v>
      </c>
      <c r="B40" s="102">
        <f>TrRail_ene!B$12</f>
        <v>374.66872104241804</v>
      </c>
      <c r="C40" s="102">
        <f>TrRail_ene!C$12</f>
        <v>377.04704357921105</v>
      </c>
      <c r="D40" s="102">
        <f>TrRail_ene!D$12</f>
        <v>378.1660251198125</v>
      </c>
      <c r="E40" s="102">
        <f>TrRail_ene!E$12</f>
        <v>385.24981657032123</v>
      </c>
      <c r="F40" s="102">
        <f>TrRail_ene!F$12</f>
        <v>390.64880592324772</v>
      </c>
      <c r="G40" s="102">
        <f>TrRail_ene!G$12</f>
        <v>374.70225754876498</v>
      </c>
      <c r="H40" s="102">
        <f>TrRail_ene!H$12</f>
        <v>374.42952450614354</v>
      </c>
      <c r="I40" s="102">
        <f>TrRail_ene!I$12</f>
        <v>377.42842663054017</v>
      </c>
      <c r="J40" s="102">
        <f>TrRail_ene!J$12</f>
        <v>382.08405171197381</v>
      </c>
      <c r="K40" s="102">
        <f>TrRail_ene!K$12</f>
        <v>380.45795455253108</v>
      </c>
      <c r="L40" s="102">
        <f>TrRail_ene!L$12</f>
        <v>386.16577570279526</v>
      </c>
      <c r="M40" s="102">
        <f>TrRail_ene!M$12</f>
        <v>381.84666294815349</v>
      </c>
      <c r="N40" s="102">
        <f>TrRail_ene!N$12</f>
        <v>379.94087539024457</v>
      </c>
      <c r="O40" s="102">
        <f>TrRail_ene!O$12</f>
        <v>372.96428376314304</v>
      </c>
      <c r="P40" s="102">
        <f>TrRail_ene!P$12</f>
        <v>364.77742716565609</v>
      </c>
      <c r="Q40" s="102">
        <f>TrRail_ene!Q$12</f>
        <v>344.84436868026637</v>
      </c>
      <c r="R40" s="102">
        <f>TrRail_ene!R$12</f>
        <v>347.75370205092463</v>
      </c>
      <c r="S40" s="102">
        <f>TrRail_ene!S$12</f>
        <v>347.20108610157888</v>
      </c>
      <c r="T40" s="102">
        <f>TrRail_ene!T$12</f>
        <v>347.0700085323312</v>
      </c>
      <c r="U40" s="102">
        <f>TrRail_ene!U$12</f>
        <v>344.73801871007441</v>
      </c>
      <c r="V40" s="102">
        <f>TrRail_ene!V$12</f>
        <v>298.67933256064413</v>
      </c>
      <c r="W40" s="102">
        <f>TrRail_ene!W$12</f>
        <v>305.65638544534727</v>
      </c>
      <c r="DA40" s="175" t="s">
        <v>395</v>
      </c>
    </row>
    <row r="41" spans="1:105" ht="11.45" customHeight="1" x14ac:dyDescent="0.25">
      <c r="A41" s="128" t="str">
        <f>$A$11</f>
        <v>Conventional passenger trains</v>
      </c>
      <c r="B41" s="102">
        <f>TrRail_ene!B$13</f>
        <v>4377.187393385233</v>
      </c>
      <c r="C41" s="102">
        <f>TrRail_ene!C$13</f>
        <v>4069.2162929653396</v>
      </c>
      <c r="D41" s="102">
        <f>TrRail_ene!D$13</f>
        <v>4103.9354714460915</v>
      </c>
      <c r="E41" s="102">
        <f>TrRail_ene!E$13</f>
        <v>4034.3981941345269</v>
      </c>
      <c r="F41" s="102">
        <f>TrRail_ene!F$13</f>
        <v>4066.2076440824549</v>
      </c>
      <c r="G41" s="102">
        <f>TrRail_ene!G$13</f>
        <v>4030.2290830179209</v>
      </c>
      <c r="H41" s="102">
        <f>TrRail_ene!H$13</f>
        <v>3721.8386692902973</v>
      </c>
      <c r="I41" s="102">
        <f>TrRail_ene!I$13</f>
        <v>3831.0585494035668</v>
      </c>
      <c r="J41" s="102">
        <f>TrRail_ene!J$13</f>
        <v>3745.6188106764689</v>
      </c>
      <c r="K41" s="102">
        <f>TrRail_ene!K$13</f>
        <v>3559.2225405386112</v>
      </c>
      <c r="L41" s="102">
        <f>TrRail_ene!L$13</f>
        <v>3538.9223926111126</v>
      </c>
      <c r="M41" s="102">
        <f>TrRail_ene!M$13</f>
        <v>3545.2566891225865</v>
      </c>
      <c r="N41" s="102">
        <f>TrRail_ene!N$13</f>
        <v>3608.9135706616007</v>
      </c>
      <c r="O41" s="102">
        <f>TrRail_ene!O$13</f>
        <v>3153.0088339514432</v>
      </c>
      <c r="P41" s="102">
        <f>TrRail_ene!P$13</f>
        <v>3049.2537911537975</v>
      </c>
      <c r="Q41" s="102">
        <f>TrRail_ene!Q$13</f>
        <v>3087.8374450898755</v>
      </c>
      <c r="R41" s="102">
        <f>TrRail_ene!R$13</f>
        <v>3142.9325354542343</v>
      </c>
      <c r="S41" s="102">
        <f>TrRail_ene!S$13</f>
        <v>3096.2500451517567</v>
      </c>
      <c r="T41" s="102">
        <f>TrRail_ene!T$13</f>
        <v>3043.4838193717096</v>
      </c>
      <c r="U41" s="102">
        <f>TrRail_ene!U$13</f>
        <v>2978.8895247333535</v>
      </c>
      <c r="V41" s="102">
        <f>TrRail_ene!V$13</f>
        <v>2588.0215319679928</v>
      </c>
      <c r="W41" s="102">
        <f>TrRail_ene!W$13</f>
        <v>2908.9141488829355</v>
      </c>
      <c r="DA41" s="175" t="s">
        <v>396</v>
      </c>
    </row>
    <row r="42" spans="1:105" ht="11.45" customHeight="1" x14ac:dyDescent="0.25">
      <c r="A42" s="128" t="str">
        <f>$A$12</f>
        <v>High speed passenger trains</v>
      </c>
      <c r="B42" s="102">
        <f>TrRail_ene!B$16</f>
        <v>450.59076546159241</v>
      </c>
      <c r="C42" s="102">
        <f>TrRail_ene!C$16</f>
        <v>511.43616650527105</v>
      </c>
      <c r="D42" s="102">
        <f>TrRail_ene!D$16</f>
        <v>529.03125130670401</v>
      </c>
      <c r="E42" s="102">
        <f>TrRail_ene!E$16</f>
        <v>539.78628156397451</v>
      </c>
      <c r="F42" s="102">
        <f>TrRail_ene!F$16</f>
        <v>578.0819719920255</v>
      </c>
      <c r="G42" s="102">
        <f>TrRail_ene!G$16</f>
        <v>588.38985153488295</v>
      </c>
      <c r="H42" s="102">
        <f>TrRail_ene!H$16</f>
        <v>588.95529445343516</v>
      </c>
      <c r="I42" s="102">
        <f>TrRail_ene!I$16</f>
        <v>597.06847486901859</v>
      </c>
      <c r="J42" s="102">
        <f>TrRail_ene!J$16</f>
        <v>666.23278418266625</v>
      </c>
      <c r="K42" s="102">
        <f>TrRail_ene!K$16</f>
        <v>755.28279336188405</v>
      </c>
      <c r="L42" s="102">
        <f>TrRail_ene!L$16</f>
        <v>752.17837601567794</v>
      </c>
      <c r="M42" s="102">
        <f>TrRail_ene!M$16</f>
        <v>728.44185674076346</v>
      </c>
      <c r="N42" s="102">
        <f>TrRail_ene!N$16</f>
        <v>737.77661142698287</v>
      </c>
      <c r="O42" s="102">
        <f>TrRail_ene!O$16</f>
        <v>733.88994988321099</v>
      </c>
      <c r="P42" s="102">
        <f>TrRail_ene!P$16</f>
        <v>712.04345065343853</v>
      </c>
      <c r="Q42" s="102">
        <f>TrRail_ene!Q$16</f>
        <v>721.72513049673842</v>
      </c>
      <c r="R42" s="102">
        <f>TrRail_ene!R$16</f>
        <v>713.17210541401482</v>
      </c>
      <c r="S42" s="102">
        <f>TrRail_ene!S$16</f>
        <v>732.27619749196208</v>
      </c>
      <c r="T42" s="102">
        <f>TrRail_ene!T$16</f>
        <v>712.66940211238898</v>
      </c>
      <c r="U42" s="102">
        <f>TrRail_ene!U$16</f>
        <v>737.45602024516063</v>
      </c>
      <c r="V42" s="102">
        <f>TrRail_ene!V$16</f>
        <v>577.67636057133052</v>
      </c>
      <c r="W42" s="102">
        <f>TrRail_ene!W$16</f>
        <v>646.60797049325572</v>
      </c>
      <c r="DA42" s="175" t="s">
        <v>397</v>
      </c>
    </row>
    <row r="43" spans="1:105" ht="11.45" customHeight="1" x14ac:dyDescent="0.25">
      <c r="A43" s="109" t="str">
        <f>$A$13</f>
        <v>Aviation</v>
      </c>
      <c r="B43" s="110">
        <f t="shared" ref="B43:Q43" si="34">B44+B45+B46</f>
        <v>31602.632678365146</v>
      </c>
      <c r="C43" s="110">
        <f t="shared" si="34"/>
        <v>30972.529273369015</v>
      </c>
      <c r="D43" s="110">
        <f t="shared" si="34"/>
        <v>29968.565699136059</v>
      </c>
      <c r="E43" s="110">
        <f t="shared" si="34"/>
        <v>30381.899203299818</v>
      </c>
      <c r="F43" s="110">
        <f t="shared" si="34"/>
        <v>32300.649134484825</v>
      </c>
      <c r="G43" s="110">
        <f t="shared" si="34"/>
        <v>33613.679417433617</v>
      </c>
      <c r="H43" s="110">
        <f t="shared" si="34"/>
        <v>34999.162826553365</v>
      </c>
      <c r="I43" s="110">
        <f t="shared" si="34"/>
        <v>36534.034696679839</v>
      </c>
      <c r="J43" s="110">
        <f t="shared" si="34"/>
        <v>36854.16766091976</v>
      </c>
      <c r="K43" s="110">
        <f t="shared" si="34"/>
        <v>34015.828258753405</v>
      </c>
      <c r="L43" s="110">
        <f t="shared" si="34"/>
        <v>34054.352831727345</v>
      </c>
      <c r="M43" s="110">
        <f t="shared" si="34"/>
        <v>35440.028931502377</v>
      </c>
      <c r="N43" s="110">
        <f t="shared" si="34"/>
        <v>34806.579888051754</v>
      </c>
      <c r="O43" s="110">
        <f t="shared" si="34"/>
        <v>34593.289269786124</v>
      </c>
      <c r="P43" s="110">
        <f t="shared" si="34"/>
        <v>35138.897781652078</v>
      </c>
      <c r="Q43" s="110">
        <f t="shared" si="34"/>
        <v>36570.385346692667</v>
      </c>
      <c r="R43" s="110">
        <f t="shared" ref="R43:V43" si="35">R44+R45+R46</f>
        <v>38689.698025408637</v>
      </c>
      <c r="S43" s="110">
        <f t="shared" si="35"/>
        <v>41341.12964693176</v>
      </c>
      <c r="T43" s="110">
        <f t="shared" si="35"/>
        <v>43635.478055525018</v>
      </c>
      <c r="U43" s="110">
        <f t="shared" si="35"/>
        <v>44879.148555805092</v>
      </c>
      <c r="V43" s="110">
        <f t="shared" si="35"/>
        <v>16639.705848802267</v>
      </c>
      <c r="W43" s="110">
        <f t="shared" ref="W43" si="36">W44+W45+W46</f>
        <v>20937.909441379223</v>
      </c>
      <c r="DA43" s="176" t="s">
        <v>279</v>
      </c>
    </row>
    <row r="44" spans="1:105" ht="11.45" customHeight="1" x14ac:dyDescent="0.25">
      <c r="A44" s="128" t="str">
        <f>$A$14</f>
        <v>Domestic</v>
      </c>
      <c r="B44" s="102">
        <f>TrAvia_ene!B$7</f>
        <v>5480.6112647712825</v>
      </c>
      <c r="C44" s="102">
        <f>TrAvia_ene!C$7</f>
        <v>5323.5778538382365</v>
      </c>
      <c r="D44" s="102">
        <f>TrAvia_ene!D$7</f>
        <v>5008.5835954514569</v>
      </c>
      <c r="E44" s="102">
        <f>TrAvia_ene!E$7</f>
        <v>5079.1841298094923</v>
      </c>
      <c r="F44" s="102">
        <f>TrAvia_ene!F$7</f>
        <v>5256.7915018685862</v>
      </c>
      <c r="G44" s="102">
        <f>TrAvia_ene!G$7</f>
        <v>5631.1969421902986</v>
      </c>
      <c r="H44" s="102">
        <f>TrAvia_ene!H$7</f>
        <v>5768.5374825181052</v>
      </c>
      <c r="I44" s="102">
        <f>TrAvia_ene!I$7</f>
        <v>6063.2672255694069</v>
      </c>
      <c r="J44" s="102">
        <f>TrAvia_ene!J$7</f>
        <v>5868.7442355897801</v>
      </c>
      <c r="K44" s="102">
        <f>TrAvia_ene!K$7</f>
        <v>5334.3214076825479</v>
      </c>
      <c r="L44" s="102">
        <f>TrAvia_ene!L$7</f>
        <v>5501.6319934655976</v>
      </c>
      <c r="M44" s="102">
        <f>TrAvia_ene!M$7</f>
        <v>5860.9231616247507</v>
      </c>
      <c r="N44" s="102">
        <f>TrAvia_ene!N$7</f>
        <v>5425.7097119113096</v>
      </c>
      <c r="O44" s="102">
        <f>TrAvia_ene!O$7</f>
        <v>5069.9466234149386</v>
      </c>
      <c r="P44" s="102">
        <f>TrAvia_ene!P$7</f>
        <v>5090.3053933896463</v>
      </c>
      <c r="Q44" s="102">
        <f>TrAvia_ene!Q$7</f>
        <v>5294.1040088697373</v>
      </c>
      <c r="R44" s="102">
        <f>TrAvia_ene!R$7</f>
        <v>5625.462486092074</v>
      </c>
      <c r="S44" s="102">
        <f>TrAvia_ene!S$7</f>
        <v>5876.3172045975834</v>
      </c>
      <c r="T44" s="102">
        <f>TrAvia_ene!T$7</f>
        <v>6141.9751931462861</v>
      </c>
      <c r="U44" s="102">
        <f>TrAvia_ene!U$7</f>
        <v>6379.19436405331</v>
      </c>
      <c r="V44" s="102">
        <f>TrAvia_ene!V$7</f>
        <v>2915.0848518675398</v>
      </c>
      <c r="W44" s="102">
        <f>TrAvia_ene!W$7</f>
        <v>4152.5020121266016</v>
      </c>
      <c r="DA44" s="175" t="s">
        <v>280</v>
      </c>
    </row>
    <row r="45" spans="1:105" ht="11.45" customHeight="1" x14ac:dyDescent="0.25">
      <c r="A45" s="128" t="str">
        <f>$A$15</f>
        <v>International - Intra-EEAwUK</v>
      </c>
      <c r="B45" s="102">
        <f>TrAvia_ene!B$8</f>
        <v>10936.747853450281</v>
      </c>
      <c r="C45" s="102">
        <f>TrAvia_ene!C$8</f>
        <v>10960.315970801794</v>
      </c>
      <c r="D45" s="102">
        <f>TrAvia_ene!D$8</f>
        <v>10424.234189278601</v>
      </c>
      <c r="E45" s="102">
        <f>TrAvia_ene!E$8</f>
        <v>11161.415837080169</v>
      </c>
      <c r="F45" s="102">
        <f>TrAvia_ene!F$8</f>
        <v>11738.626346383644</v>
      </c>
      <c r="G45" s="102">
        <f>TrAvia_ene!G$8</f>
        <v>12212.729039314214</v>
      </c>
      <c r="H45" s="102">
        <f>TrAvia_ene!H$8</f>
        <v>13011.081264034627</v>
      </c>
      <c r="I45" s="102">
        <f>TrAvia_ene!I$8</f>
        <v>13800.912886125305</v>
      </c>
      <c r="J45" s="102">
        <f>TrAvia_ene!J$8</f>
        <v>13957.049831363765</v>
      </c>
      <c r="K45" s="102">
        <f>TrAvia_ene!K$8</f>
        <v>12320.264232748901</v>
      </c>
      <c r="L45" s="102">
        <f>TrAvia_ene!L$8</f>
        <v>12232.329292562048</v>
      </c>
      <c r="M45" s="102">
        <f>TrAvia_ene!M$8</f>
        <v>12922.598345526763</v>
      </c>
      <c r="N45" s="102">
        <f>TrAvia_ene!N$8</f>
        <v>12561.109070446266</v>
      </c>
      <c r="O45" s="102">
        <f>TrAvia_ene!O$8</f>
        <v>12649.60427062501</v>
      </c>
      <c r="P45" s="102">
        <f>TrAvia_ene!P$8</f>
        <v>13080.338126802539</v>
      </c>
      <c r="Q45" s="102">
        <f>TrAvia_ene!Q$8</f>
        <v>13745.73099236145</v>
      </c>
      <c r="R45" s="102">
        <f>TrAvia_ene!R$8</f>
        <v>15123.525996034155</v>
      </c>
      <c r="S45" s="102">
        <f>TrAvia_ene!S$8</f>
        <v>16746.845312164198</v>
      </c>
      <c r="T45" s="102">
        <f>TrAvia_ene!T$8</f>
        <v>17679.091386137941</v>
      </c>
      <c r="U45" s="102">
        <f>TrAvia_ene!U$8</f>
        <v>17850.446564115435</v>
      </c>
      <c r="V45" s="102">
        <f>TrAvia_ene!V$8</f>
        <v>5388.795048361334</v>
      </c>
      <c r="W45" s="102">
        <f>TrAvia_ene!W$8</f>
        <v>7236.0424200724938</v>
      </c>
      <c r="DA45" s="175" t="s">
        <v>281</v>
      </c>
    </row>
    <row r="46" spans="1:105" ht="11.45" customHeight="1" x14ac:dyDescent="0.25">
      <c r="A46" s="128" t="str">
        <f>$A$16</f>
        <v>International - Extra-EEAwUK</v>
      </c>
      <c r="B46" s="102">
        <f>TrAvia_ene!B$9</f>
        <v>15185.273560143583</v>
      </c>
      <c r="C46" s="102">
        <f>TrAvia_ene!C$9</f>
        <v>14688.635448728985</v>
      </c>
      <c r="D46" s="102">
        <f>TrAvia_ene!D$9</f>
        <v>14535.747914406</v>
      </c>
      <c r="E46" s="102">
        <f>TrAvia_ene!E$9</f>
        <v>14141.299236410156</v>
      </c>
      <c r="F46" s="102">
        <f>TrAvia_ene!F$9</f>
        <v>15305.231286232596</v>
      </c>
      <c r="G46" s="102">
        <f>TrAvia_ene!G$9</f>
        <v>15769.753435929108</v>
      </c>
      <c r="H46" s="102">
        <f>TrAvia_ene!H$9</f>
        <v>16219.544080000629</v>
      </c>
      <c r="I46" s="102">
        <f>TrAvia_ene!I$9</f>
        <v>16669.854584985129</v>
      </c>
      <c r="J46" s="102">
        <f>TrAvia_ene!J$9</f>
        <v>17028.373593966211</v>
      </c>
      <c r="K46" s="102">
        <f>TrAvia_ene!K$9</f>
        <v>16361.242618321956</v>
      </c>
      <c r="L46" s="102">
        <f>TrAvia_ene!L$9</f>
        <v>16320.391545699695</v>
      </c>
      <c r="M46" s="102">
        <f>TrAvia_ene!M$9</f>
        <v>16656.507424350864</v>
      </c>
      <c r="N46" s="102">
        <f>TrAvia_ene!N$9</f>
        <v>16819.761105694175</v>
      </c>
      <c r="O46" s="102">
        <f>TrAvia_ene!O$9</f>
        <v>16873.738375746176</v>
      </c>
      <c r="P46" s="102">
        <f>TrAvia_ene!P$9</f>
        <v>16968.25426145989</v>
      </c>
      <c r="Q46" s="102">
        <f>TrAvia_ene!Q$9</f>
        <v>17530.550345461477</v>
      </c>
      <c r="R46" s="102">
        <f>TrAvia_ene!R$9</f>
        <v>17940.709543282406</v>
      </c>
      <c r="S46" s="102">
        <f>TrAvia_ene!S$9</f>
        <v>18717.967130169978</v>
      </c>
      <c r="T46" s="102">
        <f>TrAvia_ene!T$9</f>
        <v>19814.411476240792</v>
      </c>
      <c r="U46" s="102">
        <f>TrAvia_ene!U$9</f>
        <v>20649.507627636343</v>
      </c>
      <c r="V46" s="102">
        <f>TrAvia_ene!V$9</f>
        <v>8335.8259485733943</v>
      </c>
      <c r="W46" s="102">
        <f>TrAvia_ene!W$9</f>
        <v>9549.3650091801283</v>
      </c>
      <c r="DA46" s="175" t="s">
        <v>282</v>
      </c>
    </row>
    <row r="47" spans="1:105" ht="11.45" customHeight="1" x14ac:dyDescent="0.25">
      <c r="A47" s="27" t="s">
        <v>34</v>
      </c>
      <c r="B47" s="28">
        <f t="shared" ref="B47:Q47" si="37">B48+B51+B52+B56</f>
        <v>86295.32923968423</v>
      </c>
      <c r="C47" s="28">
        <f t="shared" si="37"/>
        <v>88501.398270198319</v>
      </c>
      <c r="D47" s="28">
        <f t="shared" si="37"/>
        <v>89039.388499827415</v>
      </c>
      <c r="E47" s="28">
        <f t="shared" si="37"/>
        <v>91068.56361078404</v>
      </c>
      <c r="F47" s="28">
        <f t="shared" si="37"/>
        <v>95196.571626121542</v>
      </c>
      <c r="G47" s="28">
        <f t="shared" si="37"/>
        <v>96985.898047945826</v>
      </c>
      <c r="H47" s="28">
        <f t="shared" si="37"/>
        <v>100526.59354665587</v>
      </c>
      <c r="I47" s="28">
        <f t="shared" si="37"/>
        <v>102850.63514140664</v>
      </c>
      <c r="J47" s="28">
        <f t="shared" si="37"/>
        <v>100002.45993525787</v>
      </c>
      <c r="K47" s="28">
        <f t="shared" si="37"/>
        <v>93105.77304845734</v>
      </c>
      <c r="L47" s="28">
        <f t="shared" si="37"/>
        <v>95017.570033980053</v>
      </c>
      <c r="M47" s="28">
        <f t="shared" si="37"/>
        <v>93610.036891272728</v>
      </c>
      <c r="N47" s="28">
        <f t="shared" si="37"/>
        <v>89369.638362576137</v>
      </c>
      <c r="O47" s="28">
        <f t="shared" si="37"/>
        <v>86753.257228689428</v>
      </c>
      <c r="P47" s="28">
        <f t="shared" si="37"/>
        <v>85951.317442205822</v>
      </c>
      <c r="Q47" s="28">
        <f t="shared" si="37"/>
        <v>86974.503232280025</v>
      </c>
      <c r="R47" s="28">
        <f t="shared" ref="R47:V47" si="38">R48+R51+R52+R56</f>
        <v>90024.956502780944</v>
      </c>
      <c r="S47" s="28">
        <f t="shared" si="38"/>
        <v>93923.514053839681</v>
      </c>
      <c r="T47" s="28">
        <f t="shared" si="38"/>
        <v>95687.403887450957</v>
      </c>
      <c r="U47" s="28">
        <f t="shared" si="38"/>
        <v>96316.400043249596</v>
      </c>
      <c r="V47" s="28">
        <f t="shared" si="38"/>
        <v>90717.826731705674</v>
      </c>
      <c r="W47" s="28">
        <f t="shared" ref="W47" si="39">W48+W51+W52+W56</f>
        <v>100046.66194671975</v>
      </c>
      <c r="DA47" s="173"/>
    </row>
    <row r="48" spans="1:105" ht="11.45" customHeight="1" x14ac:dyDescent="0.25">
      <c r="A48" s="136" t="str">
        <f>$A$18</f>
        <v>Road transport</v>
      </c>
      <c r="B48" s="137">
        <f t="shared" ref="B48:Q48" si="40">B49+B50</f>
        <v>76189.706292349627</v>
      </c>
      <c r="C48" s="137">
        <f t="shared" si="40"/>
        <v>78460.40584971261</v>
      </c>
      <c r="D48" s="137">
        <f t="shared" si="40"/>
        <v>78867.137723370921</v>
      </c>
      <c r="E48" s="137">
        <f t="shared" si="40"/>
        <v>80647.151648055165</v>
      </c>
      <c r="F48" s="137">
        <f t="shared" si="40"/>
        <v>84414.12823677437</v>
      </c>
      <c r="G48" s="137">
        <f t="shared" si="40"/>
        <v>86185.95324561515</v>
      </c>
      <c r="H48" s="137">
        <f t="shared" si="40"/>
        <v>89228.92363016076</v>
      </c>
      <c r="I48" s="137">
        <f t="shared" si="40"/>
        <v>91445.68258133698</v>
      </c>
      <c r="J48" s="137">
        <f t="shared" si="40"/>
        <v>88723.453753496811</v>
      </c>
      <c r="K48" s="137">
        <f t="shared" si="40"/>
        <v>82903.555483883887</v>
      </c>
      <c r="L48" s="137">
        <f t="shared" si="40"/>
        <v>84577.694291378342</v>
      </c>
      <c r="M48" s="137">
        <f t="shared" si="40"/>
        <v>83813.36206855996</v>
      </c>
      <c r="N48" s="137">
        <f t="shared" si="40"/>
        <v>80043.709002001822</v>
      </c>
      <c r="O48" s="137">
        <f t="shared" si="40"/>
        <v>77959.298216976196</v>
      </c>
      <c r="P48" s="137">
        <f t="shared" si="40"/>
        <v>77614.674916906457</v>
      </c>
      <c r="Q48" s="137">
        <f t="shared" si="40"/>
        <v>78279.364657375452</v>
      </c>
      <c r="R48" s="137">
        <f t="shared" ref="R48:V48" si="41">R49+R50</f>
        <v>81318.77333714487</v>
      </c>
      <c r="S48" s="137">
        <f t="shared" si="41"/>
        <v>84627.034171391191</v>
      </c>
      <c r="T48" s="137">
        <f t="shared" si="41"/>
        <v>86470.615980387069</v>
      </c>
      <c r="U48" s="137">
        <f t="shared" si="41"/>
        <v>87328.524510980598</v>
      </c>
      <c r="V48" s="137">
        <f t="shared" si="41"/>
        <v>81316.712992194327</v>
      </c>
      <c r="W48" s="137">
        <f t="shared" ref="W48" si="42">W49+W50</f>
        <v>89835.679306506063</v>
      </c>
      <c r="DA48" s="174" t="s">
        <v>398</v>
      </c>
    </row>
    <row r="49" spans="1:105" ht="11.45" customHeight="1" x14ac:dyDescent="0.25">
      <c r="A49" s="128" t="str">
        <f>$A$19</f>
        <v>Light commercial vehicles</v>
      </c>
      <c r="B49" s="102">
        <f>TrRoad_ene!B$43</f>
        <v>31812.205057209605</v>
      </c>
      <c r="C49" s="102">
        <f>TrRoad_ene!C$43</f>
        <v>31766.738819263694</v>
      </c>
      <c r="D49" s="102">
        <f>TrRoad_ene!D$43</f>
        <v>31587.17643246887</v>
      </c>
      <c r="E49" s="102">
        <f>TrRoad_ene!E$43</f>
        <v>32035.041011913683</v>
      </c>
      <c r="F49" s="102">
        <f>TrRoad_ene!F$43</f>
        <v>32341.027680656527</v>
      </c>
      <c r="G49" s="102">
        <f>TrRoad_ene!G$43</f>
        <v>32551.874871227559</v>
      </c>
      <c r="H49" s="102">
        <f>TrRoad_ene!H$43</f>
        <v>31866.559651522999</v>
      </c>
      <c r="I49" s="102">
        <f>TrRoad_ene!I$43</f>
        <v>32807.128033931949</v>
      </c>
      <c r="J49" s="102">
        <f>TrRoad_ene!J$43</f>
        <v>32290.385163912626</v>
      </c>
      <c r="K49" s="102">
        <f>TrRoad_ene!K$43</f>
        <v>31566.992668406663</v>
      </c>
      <c r="L49" s="102">
        <f>TrRoad_ene!L$43</f>
        <v>32161.59472338104</v>
      </c>
      <c r="M49" s="102">
        <f>TrRoad_ene!M$43</f>
        <v>32439.042554579053</v>
      </c>
      <c r="N49" s="102">
        <f>TrRoad_ene!N$43</f>
        <v>30775.708433331594</v>
      </c>
      <c r="O49" s="102">
        <f>TrRoad_ene!O$43</f>
        <v>30007.388235604791</v>
      </c>
      <c r="P49" s="102">
        <f>TrRoad_ene!P$43</f>
        <v>30477.587455624038</v>
      </c>
      <c r="Q49" s="102">
        <f>TrRoad_ene!Q$43</f>
        <v>30271.176685667418</v>
      </c>
      <c r="R49" s="102">
        <f>TrRoad_ene!R$43</f>
        <v>30038.905852421267</v>
      </c>
      <c r="S49" s="102">
        <f>TrRoad_ene!S$43</f>
        <v>30620.535658885728</v>
      </c>
      <c r="T49" s="102">
        <f>TrRoad_ene!T$43</f>
        <v>30870.983134985094</v>
      </c>
      <c r="U49" s="102">
        <f>TrRoad_ene!U$43</f>
        <v>31217.739868472294</v>
      </c>
      <c r="V49" s="102">
        <f>TrRoad_ene!V$43</f>
        <v>28979.82081169778</v>
      </c>
      <c r="W49" s="102">
        <f>TrRoad_ene!W$43</f>
        <v>32318.074680845122</v>
      </c>
      <c r="DA49" s="175" t="s">
        <v>399</v>
      </c>
    </row>
    <row r="50" spans="1:105" ht="11.45" customHeight="1" x14ac:dyDescent="0.25">
      <c r="A50" s="128" t="str">
        <f>$A$20</f>
        <v>Heavy goods vehicles</v>
      </c>
      <c r="B50" s="102">
        <f>TrRoad_ene!B$52</f>
        <v>44377.501235140022</v>
      </c>
      <c r="C50" s="102">
        <f>TrRoad_ene!C$52</f>
        <v>46693.667030448923</v>
      </c>
      <c r="D50" s="102">
        <f>TrRoad_ene!D$52</f>
        <v>47279.961290902051</v>
      </c>
      <c r="E50" s="102">
        <f>TrRoad_ene!E$52</f>
        <v>48612.110636141486</v>
      </c>
      <c r="F50" s="102">
        <f>TrRoad_ene!F$52</f>
        <v>52073.100556117846</v>
      </c>
      <c r="G50" s="102">
        <f>TrRoad_ene!G$52</f>
        <v>53634.078374387587</v>
      </c>
      <c r="H50" s="102">
        <f>TrRoad_ene!H$52</f>
        <v>57362.363978637761</v>
      </c>
      <c r="I50" s="102">
        <f>TrRoad_ene!I$52</f>
        <v>58638.55454740503</v>
      </c>
      <c r="J50" s="102">
        <f>TrRoad_ene!J$52</f>
        <v>56433.068589584189</v>
      </c>
      <c r="K50" s="102">
        <f>TrRoad_ene!K$52</f>
        <v>51336.562815477228</v>
      </c>
      <c r="L50" s="102">
        <f>TrRoad_ene!L$52</f>
        <v>52416.099567997298</v>
      </c>
      <c r="M50" s="102">
        <f>TrRoad_ene!M$52</f>
        <v>51374.31951398091</v>
      </c>
      <c r="N50" s="102">
        <f>TrRoad_ene!N$52</f>
        <v>49268.000568670235</v>
      </c>
      <c r="O50" s="102">
        <f>TrRoad_ene!O$52</f>
        <v>47951.909981371398</v>
      </c>
      <c r="P50" s="102">
        <f>TrRoad_ene!P$52</f>
        <v>47137.087461282412</v>
      </c>
      <c r="Q50" s="102">
        <f>TrRoad_ene!Q$52</f>
        <v>48008.18797170803</v>
      </c>
      <c r="R50" s="102">
        <f>TrRoad_ene!R$52</f>
        <v>51279.867484723596</v>
      </c>
      <c r="S50" s="102">
        <f>TrRoad_ene!S$52</f>
        <v>54006.498512505466</v>
      </c>
      <c r="T50" s="102">
        <f>TrRoad_ene!T$52</f>
        <v>55599.632845401975</v>
      </c>
      <c r="U50" s="102">
        <f>TrRoad_ene!U$52</f>
        <v>56110.784642508304</v>
      </c>
      <c r="V50" s="102">
        <f>TrRoad_ene!V$52</f>
        <v>52336.892180496543</v>
      </c>
      <c r="W50" s="102">
        <f>TrRoad_ene!W$52</f>
        <v>57517.604625660941</v>
      </c>
      <c r="DA50" s="175" t="s">
        <v>400</v>
      </c>
    </row>
    <row r="51" spans="1:105" ht="11.45" customHeight="1" x14ac:dyDescent="0.25">
      <c r="A51" s="109" t="str">
        <f>$A$21</f>
        <v>Rail transport</v>
      </c>
      <c r="B51" s="110">
        <f>TrRail_ene!B$17</f>
        <v>2181.6855362758456</v>
      </c>
      <c r="C51" s="110">
        <f>TrRail_ene!C$17</f>
        <v>2126.7818383087329</v>
      </c>
      <c r="D51" s="110">
        <f>TrRail_ene!D$17</f>
        <v>2132.340081018192</v>
      </c>
      <c r="E51" s="110">
        <f>TrRail_ene!E$17</f>
        <v>1957.3530680063263</v>
      </c>
      <c r="F51" s="110">
        <f>TrRail_ene!F$17</f>
        <v>1968.0775711235096</v>
      </c>
      <c r="G51" s="110">
        <f>TrRail_ene!G$17</f>
        <v>1817.2037434100398</v>
      </c>
      <c r="H51" s="110">
        <f>TrRail_ene!H$17</f>
        <v>1850.4857120940617</v>
      </c>
      <c r="I51" s="110">
        <f>TrRail_ene!I$17</f>
        <v>1932.3157442817408</v>
      </c>
      <c r="J51" s="110">
        <f>TrRail_ene!J$17</f>
        <v>1768.5168039877904</v>
      </c>
      <c r="K51" s="110">
        <f>TrRail_ene!K$17</f>
        <v>1503.4539944360531</v>
      </c>
      <c r="L51" s="110">
        <f>TrRail_ene!L$17</f>
        <v>1621.0730945354185</v>
      </c>
      <c r="M51" s="110">
        <f>TrRail_ene!M$17</f>
        <v>1584.4730199073274</v>
      </c>
      <c r="N51" s="110">
        <f>TrRail_ene!N$17</f>
        <v>1515.7306794085321</v>
      </c>
      <c r="O51" s="110">
        <f>TrRail_ene!O$17</f>
        <v>1394.5917045432177</v>
      </c>
      <c r="P51" s="110">
        <f>TrRail_ene!P$17</f>
        <v>1334.7768357562557</v>
      </c>
      <c r="Q51" s="110">
        <f>TrRail_ene!Q$17</f>
        <v>1291.132006721941</v>
      </c>
      <c r="R51" s="110">
        <f>TrRail_ene!R$17</f>
        <v>1287.8919580266554</v>
      </c>
      <c r="S51" s="110">
        <f>TrRail_ene!S$17</f>
        <v>1335.3693178583139</v>
      </c>
      <c r="T51" s="110">
        <f>TrRail_ene!T$17</f>
        <v>1362.1672257015412</v>
      </c>
      <c r="U51" s="110">
        <f>TrRail_ene!U$17</f>
        <v>1300.7140287447733</v>
      </c>
      <c r="V51" s="110">
        <f>TrRail_ene!V$17</f>
        <v>1320.9797826386398</v>
      </c>
      <c r="W51" s="110">
        <f>TrRail_ene!W$17</f>
        <v>1386.1161641380486</v>
      </c>
      <c r="DA51" s="176" t="s">
        <v>401</v>
      </c>
    </row>
    <row r="52" spans="1:105" ht="11.45" customHeight="1" x14ac:dyDescent="0.25">
      <c r="A52" s="109" t="str">
        <f>$A$22</f>
        <v>Aviation</v>
      </c>
      <c r="B52" s="110">
        <f t="shared" ref="B52:V52" si="43">B53+B54+B55</f>
        <v>2658.5926010845465</v>
      </c>
      <c r="C52" s="110">
        <f t="shared" si="43"/>
        <v>2486.8309157969347</v>
      </c>
      <c r="D52" s="110">
        <f t="shared" si="43"/>
        <v>2663.423810752156</v>
      </c>
      <c r="E52" s="110">
        <f t="shared" si="43"/>
        <v>2815.0126625643288</v>
      </c>
      <c r="F52" s="110">
        <f t="shared" si="43"/>
        <v>3066.6468242425958</v>
      </c>
      <c r="G52" s="110">
        <f t="shared" si="43"/>
        <v>3338.4191208294897</v>
      </c>
      <c r="H52" s="110">
        <f t="shared" si="43"/>
        <v>3677.7745767140464</v>
      </c>
      <c r="I52" s="110">
        <f t="shared" si="43"/>
        <v>3846.6850797603984</v>
      </c>
      <c r="J52" s="110">
        <f t="shared" si="43"/>
        <v>3963.6296735600226</v>
      </c>
      <c r="K52" s="110">
        <f t="shared" si="43"/>
        <v>3303.4950430522695</v>
      </c>
      <c r="L52" s="110">
        <f t="shared" si="43"/>
        <v>3689.2966093732593</v>
      </c>
      <c r="M52" s="110">
        <f t="shared" si="43"/>
        <v>3605.6603204322701</v>
      </c>
      <c r="N52" s="110">
        <f t="shared" si="43"/>
        <v>3339.713749093562</v>
      </c>
      <c r="O52" s="110">
        <f t="shared" si="43"/>
        <v>3333.6041094056118</v>
      </c>
      <c r="P52" s="110">
        <f t="shared" si="43"/>
        <v>3228.3664487864407</v>
      </c>
      <c r="Q52" s="110">
        <f t="shared" si="43"/>
        <v>3394.70932226691</v>
      </c>
      <c r="R52" s="110">
        <f t="shared" si="43"/>
        <v>3256.956574763336</v>
      </c>
      <c r="S52" s="110">
        <f t="shared" si="43"/>
        <v>3593.6836806692681</v>
      </c>
      <c r="T52" s="110">
        <f t="shared" si="43"/>
        <v>3621.7025979573527</v>
      </c>
      <c r="U52" s="110">
        <f t="shared" si="43"/>
        <v>3393.8664914863975</v>
      </c>
      <c r="V52" s="110">
        <f t="shared" si="43"/>
        <v>4411.2527926422736</v>
      </c>
      <c r="W52" s="110">
        <f t="shared" ref="W52" si="44">W53+W54+W55</f>
        <v>4846.8141183800162</v>
      </c>
      <c r="DA52" s="176" t="s">
        <v>283</v>
      </c>
    </row>
    <row r="53" spans="1:105" ht="11.45" customHeight="1" x14ac:dyDescent="0.25">
      <c r="A53" s="128" t="s">
        <v>27</v>
      </c>
      <c r="B53" s="102">
        <f>TrAvia_ene!B$11</f>
        <v>205.76784098968031</v>
      </c>
      <c r="C53" s="102">
        <f>TrAvia_ene!C$11</f>
        <v>221.47786413252865</v>
      </c>
      <c r="D53" s="102">
        <f>TrAvia_ene!D$11</f>
        <v>192.1214776353865</v>
      </c>
      <c r="E53" s="102">
        <f>TrAvia_ene!E$11</f>
        <v>161.45017801509854</v>
      </c>
      <c r="F53" s="102">
        <f>TrAvia_ene!F$11</f>
        <v>172.68820578403637</v>
      </c>
      <c r="G53" s="102">
        <f>TrAvia_ene!G$11</f>
        <v>172.70030630496964</v>
      </c>
      <c r="H53" s="102">
        <f>TrAvia_ene!H$11</f>
        <v>171.25305918438963</v>
      </c>
      <c r="I53" s="102">
        <f>TrAvia_ene!I$11</f>
        <v>161.31592146412564</v>
      </c>
      <c r="J53" s="102">
        <f>TrAvia_ene!J$11</f>
        <v>158.17863629328087</v>
      </c>
      <c r="K53" s="102">
        <f>TrAvia_ene!K$11</f>
        <v>131.36354502596475</v>
      </c>
      <c r="L53" s="102">
        <f>TrAvia_ene!L$11</f>
        <v>121.98090421281933</v>
      </c>
      <c r="M53" s="102">
        <f>TrAvia_ene!M$11</f>
        <v>114.49326141909896</v>
      </c>
      <c r="N53" s="102">
        <f>TrAvia_ene!N$11</f>
        <v>107.15830184621295</v>
      </c>
      <c r="O53" s="102">
        <f>TrAvia_ene!O$11</f>
        <v>100.55174287912891</v>
      </c>
      <c r="P53" s="102">
        <f>TrAvia_ene!P$11</f>
        <v>105.17801159745676</v>
      </c>
      <c r="Q53" s="102">
        <f>TrAvia_ene!Q$11</f>
        <v>103.00992062295228</v>
      </c>
      <c r="R53" s="102">
        <f>TrAvia_ene!R$11</f>
        <v>93.407161371381875</v>
      </c>
      <c r="S53" s="102">
        <f>TrAvia_ene!S$11</f>
        <v>101.21142824850466</v>
      </c>
      <c r="T53" s="102">
        <f>TrAvia_ene!T$11</f>
        <v>100.26289799730765</v>
      </c>
      <c r="U53" s="102">
        <f>TrAvia_ene!U$11</f>
        <v>101.88835305760968</v>
      </c>
      <c r="V53" s="102">
        <f>TrAvia_ene!V$11</f>
        <v>96.22684202755886</v>
      </c>
      <c r="W53" s="102">
        <f>TrAvia_ene!W$11</f>
        <v>103.62146164811843</v>
      </c>
      <c r="DA53" s="175" t="s">
        <v>284</v>
      </c>
    </row>
    <row r="54" spans="1:105" ht="11.45" customHeight="1" x14ac:dyDescent="0.25">
      <c r="A54" s="128" t="str">
        <f>$A$24</f>
        <v>International - Intra-EEAwUK</v>
      </c>
      <c r="B54" s="102">
        <f>TrAvia_ene!B$12</f>
        <v>287.54705812223074</v>
      </c>
      <c r="C54" s="102">
        <f>TrAvia_ene!C$12</f>
        <v>257.2144040819453</v>
      </c>
      <c r="D54" s="102">
        <f>TrAvia_ene!D$12</f>
        <v>274.56749577687975</v>
      </c>
      <c r="E54" s="102">
        <f>TrAvia_ene!E$12</f>
        <v>272.93932121458755</v>
      </c>
      <c r="F54" s="102">
        <f>TrAvia_ene!F$12</f>
        <v>306.20405967021554</v>
      </c>
      <c r="G54" s="102">
        <f>TrAvia_ene!G$12</f>
        <v>327.71215960347109</v>
      </c>
      <c r="H54" s="102">
        <f>TrAvia_ene!H$12</f>
        <v>414.10973422508692</v>
      </c>
      <c r="I54" s="102">
        <f>TrAvia_ene!I$12</f>
        <v>444.18586720366091</v>
      </c>
      <c r="J54" s="102">
        <f>TrAvia_ene!J$12</f>
        <v>450.73718178968414</v>
      </c>
      <c r="K54" s="102">
        <f>TrAvia_ene!K$12</f>
        <v>398.00757394654431</v>
      </c>
      <c r="L54" s="102">
        <f>TrAvia_ene!L$12</f>
        <v>403.93821239151777</v>
      </c>
      <c r="M54" s="102">
        <f>TrAvia_ene!M$12</f>
        <v>378.64036324216943</v>
      </c>
      <c r="N54" s="102">
        <f>TrAvia_ene!N$12</f>
        <v>359.95522042717357</v>
      </c>
      <c r="O54" s="102">
        <f>TrAvia_ene!O$12</f>
        <v>364.74717733311093</v>
      </c>
      <c r="P54" s="102">
        <f>TrAvia_ene!P$12</f>
        <v>358.54034964985482</v>
      </c>
      <c r="Q54" s="102">
        <f>TrAvia_ene!Q$12</f>
        <v>373.42222285775102</v>
      </c>
      <c r="R54" s="102">
        <f>TrAvia_ene!R$12</f>
        <v>349.10279451208964</v>
      </c>
      <c r="S54" s="102">
        <f>TrAvia_ene!S$12</f>
        <v>412.21636709204586</v>
      </c>
      <c r="T54" s="102">
        <f>TrAvia_ene!T$12</f>
        <v>423.57614129015911</v>
      </c>
      <c r="U54" s="102">
        <f>TrAvia_ene!U$12</f>
        <v>425.69068473532894</v>
      </c>
      <c r="V54" s="102">
        <f>TrAvia_ene!V$12</f>
        <v>434.93559291337158</v>
      </c>
      <c r="W54" s="102">
        <f>TrAvia_ene!W$12</f>
        <v>581.77801285750218</v>
      </c>
      <c r="DA54" s="175" t="s">
        <v>285</v>
      </c>
    </row>
    <row r="55" spans="1:105" ht="11.45" customHeight="1" x14ac:dyDescent="0.25">
      <c r="A55" s="128" t="str">
        <f>$A$25</f>
        <v>International - Extra-EEAwUK</v>
      </c>
      <c r="B55" s="102">
        <f>TrAvia_ene!B$13</f>
        <v>2165.2777019726354</v>
      </c>
      <c r="C55" s="102">
        <f>TrAvia_ene!C$13</f>
        <v>2008.1386475824606</v>
      </c>
      <c r="D55" s="102">
        <f>TrAvia_ene!D$13</f>
        <v>2196.7348373398895</v>
      </c>
      <c r="E55" s="102">
        <f>TrAvia_ene!E$13</f>
        <v>2380.6231633346429</v>
      </c>
      <c r="F55" s="102">
        <f>TrAvia_ene!F$13</f>
        <v>2587.7545587883437</v>
      </c>
      <c r="G55" s="102">
        <f>TrAvia_ene!G$13</f>
        <v>2838.0066549210487</v>
      </c>
      <c r="H55" s="102">
        <f>TrAvia_ene!H$13</f>
        <v>3092.4117833045698</v>
      </c>
      <c r="I55" s="102">
        <f>TrAvia_ene!I$13</f>
        <v>3241.1832910926119</v>
      </c>
      <c r="J55" s="102">
        <f>TrAvia_ene!J$13</f>
        <v>3354.7138554770577</v>
      </c>
      <c r="K55" s="102">
        <f>TrAvia_ene!K$13</f>
        <v>2774.1239240797604</v>
      </c>
      <c r="L55" s="102">
        <f>TrAvia_ene!L$13</f>
        <v>3163.3774927689224</v>
      </c>
      <c r="M55" s="102">
        <f>TrAvia_ene!M$13</f>
        <v>3112.5266957710014</v>
      </c>
      <c r="N55" s="102">
        <f>TrAvia_ene!N$13</f>
        <v>2872.6002268201755</v>
      </c>
      <c r="O55" s="102">
        <f>TrAvia_ene!O$13</f>
        <v>2868.3051891933719</v>
      </c>
      <c r="P55" s="102">
        <f>TrAvia_ene!P$13</f>
        <v>2764.6480875391294</v>
      </c>
      <c r="Q55" s="102">
        <f>TrAvia_ene!Q$13</f>
        <v>2918.2771787862066</v>
      </c>
      <c r="R55" s="102">
        <f>TrAvia_ene!R$13</f>
        <v>2814.4466188798642</v>
      </c>
      <c r="S55" s="102">
        <f>TrAvia_ene!S$13</f>
        <v>3080.2558853287178</v>
      </c>
      <c r="T55" s="102">
        <f>TrAvia_ene!T$13</f>
        <v>3097.8635586698861</v>
      </c>
      <c r="U55" s="102">
        <f>TrAvia_ene!U$13</f>
        <v>2866.2874536934592</v>
      </c>
      <c r="V55" s="102">
        <f>TrAvia_ene!V$13</f>
        <v>3880.0903577013432</v>
      </c>
      <c r="W55" s="102">
        <f>TrAvia_ene!W$13</f>
        <v>4161.4146438743956</v>
      </c>
      <c r="DA55" s="175" t="s">
        <v>286</v>
      </c>
    </row>
    <row r="56" spans="1:105" ht="11.45" customHeight="1" x14ac:dyDescent="0.25">
      <c r="A56" s="109" t="s">
        <v>143</v>
      </c>
      <c r="B56" s="110">
        <f t="shared" ref="B56:Q56" si="45">B57+B58</f>
        <v>5265.3448099742045</v>
      </c>
      <c r="C56" s="110">
        <f t="shared" si="45"/>
        <v>5427.3796663800504</v>
      </c>
      <c r="D56" s="110">
        <f t="shared" si="45"/>
        <v>5376.4868846861555</v>
      </c>
      <c r="E56" s="110">
        <f t="shared" si="45"/>
        <v>5649.0462321582099</v>
      </c>
      <c r="F56" s="110">
        <f t="shared" si="45"/>
        <v>5747.7189939810842</v>
      </c>
      <c r="G56" s="110">
        <f t="shared" si="45"/>
        <v>5644.3219380911432</v>
      </c>
      <c r="H56" s="110">
        <f t="shared" si="45"/>
        <v>5769.4096276870159</v>
      </c>
      <c r="I56" s="110">
        <f t="shared" si="45"/>
        <v>5625.9517360275149</v>
      </c>
      <c r="J56" s="110">
        <f t="shared" si="45"/>
        <v>5546.8597042132405</v>
      </c>
      <c r="K56" s="110">
        <f t="shared" si="45"/>
        <v>5395.2685270851252</v>
      </c>
      <c r="L56" s="110">
        <f t="shared" si="45"/>
        <v>5129.5060386930354</v>
      </c>
      <c r="M56" s="110">
        <f t="shared" si="45"/>
        <v>4606.5414823731726</v>
      </c>
      <c r="N56" s="110">
        <f t="shared" si="45"/>
        <v>4470.4849320722269</v>
      </c>
      <c r="O56" s="110">
        <f t="shared" si="45"/>
        <v>4065.7631977644023</v>
      </c>
      <c r="P56" s="110">
        <f t="shared" si="45"/>
        <v>3773.4992407566642</v>
      </c>
      <c r="Q56" s="110">
        <f t="shared" si="45"/>
        <v>4009.2972459157354</v>
      </c>
      <c r="R56" s="110">
        <f t="shared" ref="R56:V56" si="46">R57+R58</f>
        <v>4161.3346328460866</v>
      </c>
      <c r="S56" s="110">
        <f t="shared" si="46"/>
        <v>4367.4268839208935</v>
      </c>
      <c r="T56" s="110">
        <f t="shared" si="46"/>
        <v>4232.9180834049866</v>
      </c>
      <c r="U56" s="110">
        <f t="shared" si="46"/>
        <v>4293.2950120378327</v>
      </c>
      <c r="V56" s="110">
        <f t="shared" si="46"/>
        <v>3668.8811642304381</v>
      </c>
      <c r="W56" s="110">
        <f t="shared" ref="W56" si="47">W57+W58</f>
        <v>3978.0523576956148</v>
      </c>
      <c r="DA56" s="176" t="s">
        <v>991</v>
      </c>
    </row>
    <row r="57" spans="1:105" ht="11.45" customHeight="1" x14ac:dyDescent="0.25">
      <c r="A57" s="128" t="str">
        <f>$A$27</f>
        <v>Domestic coastal shipping</v>
      </c>
      <c r="B57" s="102">
        <f>TrNavi_ene!B4</f>
        <v>4168.4487887096711</v>
      </c>
      <c r="C57" s="102">
        <f>TrNavi_ene!C4</f>
        <v>4330.5174690010663</v>
      </c>
      <c r="D57" s="102">
        <f>TrNavi_ene!D4</f>
        <v>4336.8269894484692</v>
      </c>
      <c r="E57" s="102">
        <f>TrNavi_ene!E4</f>
        <v>4591.3173814220481</v>
      </c>
      <c r="F57" s="102">
        <f>TrNavi_ene!F4</f>
        <v>4664.825581959165</v>
      </c>
      <c r="G57" s="102">
        <f>TrNavi_ene!G4</f>
        <v>4560.8716004743055</v>
      </c>
      <c r="H57" s="102">
        <f>TrNavi_ene!H4</f>
        <v>4840.1188272991321</v>
      </c>
      <c r="I57" s="102">
        <f>TrNavi_ene!I4</f>
        <v>4552.125678496569</v>
      </c>
      <c r="J57" s="102">
        <f>TrNavi_ene!J4</f>
        <v>4485.4879053790319</v>
      </c>
      <c r="K57" s="102">
        <f>TrNavi_ene!K4</f>
        <v>4337.2265272388267</v>
      </c>
      <c r="L57" s="102">
        <f>TrNavi_ene!L4</f>
        <v>4025.8101965393125</v>
      </c>
      <c r="M57" s="102">
        <f>TrNavi_ene!M4</f>
        <v>3503.3222278893668</v>
      </c>
      <c r="N57" s="102">
        <f>TrNavi_ene!N4</f>
        <v>3393.9620425810303</v>
      </c>
      <c r="O57" s="102">
        <f>TrNavi_ene!O4</f>
        <v>2893.4427922941404</v>
      </c>
      <c r="P57" s="102">
        <f>TrNavi_ene!P4</f>
        <v>2703.094129002784</v>
      </c>
      <c r="Q57" s="102">
        <f>TrNavi_ene!Q4</f>
        <v>2894.824639511171</v>
      </c>
      <c r="R57" s="102">
        <f>TrNavi_ene!R4</f>
        <v>3105.5765870557725</v>
      </c>
      <c r="S57" s="102">
        <f>TrNavi_ene!S4</f>
        <v>3363.776059342566</v>
      </c>
      <c r="T57" s="102">
        <f>TrNavi_ene!T4</f>
        <v>3233.7281006838825</v>
      </c>
      <c r="U57" s="102">
        <f>TrNavi_ene!U4</f>
        <v>3283.5886017829625</v>
      </c>
      <c r="V57" s="102">
        <f>TrNavi_ene!V4</f>
        <v>2771.1539409265265</v>
      </c>
      <c r="W57" s="102">
        <f>TrNavi_ene!W4</f>
        <v>2999.9797285867112</v>
      </c>
      <c r="DA57" s="175" t="s">
        <v>992</v>
      </c>
    </row>
    <row r="58" spans="1:105" ht="11.45" customHeight="1" x14ac:dyDescent="0.25">
      <c r="A58" s="166" t="str">
        <f>$A$28</f>
        <v>Inland waterways</v>
      </c>
      <c r="B58" s="169">
        <f>TrNavi_ene!B10</f>
        <v>1096.8960212645334</v>
      </c>
      <c r="C58" s="169">
        <f>TrNavi_ene!C10</f>
        <v>1096.8621973789841</v>
      </c>
      <c r="D58" s="169">
        <f>TrNavi_ene!D10</f>
        <v>1039.659895237686</v>
      </c>
      <c r="E58" s="169">
        <f>TrNavi_ene!E10</f>
        <v>1057.7288507361618</v>
      </c>
      <c r="F58" s="169">
        <f>TrNavi_ene!F10</f>
        <v>1082.8934120219192</v>
      </c>
      <c r="G58" s="169">
        <f>TrNavi_ene!G10</f>
        <v>1083.4503376168373</v>
      </c>
      <c r="H58" s="169">
        <f>TrNavi_ene!H10</f>
        <v>929.29080038788345</v>
      </c>
      <c r="I58" s="169">
        <f>TrNavi_ene!I10</f>
        <v>1073.8260575309459</v>
      </c>
      <c r="J58" s="169">
        <f>TrNavi_ene!J10</f>
        <v>1061.3717988342091</v>
      </c>
      <c r="K58" s="169">
        <f>TrNavi_ene!K10</f>
        <v>1058.0419998462983</v>
      </c>
      <c r="L58" s="169">
        <f>TrNavi_ene!L10</f>
        <v>1103.6958421537227</v>
      </c>
      <c r="M58" s="169">
        <f>TrNavi_ene!M10</f>
        <v>1103.2192544838056</v>
      </c>
      <c r="N58" s="169">
        <f>TrNavi_ene!N10</f>
        <v>1076.5228894911966</v>
      </c>
      <c r="O58" s="169">
        <f>TrNavi_ene!O10</f>
        <v>1172.3204054702617</v>
      </c>
      <c r="P58" s="169">
        <f>TrNavi_ene!P10</f>
        <v>1070.40511175388</v>
      </c>
      <c r="Q58" s="169">
        <f>TrNavi_ene!Q10</f>
        <v>1114.4726064045644</v>
      </c>
      <c r="R58" s="169">
        <f>TrNavi_ene!R10</f>
        <v>1055.7580457903146</v>
      </c>
      <c r="S58" s="169">
        <f>TrNavi_ene!S10</f>
        <v>1003.6508245783275</v>
      </c>
      <c r="T58" s="169">
        <f>TrNavi_ene!T10</f>
        <v>999.18998272110423</v>
      </c>
      <c r="U58" s="169">
        <f>TrNavi_ene!U10</f>
        <v>1009.7064102548705</v>
      </c>
      <c r="V58" s="169">
        <f>TrNavi_ene!V10</f>
        <v>897.7272233039115</v>
      </c>
      <c r="W58" s="169">
        <f>TrNavi_ene!W10</f>
        <v>978.07262910890347</v>
      </c>
      <c r="DA58" s="177" t="s">
        <v>993</v>
      </c>
    </row>
    <row r="59" spans="1:105" ht="11.45" customHeight="1" x14ac:dyDescent="0.25">
      <c r="A59" s="27" t="s">
        <v>178</v>
      </c>
      <c r="B59" s="28">
        <f>B60+B61</f>
        <v>40355.426741186588</v>
      </c>
      <c r="C59" s="28">
        <f t="shared" ref="C59:W59" si="48">C60+C61</f>
        <v>41594.502149613065</v>
      </c>
      <c r="D59" s="28">
        <f t="shared" si="48"/>
        <v>42789.17497850387</v>
      </c>
      <c r="E59" s="28">
        <f t="shared" si="48"/>
        <v>44042.576182287186</v>
      </c>
      <c r="F59" s="28">
        <f t="shared" si="48"/>
        <v>46270.016423043839</v>
      </c>
      <c r="G59" s="28">
        <f t="shared" si="48"/>
        <v>47173.609630266554</v>
      </c>
      <c r="H59" s="28">
        <f t="shared" si="48"/>
        <v>50290.71513327599</v>
      </c>
      <c r="I59" s="28">
        <f t="shared" si="48"/>
        <v>52441.627601031811</v>
      </c>
      <c r="J59" s="28">
        <f t="shared" si="48"/>
        <v>51863.230696474639</v>
      </c>
      <c r="K59" s="28">
        <f t="shared" si="48"/>
        <v>46316.960103181416</v>
      </c>
      <c r="L59" s="28">
        <f t="shared" si="48"/>
        <v>46679.747893379201</v>
      </c>
      <c r="M59" s="28">
        <f t="shared" si="48"/>
        <v>46542.884522785898</v>
      </c>
      <c r="N59" s="28">
        <f t="shared" si="48"/>
        <v>43494.096646603597</v>
      </c>
      <c r="O59" s="28">
        <f t="shared" si="48"/>
        <v>41036.854256233884</v>
      </c>
      <c r="P59" s="28">
        <f t="shared" si="48"/>
        <v>39843.793895098876</v>
      </c>
      <c r="Q59" s="28">
        <f t="shared" si="48"/>
        <v>39590.780739466893</v>
      </c>
      <c r="R59" s="28">
        <f t="shared" si="48"/>
        <v>41549.934737747208</v>
      </c>
      <c r="S59" s="28">
        <f t="shared" si="48"/>
        <v>42190.327343078243</v>
      </c>
      <c r="T59" s="28">
        <f t="shared" si="48"/>
        <v>43425.13499570077</v>
      </c>
      <c r="U59" s="28">
        <f t="shared" si="48"/>
        <v>43115.967927773003</v>
      </c>
      <c r="V59" s="28">
        <f t="shared" si="48"/>
        <v>39007.507996560613</v>
      </c>
      <c r="W59" s="28">
        <f t="shared" si="48"/>
        <v>40756.204643164223</v>
      </c>
      <c r="DA59" s="173" t="s">
        <v>954</v>
      </c>
    </row>
    <row r="60" spans="1:105" ht="11.45" customHeight="1" x14ac:dyDescent="0.25">
      <c r="A60" s="128" t="str">
        <f>$A$30</f>
        <v>Intra-EEA</v>
      </c>
      <c r="B60" s="102">
        <f>MBunk_ene!B$4</f>
        <v>12349.039423271759</v>
      </c>
      <c r="C60" s="102">
        <f>MBunk_ene!C$4</f>
        <v>12250.784679580451</v>
      </c>
      <c r="D60" s="102">
        <f>MBunk_ene!D$4</f>
        <v>12230.393296317732</v>
      </c>
      <c r="E60" s="102">
        <f>MBunk_ene!E$4</f>
        <v>12685.051060965729</v>
      </c>
      <c r="F60" s="102">
        <f>MBunk_ene!F$4</f>
        <v>12932.514719410672</v>
      </c>
      <c r="G60" s="102">
        <f>MBunk_ene!G$4</f>
        <v>12476.202362295635</v>
      </c>
      <c r="H60" s="102">
        <f>MBunk_ene!H$4</f>
        <v>12775.809333697393</v>
      </c>
      <c r="I60" s="102">
        <f>MBunk_ene!I$4</f>
        <v>13049.183865195906</v>
      </c>
      <c r="J60" s="102">
        <f>MBunk_ene!J$4</f>
        <v>12896.2687885581</v>
      </c>
      <c r="K60" s="102">
        <f>MBunk_ene!K$4</f>
        <v>12354.868272396656</v>
      </c>
      <c r="L60" s="102">
        <f>MBunk_ene!L$4</f>
        <v>12763.872799317069</v>
      </c>
      <c r="M60" s="102">
        <f>MBunk_ene!M$4</f>
        <v>11993.001595663391</v>
      </c>
      <c r="N60" s="102">
        <f>MBunk_ene!N$4</f>
        <v>11306.772589684684</v>
      </c>
      <c r="O60" s="102">
        <f>MBunk_ene!O$4</f>
        <v>10939.959494800925</v>
      </c>
      <c r="P60" s="102">
        <f>MBunk_ene!P$4</f>
        <v>10701.272849770812</v>
      </c>
      <c r="Q60" s="102">
        <f>MBunk_ene!Q$4</f>
        <v>10844.925164647615</v>
      </c>
      <c r="R60" s="102">
        <f>MBunk_ene!R$4</f>
        <v>11658.333894555593</v>
      </c>
      <c r="S60" s="102">
        <f>MBunk_ene!S$4</f>
        <v>11849.003118768054</v>
      </c>
      <c r="T60" s="102">
        <f>MBunk_ene!T$4</f>
        <v>12203.374757402347</v>
      </c>
      <c r="U60" s="102">
        <f>MBunk_ene!U$4</f>
        <v>12329.466649259128</v>
      </c>
      <c r="V60" s="102">
        <f>MBunk_ene!V$4</f>
        <v>10328.573058631046</v>
      </c>
      <c r="W60" s="102">
        <f>MBunk_ene!W$4</f>
        <v>10796.207158660445</v>
      </c>
      <c r="DA60" s="175" t="s">
        <v>955</v>
      </c>
    </row>
    <row r="61" spans="1:105" ht="11.45" customHeight="1" x14ac:dyDescent="0.25">
      <c r="A61" s="138" t="str">
        <f>$A$31</f>
        <v>Extra-EEA</v>
      </c>
      <c r="B61" s="86">
        <f>MBunk_ene!B$10</f>
        <v>28006.387317914829</v>
      </c>
      <c r="C61" s="86">
        <f>MBunk_ene!C$10</f>
        <v>29343.717470032618</v>
      </c>
      <c r="D61" s="86">
        <f>MBunk_ene!D$10</f>
        <v>30558.781682186134</v>
      </c>
      <c r="E61" s="86">
        <f>MBunk_ene!E$10</f>
        <v>31357.525121321461</v>
      </c>
      <c r="F61" s="86">
        <f>MBunk_ene!F$10</f>
        <v>33337.50170363317</v>
      </c>
      <c r="G61" s="86">
        <f>MBunk_ene!G$10</f>
        <v>34697.407267970921</v>
      </c>
      <c r="H61" s="86">
        <f>MBunk_ene!H$10</f>
        <v>37514.905799578599</v>
      </c>
      <c r="I61" s="86">
        <f>MBunk_ene!I$10</f>
        <v>39392.443735835906</v>
      </c>
      <c r="J61" s="86">
        <f>MBunk_ene!J$10</f>
        <v>38966.961907916535</v>
      </c>
      <c r="K61" s="86">
        <f>MBunk_ene!K$10</f>
        <v>33962.091830784761</v>
      </c>
      <c r="L61" s="86">
        <f>MBunk_ene!L$10</f>
        <v>33915.875094062132</v>
      </c>
      <c r="M61" s="86">
        <f>MBunk_ene!M$10</f>
        <v>34549.882927122504</v>
      </c>
      <c r="N61" s="86">
        <f>MBunk_ene!N$10</f>
        <v>32187.324056918911</v>
      </c>
      <c r="O61" s="86">
        <f>MBunk_ene!O$10</f>
        <v>30096.894761432955</v>
      </c>
      <c r="P61" s="86">
        <f>MBunk_ene!P$10</f>
        <v>29142.521045328063</v>
      </c>
      <c r="Q61" s="86">
        <f>MBunk_ene!Q$10</f>
        <v>28745.855574819274</v>
      </c>
      <c r="R61" s="86">
        <f>MBunk_ene!R$10</f>
        <v>29891.600843191613</v>
      </c>
      <c r="S61" s="86">
        <f>MBunk_ene!S$10</f>
        <v>30341.324224310185</v>
      </c>
      <c r="T61" s="86">
        <f>MBunk_ene!T$10</f>
        <v>31221.760238298422</v>
      </c>
      <c r="U61" s="86">
        <f>MBunk_ene!U$10</f>
        <v>30786.501278513875</v>
      </c>
      <c r="V61" s="86">
        <f>MBunk_ene!V$10</f>
        <v>28678.934937929567</v>
      </c>
      <c r="W61" s="86">
        <f>MBunk_ene!W$10</f>
        <v>29959.99748450378</v>
      </c>
      <c r="DA61" s="178" t="s">
        <v>956</v>
      </c>
    </row>
    <row r="62" spans="1:105" ht="11.45" customHeight="1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DA62" s="171"/>
    </row>
    <row r="63" spans="1:105" ht="11.45" customHeight="1" x14ac:dyDescent="0.25">
      <c r="A63" s="53" t="s">
        <v>35</v>
      </c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DA63" s="172"/>
    </row>
    <row r="64" spans="1:105" ht="11.45" customHeight="1" x14ac:dyDescent="0.25">
      <c r="A64" s="27" t="s">
        <v>33</v>
      </c>
      <c r="B64" s="28">
        <f t="shared" ref="B64:Q64" si="49">B65+B69+B73</f>
        <v>595527.62688958109</v>
      </c>
      <c r="C64" s="28">
        <f t="shared" si="49"/>
        <v>599480.94195972232</v>
      </c>
      <c r="D64" s="28">
        <f t="shared" si="49"/>
        <v>605313.62638565188</v>
      </c>
      <c r="E64" s="28">
        <f t="shared" si="49"/>
        <v>609704.12215500744</v>
      </c>
      <c r="F64" s="28">
        <f t="shared" si="49"/>
        <v>622569.18451564049</v>
      </c>
      <c r="G64" s="28">
        <f t="shared" si="49"/>
        <v>620132.80053209118</v>
      </c>
      <c r="H64" s="28">
        <f t="shared" si="49"/>
        <v>629657.01695835241</v>
      </c>
      <c r="I64" s="28">
        <f t="shared" si="49"/>
        <v>638307.18219876057</v>
      </c>
      <c r="J64" s="28">
        <f t="shared" si="49"/>
        <v>633227.96327405656</v>
      </c>
      <c r="K64" s="28">
        <f t="shared" si="49"/>
        <v>621209.62854280532</v>
      </c>
      <c r="L64" s="28">
        <f t="shared" si="49"/>
        <v>611931.24915766029</v>
      </c>
      <c r="M64" s="28">
        <f t="shared" si="49"/>
        <v>613521.91819804255</v>
      </c>
      <c r="N64" s="28">
        <f t="shared" si="49"/>
        <v>594964.7114470721</v>
      </c>
      <c r="O64" s="28">
        <f t="shared" si="49"/>
        <v>594357.02212714369</v>
      </c>
      <c r="P64" s="28">
        <f t="shared" si="49"/>
        <v>607538.50916624255</v>
      </c>
      <c r="Q64" s="28">
        <f t="shared" si="49"/>
        <v>619509.39948372683</v>
      </c>
      <c r="R64" s="28">
        <f t="shared" ref="R64:V64" si="50">R65+R69+R73</f>
        <v>634276.425786137</v>
      </c>
      <c r="S64" s="28">
        <f t="shared" si="50"/>
        <v>645835.59647628362</v>
      </c>
      <c r="T64" s="28">
        <f t="shared" si="50"/>
        <v>647988.32246528403</v>
      </c>
      <c r="U64" s="28">
        <f t="shared" si="50"/>
        <v>655369.51382782171</v>
      </c>
      <c r="V64" s="28">
        <f t="shared" si="50"/>
        <v>492045.31239897641</v>
      </c>
      <c r="W64" s="28">
        <f t="shared" ref="W64" si="51">W65+W69+W73</f>
        <v>533692.23216822045</v>
      </c>
      <c r="DA64" s="173"/>
    </row>
    <row r="65" spans="1:105" ht="11.45" customHeight="1" x14ac:dyDescent="0.25">
      <c r="A65" s="136" t="str">
        <f>$A$5</f>
        <v>Road transport</v>
      </c>
      <c r="B65" s="137">
        <f t="shared" ref="B65:Q65" si="52">B66+B67+B68</f>
        <v>494181.10884827463</v>
      </c>
      <c r="C65" s="137">
        <f t="shared" si="52"/>
        <v>500754.17625813611</v>
      </c>
      <c r="D65" s="137">
        <f t="shared" si="52"/>
        <v>509573.03253642179</v>
      </c>
      <c r="E65" s="137">
        <f t="shared" si="52"/>
        <v>512538.39914081525</v>
      </c>
      <c r="F65" s="137">
        <f t="shared" si="52"/>
        <v>519495.6910080096</v>
      </c>
      <c r="G65" s="137">
        <f t="shared" si="52"/>
        <v>513441.25803590554</v>
      </c>
      <c r="H65" s="137">
        <f t="shared" si="52"/>
        <v>519333.11762948445</v>
      </c>
      <c r="I65" s="137">
        <f t="shared" si="52"/>
        <v>522984.95530088362</v>
      </c>
      <c r="J65" s="137">
        <f t="shared" si="52"/>
        <v>517115.6394515392</v>
      </c>
      <c r="K65" s="137">
        <f t="shared" si="52"/>
        <v>514225.64975385799</v>
      </c>
      <c r="L65" s="137">
        <f t="shared" si="52"/>
        <v>504996.64337887027</v>
      </c>
      <c r="M65" s="137">
        <f t="shared" si="52"/>
        <v>502428.60009162495</v>
      </c>
      <c r="N65" s="137">
        <f t="shared" si="52"/>
        <v>485636.71551330824</v>
      </c>
      <c r="O65" s="137">
        <f t="shared" si="52"/>
        <v>487117.54303210718</v>
      </c>
      <c r="P65" s="137">
        <f t="shared" si="52"/>
        <v>498816.04994175286</v>
      </c>
      <c r="Q65" s="137">
        <f t="shared" si="52"/>
        <v>506561.75780701364</v>
      </c>
      <c r="R65" s="137">
        <f t="shared" ref="R65:V65" si="53">R66+R67+R68</f>
        <v>515015.51914333121</v>
      </c>
      <c r="S65" s="137">
        <f t="shared" si="53"/>
        <v>518696.69479072007</v>
      </c>
      <c r="T65" s="137">
        <f t="shared" si="53"/>
        <v>514119.64891223202</v>
      </c>
      <c r="U65" s="137">
        <f t="shared" si="53"/>
        <v>517780.56626731012</v>
      </c>
      <c r="V65" s="137">
        <f t="shared" si="53"/>
        <v>439821.47273936676</v>
      </c>
      <c r="W65" s="137">
        <f t="shared" ref="W65" si="54">W66+W67+W68</f>
        <v>468139.59935855697</v>
      </c>
      <c r="DA65" s="174" t="s">
        <v>402</v>
      </c>
    </row>
    <row r="66" spans="1:105" ht="11.45" customHeight="1" x14ac:dyDescent="0.25">
      <c r="A66" s="128" t="str">
        <f>$A$6</f>
        <v>Powered two-wheelers</v>
      </c>
      <c r="B66" s="102">
        <f>TrRoad_emi!B$19</f>
        <v>9875.9120016382785</v>
      </c>
      <c r="C66" s="102">
        <f>TrRoad_emi!C$19</f>
        <v>10100.742054078064</v>
      </c>
      <c r="D66" s="102">
        <f>TrRoad_emi!D$19</f>
        <v>10146.88267958325</v>
      </c>
      <c r="E66" s="102">
        <f>TrRoad_emi!E$19</f>
        <v>10305.183003479675</v>
      </c>
      <c r="F66" s="102">
        <f>TrRoad_emi!F$19</f>
        <v>10496.73954853093</v>
      </c>
      <c r="G66" s="102">
        <f>TrRoad_emi!G$19</f>
        <v>10688.614804590341</v>
      </c>
      <c r="H66" s="102">
        <f>TrRoad_emi!H$19</f>
        <v>10446.129027328592</v>
      </c>
      <c r="I66" s="102">
        <f>TrRoad_emi!I$19</f>
        <v>9978.3268664778025</v>
      </c>
      <c r="J66" s="102">
        <f>TrRoad_emi!J$19</f>
        <v>10211.419595779353</v>
      </c>
      <c r="K66" s="102">
        <f>TrRoad_emi!K$19</f>
        <v>9978.8529891855815</v>
      </c>
      <c r="L66" s="102">
        <f>TrRoad_emi!L$19</f>
        <v>10093.732193449405</v>
      </c>
      <c r="M66" s="102">
        <f>TrRoad_emi!M$19</f>
        <v>10071.680364514601</v>
      </c>
      <c r="N66" s="102">
        <f>TrRoad_emi!N$19</f>
        <v>9812.8094972585659</v>
      </c>
      <c r="O66" s="102">
        <f>TrRoad_emi!O$19</f>
        <v>9721.3091047902508</v>
      </c>
      <c r="P66" s="102">
        <f>TrRoad_emi!P$19</f>
        <v>9963.8517332181073</v>
      </c>
      <c r="Q66" s="102">
        <f>TrRoad_emi!Q$19</f>
        <v>10046.731184497014</v>
      </c>
      <c r="R66" s="102">
        <f>TrRoad_emi!R$19</f>
        <v>10067.426748916852</v>
      </c>
      <c r="S66" s="102">
        <f>TrRoad_emi!S$19</f>
        <v>9538.1299713843382</v>
      </c>
      <c r="T66" s="102">
        <f>TrRoad_emi!T$19</f>
        <v>9080.684703961062</v>
      </c>
      <c r="U66" s="102">
        <f>TrRoad_emi!U$19</f>
        <v>9481.4838102669655</v>
      </c>
      <c r="V66" s="102">
        <f>TrRoad_emi!V$19</f>
        <v>8292.1761492532987</v>
      </c>
      <c r="W66" s="102">
        <f>TrRoad_emi!W$19</f>
        <v>8236.6816172325634</v>
      </c>
      <c r="DA66" s="175" t="s">
        <v>403</v>
      </c>
    </row>
    <row r="67" spans="1:105" ht="11.45" customHeight="1" x14ac:dyDescent="0.25">
      <c r="A67" s="128" t="str">
        <f>$A$7</f>
        <v>Passenger cars</v>
      </c>
      <c r="B67" s="102">
        <f>TrRoad_emi!B$20</f>
        <v>442066.5793605583</v>
      </c>
      <c r="C67" s="102">
        <f>TrRoad_emi!C$20</f>
        <v>448754.90853862086</v>
      </c>
      <c r="D67" s="102">
        <f>TrRoad_emi!D$20</f>
        <v>457911.5774874941</v>
      </c>
      <c r="E67" s="102">
        <f>TrRoad_emi!E$20</f>
        <v>460387.19539714494</v>
      </c>
      <c r="F67" s="102">
        <f>TrRoad_emi!F$20</f>
        <v>467576.37514656858</v>
      </c>
      <c r="G67" s="102">
        <f>TrRoad_emi!G$20</f>
        <v>462259.52982419485</v>
      </c>
      <c r="H67" s="102">
        <f>TrRoad_emi!H$20</f>
        <v>468411.90791057248</v>
      </c>
      <c r="I67" s="102">
        <f>TrRoad_emi!I$20</f>
        <v>472680.51464622002</v>
      </c>
      <c r="J67" s="102">
        <f>TrRoad_emi!J$20</f>
        <v>466763.35820949764</v>
      </c>
      <c r="K67" s="102">
        <f>TrRoad_emi!K$20</f>
        <v>464392.34404734505</v>
      </c>
      <c r="L67" s="102">
        <f>TrRoad_emi!L$20</f>
        <v>455050.99888818321</v>
      </c>
      <c r="M67" s="102">
        <f>TrRoad_emi!M$20</f>
        <v>452286.16082666785</v>
      </c>
      <c r="N67" s="102">
        <f>TrRoad_emi!N$20</f>
        <v>436647.58353113156</v>
      </c>
      <c r="O67" s="102">
        <f>TrRoad_emi!O$20</f>
        <v>438125.02258272021</v>
      </c>
      <c r="P67" s="102">
        <f>TrRoad_emi!P$20</f>
        <v>449016.34151762025</v>
      </c>
      <c r="Q67" s="102">
        <f>TrRoad_emi!Q$20</f>
        <v>455392.43487741449</v>
      </c>
      <c r="R67" s="102">
        <f>TrRoad_emi!R$20</f>
        <v>462918.29926545313</v>
      </c>
      <c r="S67" s="102">
        <f>TrRoad_emi!S$20</f>
        <v>468014.56096125982</v>
      </c>
      <c r="T67" s="102">
        <f>TrRoad_emi!T$20</f>
        <v>463895.9791480538</v>
      </c>
      <c r="U67" s="102">
        <f>TrRoad_emi!U$20</f>
        <v>466879.05953971983</v>
      </c>
      <c r="V67" s="102">
        <f>TrRoad_emi!V$20</f>
        <v>394393.22789491579</v>
      </c>
      <c r="W67" s="102">
        <f>TrRoad_emi!W$20</f>
        <v>421659.4160701778</v>
      </c>
      <c r="DA67" s="175" t="s">
        <v>404</v>
      </c>
    </row>
    <row r="68" spans="1:105" ht="11.45" customHeight="1" x14ac:dyDescent="0.25">
      <c r="A68" s="128" t="str">
        <f>$A$8</f>
        <v>Motor coaches, buses and trolley buses</v>
      </c>
      <c r="B68" s="102">
        <f>TrRoad_emi!B$27</f>
        <v>42238.617486078059</v>
      </c>
      <c r="C68" s="102">
        <f>TrRoad_emi!C$27</f>
        <v>41898.525665437155</v>
      </c>
      <c r="D68" s="102">
        <f>TrRoad_emi!D$27</f>
        <v>41514.572369344431</v>
      </c>
      <c r="E68" s="102">
        <f>TrRoad_emi!E$27</f>
        <v>41846.020740190608</v>
      </c>
      <c r="F68" s="102">
        <f>TrRoad_emi!F$27</f>
        <v>41422.576312910045</v>
      </c>
      <c r="G68" s="102">
        <f>TrRoad_emi!G$27</f>
        <v>40493.113407120327</v>
      </c>
      <c r="H68" s="102">
        <f>TrRoad_emi!H$27</f>
        <v>40475.080691583375</v>
      </c>
      <c r="I68" s="102">
        <f>TrRoad_emi!I$27</f>
        <v>40326.113788185823</v>
      </c>
      <c r="J68" s="102">
        <f>TrRoad_emi!J$27</f>
        <v>40140.861646262223</v>
      </c>
      <c r="K68" s="102">
        <f>TrRoad_emi!K$27</f>
        <v>39854.452717327331</v>
      </c>
      <c r="L68" s="102">
        <f>TrRoad_emi!L$27</f>
        <v>39851.912297237664</v>
      </c>
      <c r="M68" s="102">
        <f>TrRoad_emi!M$27</f>
        <v>40070.758900442495</v>
      </c>
      <c r="N68" s="102">
        <f>TrRoad_emi!N$27</f>
        <v>39176.322484918092</v>
      </c>
      <c r="O68" s="102">
        <f>TrRoad_emi!O$27</f>
        <v>39271.21134459669</v>
      </c>
      <c r="P68" s="102">
        <f>TrRoad_emi!P$27</f>
        <v>39835.856690914465</v>
      </c>
      <c r="Q68" s="102">
        <f>TrRoad_emi!Q$27</f>
        <v>41122.591745102116</v>
      </c>
      <c r="R68" s="102">
        <f>TrRoad_emi!R$27</f>
        <v>42029.793128961253</v>
      </c>
      <c r="S68" s="102">
        <f>TrRoad_emi!S$27</f>
        <v>41144.003858075863</v>
      </c>
      <c r="T68" s="102">
        <f>TrRoad_emi!T$27</f>
        <v>41142.985060217135</v>
      </c>
      <c r="U68" s="102">
        <f>TrRoad_emi!U$27</f>
        <v>41420.022917323353</v>
      </c>
      <c r="V68" s="102">
        <f>TrRoad_emi!V$27</f>
        <v>37136.068695197617</v>
      </c>
      <c r="W68" s="102">
        <f>TrRoad_emi!W$27</f>
        <v>38243.501671146609</v>
      </c>
      <c r="DA68" s="175" t="s">
        <v>405</v>
      </c>
    </row>
    <row r="69" spans="1:105" ht="11.45" customHeight="1" x14ac:dyDescent="0.25">
      <c r="A69" s="109" t="str">
        <f>$A$9</f>
        <v>Rail, metro and tram</v>
      </c>
      <c r="B69" s="110">
        <f t="shared" ref="B69:Q69" si="55">B70+B71+B72</f>
        <v>6221.0235337648892</v>
      </c>
      <c r="C69" s="110">
        <f t="shared" si="55"/>
        <v>5497.6678774523734</v>
      </c>
      <c r="D69" s="110">
        <f t="shared" si="55"/>
        <v>5533.8873374056748</v>
      </c>
      <c r="E69" s="110">
        <f t="shared" si="55"/>
        <v>5714.0665336169386</v>
      </c>
      <c r="F69" s="110">
        <f t="shared" si="55"/>
        <v>5844.7857837430201</v>
      </c>
      <c r="G69" s="110">
        <f t="shared" si="55"/>
        <v>5512.0268353098736</v>
      </c>
      <c r="H69" s="110">
        <f t="shared" si="55"/>
        <v>4973.1594888186746</v>
      </c>
      <c r="I69" s="110">
        <f t="shared" si="55"/>
        <v>5350.5850938420635</v>
      </c>
      <c r="J69" s="110">
        <f t="shared" si="55"/>
        <v>5176.3460738733202</v>
      </c>
      <c r="K69" s="110">
        <f t="shared" si="55"/>
        <v>4593.6206010130009</v>
      </c>
      <c r="L69" s="110">
        <f t="shared" si="55"/>
        <v>4427.7845226921099</v>
      </c>
      <c r="M69" s="110">
        <f t="shared" si="55"/>
        <v>4414.5702244988333</v>
      </c>
      <c r="N69" s="110">
        <f t="shared" si="55"/>
        <v>4554.9308845309615</v>
      </c>
      <c r="O69" s="110">
        <f t="shared" si="55"/>
        <v>3108.069290064117</v>
      </c>
      <c r="P69" s="110">
        <f t="shared" si="55"/>
        <v>2948.0821387947331</v>
      </c>
      <c r="Q69" s="110">
        <f t="shared" si="55"/>
        <v>2864.21866668759</v>
      </c>
      <c r="R69" s="110">
        <f t="shared" ref="R69:V69" si="56">R70+R71+R72</f>
        <v>2797.1675813866491</v>
      </c>
      <c r="S69" s="110">
        <f t="shared" si="56"/>
        <v>2693.4178258046836</v>
      </c>
      <c r="T69" s="110">
        <f t="shared" si="56"/>
        <v>2516.7133946975596</v>
      </c>
      <c r="U69" s="110">
        <f t="shared" si="56"/>
        <v>2492.910722943825</v>
      </c>
      <c r="V69" s="110">
        <f t="shared" si="56"/>
        <v>2136.5860448091644</v>
      </c>
      <c r="W69" s="110">
        <f t="shared" ref="W69" si="57">W70+W71+W72</f>
        <v>2527.1494072522241</v>
      </c>
      <c r="DA69" s="176" t="s">
        <v>406</v>
      </c>
    </row>
    <row r="70" spans="1:105" ht="11.45" customHeight="1" x14ac:dyDescent="0.25">
      <c r="A70" s="128" t="str">
        <f>$A$10</f>
        <v>Metro and tram, urban light rail</v>
      </c>
      <c r="B70" s="102">
        <f>TrRail_emi!B$10</f>
        <v>0</v>
      </c>
      <c r="C70" s="102">
        <f>TrRail_emi!C$10</f>
        <v>0</v>
      </c>
      <c r="D70" s="102">
        <f>TrRail_emi!D$10</f>
        <v>0</v>
      </c>
      <c r="E70" s="102">
        <f>TrRail_emi!E$10</f>
        <v>0</v>
      </c>
      <c r="F70" s="102">
        <f>TrRail_emi!F$10</f>
        <v>0</v>
      </c>
      <c r="G70" s="102">
        <f>TrRail_emi!G$10</f>
        <v>0</v>
      </c>
      <c r="H70" s="102">
        <f>TrRail_emi!H$10</f>
        <v>0</v>
      </c>
      <c r="I70" s="102">
        <f>TrRail_emi!I$10</f>
        <v>0</v>
      </c>
      <c r="J70" s="102">
        <f>TrRail_emi!J$10</f>
        <v>0</v>
      </c>
      <c r="K70" s="102">
        <f>TrRail_emi!K$10</f>
        <v>0</v>
      </c>
      <c r="L70" s="102">
        <f>TrRail_emi!L$10</f>
        <v>0</v>
      </c>
      <c r="M70" s="102">
        <f>TrRail_emi!M$10</f>
        <v>0</v>
      </c>
      <c r="N70" s="102">
        <f>TrRail_emi!N$10</f>
        <v>0</v>
      </c>
      <c r="O70" s="102">
        <f>TrRail_emi!O$10</f>
        <v>0</v>
      </c>
      <c r="P70" s="102">
        <f>TrRail_emi!P$10</f>
        <v>0</v>
      </c>
      <c r="Q70" s="102">
        <f>TrRail_emi!Q$10</f>
        <v>0</v>
      </c>
      <c r="R70" s="102">
        <f>TrRail_emi!R$10</f>
        <v>0</v>
      </c>
      <c r="S70" s="102">
        <f>TrRail_emi!S$10</f>
        <v>0</v>
      </c>
      <c r="T70" s="102">
        <f>TrRail_emi!T$10</f>
        <v>0</v>
      </c>
      <c r="U70" s="102">
        <f>TrRail_emi!U$10</f>
        <v>0</v>
      </c>
      <c r="V70" s="102">
        <f>TrRail_emi!V$10</f>
        <v>0</v>
      </c>
      <c r="W70" s="102">
        <f>TrRail_emi!W$10</f>
        <v>0</v>
      </c>
      <c r="DA70" s="175" t="s">
        <v>407</v>
      </c>
    </row>
    <row r="71" spans="1:105" ht="11.45" customHeight="1" x14ac:dyDescent="0.25">
      <c r="A71" s="128" t="str">
        <f>$A$11</f>
        <v>Conventional passenger trains</v>
      </c>
      <c r="B71" s="102">
        <f>TrRail_emi!B$11</f>
        <v>6221.0235337648892</v>
      </c>
      <c r="C71" s="102">
        <f>TrRail_emi!C$11</f>
        <v>5497.6678774523734</v>
      </c>
      <c r="D71" s="102">
        <f>TrRail_emi!D$11</f>
        <v>5533.8873374056748</v>
      </c>
      <c r="E71" s="102">
        <f>TrRail_emi!E$11</f>
        <v>5714.0665336169386</v>
      </c>
      <c r="F71" s="102">
        <f>TrRail_emi!F$11</f>
        <v>5844.7857837430201</v>
      </c>
      <c r="G71" s="102">
        <f>TrRail_emi!G$11</f>
        <v>5512.0268353098736</v>
      </c>
      <c r="H71" s="102">
        <f>TrRail_emi!H$11</f>
        <v>4973.1594888186746</v>
      </c>
      <c r="I71" s="102">
        <f>TrRail_emi!I$11</f>
        <v>5350.5850938420635</v>
      </c>
      <c r="J71" s="102">
        <f>TrRail_emi!J$11</f>
        <v>5176.3460738733202</v>
      </c>
      <c r="K71" s="102">
        <f>TrRail_emi!K$11</f>
        <v>4593.6206010130009</v>
      </c>
      <c r="L71" s="102">
        <f>TrRail_emi!L$11</f>
        <v>4427.7845226921099</v>
      </c>
      <c r="M71" s="102">
        <f>TrRail_emi!M$11</f>
        <v>4414.5702244988333</v>
      </c>
      <c r="N71" s="102">
        <f>TrRail_emi!N$11</f>
        <v>4554.9308845309615</v>
      </c>
      <c r="O71" s="102">
        <f>TrRail_emi!O$11</f>
        <v>3108.069290064117</v>
      </c>
      <c r="P71" s="102">
        <f>TrRail_emi!P$11</f>
        <v>2948.0821387947331</v>
      </c>
      <c r="Q71" s="102">
        <f>TrRail_emi!Q$11</f>
        <v>2864.21866668759</v>
      </c>
      <c r="R71" s="102">
        <f>TrRail_emi!R$11</f>
        <v>2797.1675813866491</v>
      </c>
      <c r="S71" s="102">
        <f>TrRail_emi!S$11</f>
        <v>2693.4178258046836</v>
      </c>
      <c r="T71" s="102">
        <f>TrRail_emi!T$11</f>
        <v>2516.7133946975596</v>
      </c>
      <c r="U71" s="102">
        <f>TrRail_emi!U$11</f>
        <v>2492.910722943825</v>
      </c>
      <c r="V71" s="102">
        <f>TrRail_emi!V$11</f>
        <v>2136.5860448091644</v>
      </c>
      <c r="W71" s="102">
        <f>TrRail_emi!W$11</f>
        <v>2527.1494072522241</v>
      </c>
      <c r="DA71" s="175" t="s">
        <v>408</v>
      </c>
    </row>
    <row r="72" spans="1:105" ht="11.45" customHeight="1" x14ac:dyDescent="0.25">
      <c r="A72" s="128" t="str">
        <f>$A$12</f>
        <v>High speed passenger trains</v>
      </c>
      <c r="B72" s="102">
        <f>TrRail_emi!B$14</f>
        <v>0</v>
      </c>
      <c r="C72" s="102">
        <f>TrRail_emi!C$14</f>
        <v>0</v>
      </c>
      <c r="D72" s="102">
        <f>TrRail_emi!D$14</f>
        <v>0</v>
      </c>
      <c r="E72" s="102">
        <f>TrRail_emi!E$14</f>
        <v>0</v>
      </c>
      <c r="F72" s="102">
        <f>TrRail_emi!F$14</f>
        <v>0</v>
      </c>
      <c r="G72" s="102">
        <f>TrRail_emi!G$14</f>
        <v>0</v>
      </c>
      <c r="H72" s="102">
        <f>TrRail_emi!H$14</f>
        <v>0</v>
      </c>
      <c r="I72" s="102">
        <f>TrRail_emi!I$14</f>
        <v>0</v>
      </c>
      <c r="J72" s="102">
        <f>TrRail_emi!J$14</f>
        <v>0</v>
      </c>
      <c r="K72" s="102">
        <f>TrRail_emi!K$14</f>
        <v>0</v>
      </c>
      <c r="L72" s="102">
        <f>TrRail_emi!L$14</f>
        <v>0</v>
      </c>
      <c r="M72" s="102">
        <f>TrRail_emi!M$14</f>
        <v>0</v>
      </c>
      <c r="N72" s="102">
        <f>TrRail_emi!N$14</f>
        <v>0</v>
      </c>
      <c r="O72" s="102">
        <f>TrRail_emi!O$14</f>
        <v>0</v>
      </c>
      <c r="P72" s="102">
        <f>TrRail_emi!P$14</f>
        <v>0</v>
      </c>
      <c r="Q72" s="102">
        <f>TrRail_emi!Q$14</f>
        <v>0</v>
      </c>
      <c r="R72" s="102">
        <f>TrRail_emi!R$14</f>
        <v>0</v>
      </c>
      <c r="S72" s="102">
        <f>TrRail_emi!S$14</f>
        <v>0</v>
      </c>
      <c r="T72" s="102">
        <f>TrRail_emi!T$14</f>
        <v>0</v>
      </c>
      <c r="U72" s="102">
        <f>TrRail_emi!U$14</f>
        <v>0</v>
      </c>
      <c r="V72" s="102">
        <f>TrRail_emi!V$14</f>
        <v>0</v>
      </c>
      <c r="W72" s="102">
        <f>TrRail_emi!W$14</f>
        <v>0</v>
      </c>
      <c r="DA72" s="175" t="s">
        <v>409</v>
      </c>
    </row>
    <row r="73" spans="1:105" ht="11.45" customHeight="1" x14ac:dyDescent="0.25">
      <c r="A73" s="109" t="str">
        <f>$A$13</f>
        <v>Aviation</v>
      </c>
      <c r="B73" s="110">
        <f t="shared" ref="B73:Q73" si="58">B74+B75+B76</f>
        <v>95125.494507541618</v>
      </c>
      <c r="C73" s="110">
        <f t="shared" si="58"/>
        <v>93229.097824133845</v>
      </c>
      <c r="D73" s="110">
        <f t="shared" si="58"/>
        <v>90206.706511824392</v>
      </c>
      <c r="E73" s="110">
        <f t="shared" si="58"/>
        <v>91451.656480575301</v>
      </c>
      <c r="F73" s="110">
        <f t="shared" si="58"/>
        <v>97228.70772388787</v>
      </c>
      <c r="G73" s="110">
        <f t="shared" si="58"/>
        <v>101179.5156608758</v>
      </c>
      <c r="H73" s="110">
        <f t="shared" si="58"/>
        <v>105350.73984004924</v>
      </c>
      <c r="I73" s="110">
        <f t="shared" si="58"/>
        <v>109971.64180403479</v>
      </c>
      <c r="J73" s="110">
        <f t="shared" si="58"/>
        <v>110935.97774864404</v>
      </c>
      <c r="K73" s="110">
        <f t="shared" si="58"/>
        <v>102390.3581879343</v>
      </c>
      <c r="L73" s="110">
        <f t="shared" si="58"/>
        <v>102506.82125609789</v>
      </c>
      <c r="M73" s="110">
        <f t="shared" si="58"/>
        <v>106678.7478819188</v>
      </c>
      <c r="N73" s="110">
        <f t="shared" si="58"/>
        <v>104773.06504923292</v>
      </c>
      <c r="O73" s="110">
        <f t="shared" si="58"/>
        <v>104131.40980497246</v>
      </c>
      <c r="P73" s="110">
        <f t="shared" si="58"/>
        <v>105774.37708569493</v>
      </c>
      <c r="Q73" s="110">
        <f t="shared" si="58"/>
        <v>110083.42301002561</v>
      </c>
      <c r="R73" s="110">
        <f t="shared" ref="R73:V73" si="59">R74+R75+R76</f>
        <v>116463.73906141915</v>
      </c>
      <c r="S73" s="110">
        <f t="shared" si="59"/>
        <v>124445.48385975891</v>
      </c>
      <c r="T73" s="110">
        <f t="shared" si="59"/>
        <v>131351.96015835449</v>
      </c>
      <c r="U73" s="110">
        <f t="shared" si="59"/>
        <v>135096.03683756772</v>
      </c>
      <c r="V73" s="110">
        <f t="shared" si="59"/>
        <v>50087.253614800495</v>
      </c>
      <c r="W73" s="110">
        <f t="shared" ref="W73" si="60">W74+W75+W76</f>
        <v>63025.483402411264</v>
      </c>
      <c r="DA73" s="176" t="s">
        <v>326</v>
      </c>
    </row>
    <row r="74" spans="1:105" ht="11.45" customHeight="1" x14ac:dyDescent="0.25">
      <c r="A74" s="128" t="str">
        <f>$A$14</f>
        <v>Domestic</v>
      </c>
      <c r="B74" s="102">
        <f>TrAvia_emi!B$7</f>
        <v>16490.840052533731</v>
      </c>
      <c r="C74" s="102">
        <f>TrAvia_emi!C$7</f>
        <v>16018.140932197954</v>
      </c>
      <c r="D74" s="102">
        <f>TrAvia_emi!D$7</f>
        <v>15069.905921400235</v>
      </c>
      <c r="E74" s="102">
        <f>TrAvia_emi!E$7</f>
        <v>15282.832104084084</v>
      </c>
      <c r="F74" s="102">
        <f>TrAvia_emi!F$7</f>
        <v>15818.66048789142</v>
      </c>
      <c r="G74" s="102">
        <f>TrAvia_emi!G$7</f>
        <v>16944.090516962886</v>
      </c>
      <c r="H74" s="102">
        <f>TrAvia_emi!H$7</f>
        <v>17357.76969373782</v>
      </c>
      <c r="I74" s="102">
        <f>TrAvia_emi!I$7</f>
        <v>18245.293192952064</v>
      </c>
      <c r="J74" s="102">
        <f>TrAvia_emi!J$7</f>
        <v>17660.438235585647</v>
      </c>
      <c r="K74" s="102">
        <f>TrAvia_emi!K$7</f>
        <v>16050.154244292649</v>
      </c>
      <c r="L74" s="102">
        <f>TrAvia_emi!L$7</f>
        <v>16554.303031646847</v>
      </c>
      <c r="M74" s="102">
        <f>TrAvia_emi!M$7</f>
        <v>17636.493655083104</v>
      </c>
      <c r="N74" s="102">
        <f>TrAvia_emi!N$7</f>
        <v>16327.561253991707</v>
      </c>
      <c r="O74" s="102">
        <f>TrAvia_emi!O$7</f>
        <v>15257.019821848908</v>
      </c>
      <c r="P74" s="102">
        <f>TrAvia_emi!P$7</f>
        <v>15318.822972258538</v>
      </c>
      <c r="Q74" s="102">
        <f>TrAvia_emi!Q$7</f>
        <v>15932.158657664044</v>
      </c>
      <c r="R74" s="102">
        <f>TrAvia_emi!R$7</f>
        <v>16930.167829536411</v>
      </c>
      <c r="S74" s="102">
        <f>TrAvia_emi!S$7</f>
        <v>17685.452874707407</v>
      </c>
      <c r="T74" s="102">
        <f>TrAvia_emi!T$7</f>
        <v>18484.950612445464</v>
      </c>
      <c r="U74" s="102">
        <f>TrAvia_emi!U$7</f>
        <v>19199.29305083146</v>
      </c>
      <c r="V74" s="102">
        <f>TrAvia_emi!V$7</f>
        <v>8771.9293477329829</v>
      </c>
      <c r="W74" s="102">
        <f>TrAvia_emi!W$7</f>
        <v>12496.254504481698</v>
      </c>
      <c r="DA74" s="175" t="s">
        <v>327</v>
      </c>
    </row>
    <row r="75" spans="1:105" ht="11.45" customHeight="1" x14ac:dyDescent="0.25">
      <c r="A75" s="128" t="str">
        <f>$A$15</f>
        <v>International - Intra-EEAwUK</v>
      </c>
      <c r="B75" s="102">
        <f>TrAvia_emi!B$8</f>
        <v>32922.594516035031</v>
      </c>
      <c r="C75" s="102">
        <f>TrAvia_emi!C$8</f>
        <v>32993.750416922056</v>
      </c>
      <c r="D75" s="102">
        <f>TrAvia_emi!D$8</f>
        <v>31379.966681912774</v>
      </c>
      <c r="E75" s="102">
        <f>TrAvia_emi!E$8</f>
        <v>33599.209000785057</v>
      </c>
      <c r="F75" s="102">
        <f>TrAvia_emi!F$8</f>
        <v>35336.648929530944</v>
      </c>
      <c r="G75" s="102">
        <f>TrAvia_emi!G$8</f>
        <v>36763.670004488151</v>
      </c>
      <c r="H75" s="102">
        <f>TrAvia_emi!H$8</f>
        <v>39167.15267257861</v>
      </c>
      <c r="I75" s="102">
        <f>TrAvia_emi!I$8</f>
        <v>41544.944206243927</v>
      </c>
      <c r="J75" s="102">
        <f>TrAvia_emi!J$8</f>
        <v>42014.89382190504</v>
      </c>
      <c r="K75" s="102">
        <f>TrAvia_emi!K$8</f>
        <v>37087.80476627496</v>
      </c>
      <c r="L75" s="102">
        <f>TrAvia_emi!L$8</f>
        <v>36823.09340682903</v>
      </c>
      <c r="M75" s="102">
        <f>TrAvia_emi!M$8</f>
        <v>38901.016687444004</v>
      </c>
      <c r="N75" s="102">
        <f>TrAvia_emi!N$8</f>
        <v>37812.822196967849</v>
      </c>
      <c r="O75" s="102">
        <f>TrAvia_emi!O$8</f>
        <v>38079.220112221767</v>
      </c>
      <c r="P75" s="102">
        <f>TrAvia_emi!P$8</f>
        <v>39375.862202224453</v>
      </c>
      <c r="Q75" s="102">
        <f>TrAvia_emi!Q$8</f>
        <v>41378.893068359335</v>
      </c>
      <c r="R75" s="102">
        <f>TrAvia_emi!R$8</f>
        <v>45526.48874286998</v>
      </c>
      <c r="S75" s="102">
        <f>TrAvia_emi!S$8</f>
        <v>50413.16620683681</v>
      </c>
      <c r="T75" s="102">
        <f>TrAvia_emi!T$8</f>
        <v>53219.509330126741</v>
      </c>
      <c r="U75" s="102">
        <f>TrAvia_emi!U$8</f>
        <v>53735.344503866771</v>
      </c>
      <c r="V75" s="102">
        <f>TrAvia_emi!V$8</f>
        <v>16221.917824115977</v>
      </c>
      <c r="W75" s="102">
        <f>TrAvia_emi!W$8</f>
        <v>21782.696048341393</v>
      </c>
      <c r="DA75" s="175" t="s">
        <v>328</v>
      </c>
    </row>
    <row r="76" spans="1:105" ht="11.45" customHeight="1" x14ac:dyDescent="0.25">
      <c r="A76" s="128" t="str">
        <f>$A$16</f>
        <v>International - Extra-EEAwUK</v>
      </c>
      <c r="B76" s="102">
        <f>TrAvia_emi!B$9</f>
        <v>45712.059938972867</v>
      </c>
      <c r="C76" s="102">
        <f>TrAvia_emi!C$9</f>
        <v>44217.206475013845</v>
      </c>
      <c r="D76" s="102">
        <f>TrAvia_emi!D$9</f>
        <v>43756.833908511391</v>
      </c>
      <c r="E76" s="102">
        <f>TrAvia_emi!E$9</f>
        <v>42569.615375706169</v>
      </c>
      <c r="F76" s="102">
        <f>TrAvia_emi!F$9</f>
        <v>46073.398306465497</v>
      </c>
      <c r="G76" s="102">
        <f>TrAvia_emi!G$9</f>
        <v>47471.755139424764</v>
      </c>
      <c r="H76" s="102">
        <f>TrAvia_emi!H$9</f>
        <v>48825.817473732801</v>
      </c>
      <c r="I76" s="102">
        <f>TrAvia_emi!I$9</f>
        <v>50181.404404838795</v>
      </c>
      <c r="J76" s="102">
        <f>TrAvia_emi!J$9</f>
        <v>51260.645691153353</v>
      </c>
      <c r="K76" s="102">
        <f>TrAvia_emi!K$9</f>
        <v>49252.399177366678</v>
      </c>
      <c r="L76" s="102">
        <f>TrAvia_emi!L$9</f>
        <v>49129.424817622014</v>
      </c>
      <c r="M76" s="102">
        <f>TrAvia_emi!M$9</f>
        <v>50141.237539391695</v>
      </c>
      <c r="N76" s="102">
        <f>TrAvia_emi!N$9</f>
        <v>50632.681598273368</v>
      </c>
      <c r="O76" s="102">
        <f>TrAvia_emi!O$9</f>
        <v>50795.16987090178</v>
      </c>
      <c r="P76" s="102">
        <f>TrAvia_emi!P$9</f>
        <v>51079.691911211936</v>
      </c>
      <c r="Q76" s="102">
        <f>TrAvia_emi!Q$9</f>
        <v>52772.371284002242</v>
      </c>
      <c r="R76" s="102">
        <f>TrAvia_emi!R$9</f>
        <v>54007.08248901277</v>
      </c>
      <c r="S76" s="102">
        <f>TrAvia_emi!S$9</f>
        <v>56346.86477821468</v>
      </c>
      <c r="T76" s="102">
        <f>TrAvia_emi!T$9</f>
        <v>59647.500215782282</v>
      </c>
      <c r="U76" s="102">
        <f>TrAvia_emi!U$9</f>
        <v>62161.39928286949</v>
      </c>
      <c r="V76" s="102">
        <f>TrAvia_emi!V$9</f>
        <v>25093.406442951535</v>
      </c>
      <c r="W76" s="102">
        <f>TrAvia_emi!W$9</f>
        <v>28746.532849588173</v>
      </c>
      <c r="DA76" s="175" t="s">
        <v>329</v>
      </c>
    </row>
    <row r="77" spans="1:105" ht="11.45" customHeight="1" x14ac:dyDescent="0.25">
      <c r="A77" s="27" t="s">
        <v>34</v>
      </c>
      <c r="B77" s="28">
        <f t="shared" ref="B77:Q77" si="61">B78+B81+B82+B86+B92</f>
        <v>261619.49246072103</v>
      </c>
      <c r="C77" s="28">
        <f t="shared" si="61"/>
        <v>268273.06713318487</v>
      </c>
      <c r="D77" s="28">
        <f t="shared" si="61"/>
        <v>269653.11053463869</v>
      </c>
      <c r="E77" s="28">
        <f t="shared" si="61"/>
        <v>276079.40506075486</v>
      </c>
      <c r="F77" s="28">
        <f t="shared" si="61"/>
        <v>288281.04757655686</v>
      </c>
      <c r="G77" s="28">
        <f t="shared" si="61"/>
        <v>292619.22127518285</v>
      </c>
      <c r="H77" s="28">
        <f t="shared" si="61"/>
        <v>300748.28872713546</v>
      </c>
      <c r="I77" s="28">
        <f t="shared" si="61"/>
        <v>305100.29781140672</v>
      </c>
      <c r="J77" s="28">
        <f t="shared" si="61"/>
        <v>295328.30310842377</v>
      </c>
      <c r="K77" s="28">
        <f t="shared" si="61"/>
        <v>273297.29123974353</v>
      </c>
      <c r="L77" s="28">
        <f t="shared" si="61"/>
        <v>277533.86973912822</v>
      </c>
      <c r="M77" s="28">
        <f t="shared" si="61"/>
        <v>272340.77528161468</v>
      </c>
      <c r="N77" s="28">
        <f t="shared" si="61"/>
        <v>258605.78015370393</v>
      </c>
      <c r="O77" s="28">
        <f t="shared" si="61"/>
        <v>252279.49531198957</v>
      </c>
      <c r="P77" s="28">
        <f t="shared" si="61"/>
        <v>248819.90204172532</v>
      </c>
      <c r="Q77" s="28">
        <f t="shared" si="61"/>
        <v>252475.02015901552</v>
      </c>
      <c r="R77" s="28">
        <f t="shared" ref="R77:V77" si="62">R78+R81+R82+R86+R92</f>
        <v>262343.82362610119</v>
      </c>
      <c r="S77" s="28">
        <f t="shared" si="62"/>
        <v>272824.95993950329</v>
      </c>
      <c r="T77" s="28">
        <f t="shared" si="62"/>
        <v>276173.60711999523</v>
      </c>
      <c r="U77" s="28">
        <f t="shared" si="62"/>
        <v>277527.98996844474</v>
      </c>
      <c r="V77" s="28">
        <f t="shared" si="62"/>
        <v>258656.4544182237</v>
      </c>
      <c r="W77" s="28">
        <f t="shared" ref="W77" si="63">W78+W81+W82+W86+W92</f>
        <v>286184.97743134887</v>
      </c>
      <c r="DA77" s="173"/>
    </row>
    <row r="78" spans="1:105" ht="11.45" customHeight="1" x14ac:dyDescent="0.25">
      <c r="A78" s="136" t="str">
        <f>$A$18</f>
        <v>Road transport</v>
      </c>
      <c r="B78" s="137">
        <f t="shared" ref="B78:Q78" si="64">B79+B80</f>
        <v>234238.44382413887</v>
      </c>
      <c r="C78" s="137">
        <f t="shared" si="64"/>
        <v>241143.51289946865</v>
      </c>
      <c r="D78" s="137">
        <f t="shared" si="64"/>
        <v>242186.23517833435</v>
      </c>
      <c r="E78" s="137">
        <f t="shared" si="64"/>
        <v>247478.33529358785</v>
      </c>
      <c r="F78" s="137">
        <f t="shared" si="64"/>
        <v>258623.34643862647</v>
      </c>
      <c r="G78" s="137">
        <f t="shared" si="64"/>
        <v>262641.15006834804</v>
      </c>
      <c r="H78" s="137">
        <f t="shared" si="64"/>
        <v>269153.29286279832</v>
      </c>
      <c r="I78" s="137">
        <f t="shared" si="64"/>
        <v>273238.05137681199</v>
      </c>
      <c r="J78" s="137">
        <f t="shared" si="64"/>
        <v>263481.2281387471</v>
      </c>
      <c r="K78" s="137">
        <f t="shared" si="64"/>
        <v>244267.87295758468</v>
      </c>
      <c r="L78" s="137">
        <f t="shared" si="64"/>
        <v>247996.9813713748</v>
      </c>
      <c r="M78" s="137">
        <f t="shared" si="64"/>
        <v>245059.96857064066</v>
      </c>
      <c r="N78" s="137">
        <f t="shared" si="64"/>
        <v>232658.70154451422</v>
      </c>
      <c r="O78" s="137">
        <f t="shared" si="64"/>
        <v>228040.30765804043</v>
      </c>
      <c r="P78" s="137">
        <f t="shared" si="64"/>
        <v>225915.14530185785</v>
      </c>
      <c r="Q78" s="137">
        <f t="shared" si="64"/>
        <v>228353.10927402932</v>
      </c>
      <c r="R78" s="137">
        <f t="shared" ref="R78:V78" si="65">R79+R80</f>
        <v>238253.53167287604</v>
      </c>
      <c r="S78" s="137">
        <f t="shared" si="65"/>
        <v>247030.30725353851</v>
      </c>
      <c r="T78" s="137">
        <f t="shared" si="65"/>
        <v>250707.2764154324</v>
      </c>
      <c r="U78" s="137">
        <f t="shared" si="65"/>
        <v>252584.05901395748</v>
      </c>
      <c r="V78" s="137">
        <f t="shared" si="65"/>
        <v>232755.15639619878</v>
      </c>
      <c r="W78" s="137">
        <f t="shared" ref="W78" si="66">W79+W80</f>
        <v>257884.53642946377</v>
      </c>
      <c r="DA78" s="174" t="s">
        <v>410</v>
      </c>
    </row>
    <row r="79" spans="1:105" ht="11.45" customHeight="1" x14ac:dyDescent="0.25">
      <c r="A79" s="128" t="str">
        <f>$A$19</f>
        <v>Light commercial vehicles</v>
      </c>
      <c r="B79" s="102">
        <f>TrRoad_emi!B$34</f>
        <v>97348.347844621137</v>
      </c>
      <c r="C79" s="102">
        <f>TrRoad_emi!C$34</f>
        <v>97185.001551388457</v>
      </c>
      <c r="D79" s="102">
        <f>TrRoad_emi!D$34</f>
        <v>96638.587640390717</v>
      </c>
      <c r="E79" s="102">
        <f>TrRoad_emi!E$34</f>
        <v>98004.78869893268</v>
      </c>
      <c r="F79" s="102">
        <f>TrRoad_emi!F$34</f>
        <v>98731.892404879778</v>
      </c>
      <c r="G79" s="102">
        <f>TrRoad_emi!G$34</f>
        <v>99056.40516501735</v>
      </c>
      <c r="H79" s="102">
        <f>TrRoad_emi!H$34</f>
        <v>96358.006497762617</v>
      </c>
      <c r="I79" s="102">
        <f>TrRoad_emi!I$34</f>
        <v>98425.238637340561</v>
      </c>
      <c r="J79" s="102">
        <f>TrRoad_emi!J$34</f>
        <v>95981.007872402071</v>
      </c>
      <c r="K79" s="102">
        <f>TrRoad_emi!K$34</f>
        <v>92900.751375660693</v>
      </c>
      <c r="L79" s="102">
        <f>TrRoad_emi!L$34</f>
        <v>94196.452293227587</v>
      </c>
      <c r="M79" s="102">
        <f>TrRoad_emi!M$34</f>
        <v>94736.843187269697</v>
      </c>
      <c r="N79" s="102">
        <f>TrRoad_emi!N$34</f>
        <v>89403.374248587075</v>
      </c>
      <c r="O79" s="102">
        <f>TrRoad_emi!O$34</f>
        <v>87526.952578500553</v>
      </c>
      <c r="P79" s="102">
        <f>TrRoad_emi!P$34</f>
        <v>88538.966682725571</v>
      </c>
      <c r="Q79" s="102">
        <f>TrRoad_emi!Q$34</f>
        <v>88035.346180975888</v>
      </c>
      <c r="R79" s="102">
        <f>TrRoad_emi!R$34</f>
        <v>87766.743706706271</v>
      </c>
      <c r="S79" s="102">
        <f>TrRoad_emi!S$34</f>
        <v>89012.960144792349</v>
      </c>
      <c r="T79" s="102">
        <f>TrRoad_emi!T$34</f>
        <v>89177.700384572847</v>
      </c>
      <c r="U79" s="102">
        <f>TrRoad_emi!U$34</f>
        <v>89877.104592270596</v>
      </c>
      <c r="V79" s="102">
        <f>TrRoad_emi!V$34</f>
        <v>82698.968441938559</v>
      </c>
      <c r="W79" s="102">
        <f>TrRoad_emi!W$34</f>
        <v>92304.356571621349</v>
      </c>
      <c r="DA79" s="175" t="s">
        <v>411</v>
      </c>
    </row>
    <row r="80" spans="1:105" ht="11.45" customHeight="1" x14ac:dyDescent="0.25">
      <c r="A80" s="128" t="str">
        <f>$A$20</f>
        <v>Heavy goods vehicles</v>
      </c>
      <c r="B80" s="102">
        <f>TrRoad_emi!B$40</f>
        <v>136890.09597951773</v>
      </c>
      <c r="C80" s="102">
        <f>TrRoad_emi!C$40</f>
        <v>143958.51134808018</v>
      </c>
      <c r="D80" s="102">
        <f>TrRoad_emi!D$40</f>
        <v>145547.64753794365</v>
      </c>
      <c r="E80" s="102">
        <f>TrRoad_emi!E$40</f>
        <v>149473.54659465517</v>
      </c>
      <c r="F80" s="102">
        <f>TrRoad_emi!F$40</f>
        <v>159891.45403374668</v>
      </c>
      <c r="G80" s="102">
        <f>TrRoad_emi!G$40</f>
        <v>163584.74490333072</v>
      </c>
      <c r="H80" s="102">
        <f>TrRoad_emi!H$40</f>
        <v>172795.28636503572</v>
      </c>
      <c r="I80" s="102">
        <f>TrRoad_emi!I$40</f>
        <v>174812.81273947144</v>
      </c>
      <c r="J80" s="102">
        <f>TrRoad_emi!J$40</f>
        <v>167500.22026634504</v>
      </c>
      <c r="K80" s="102">
        <f>TrRoad_emi!K$40</f>
        <v>151367.121581924</v>
      </c>
      <c r="L80" s="102">
        <f>TrRoad_emi!L$40</f>
        <v>153800.5290781472</v>
      </c>
      <c r="M80" s="102">
        <f>TrRoad_emi!M$40</f>
        <v>150323.12538337096</v>
      </c>
      <c r="N80" s="102">
        <f>TrRoad_emi!N$40</f>
        <v>143255.32729592716</v>
      </c>
      <c r="O80" s="102">
        <f>TrRoad_emi!O$40</f>
        <v>140513.35507953988</v>
      </c>
      <c r="P80" s="102">
        <f>TrRoad_emi!P$40</f>
        <v>137376.17861913229</v>
      </c>
      <c r="Q80" s="102">
        <f>TrRoad_emi!Q$40</f>
        <v>140317.76309305342</v>
      </c>
      <c r="R80" s="102">
        <f>TrRoad_emi!R$40</f>
        <v>150486.78796616977</v>
      </c>
      <c r="S80" s="102">
        <f>TrRoad_emi!S$40</f>
        <v>158017.34710874615</v>
      </c>
      <c r="T80" s="102">
        <f>TrRoad_emi!T$40</f>
        <v>161529.57603085955</v>
      </c>
      <c r="U80" s="102">
        <f>TrRoad_emi!U$40</f>
        <v>162706.95442168688</v>
      </c>
      <c r="V80" s="102">
        <f>TrRoad_emi!V$40</f>
        <v>150056.18795426024</v>
      </c>
      <c r="W80" s="102">
        <f>TrRoad_emi!W$40</f>
        <v>165580.17985784242</v>
      </c>
      <c r="DA80" s="175" t="s">
        <v>412</v>
      </c>
    </row>
    <row r="81" spans="1:105" ht="11.45" customHeight="1" x14ac:dyDescent="0.25">
      <c r="A81" s="109" t="str">
        <f>$A$21</f>
        <v>Rail transport</v>
      </c>
      <c r="B81" s="110">
        <f>TrRail_emi!B$15</f>
        <v>2924.6644106573522</v>
      </c>
      <c r="C81" s="110">
        <f>TrRail_emi!C$15</f>
        <v>2667.0554036148969</v>
      </c>
      <c r="D81" s="110">
        <f>TrRail_emi!D$15</f>
        <v>2630.6513119249703</v>
      </c>
      <c r="E81" s="110">
        <f>TrRail_emi!E$15</f>
        <v>2443.3243112655286</v>
      </c>
      <c r="F81" s="110">
        <f>TrRail_emi!F$15</f>
        <v>2459.8217273342502</v>
      </c>
      <c r="G81" s="110">
        <f>TrRail_emi!G$15</f>
        <v>2289.946370164163</v>
      </c>
      <c r="H81" s="110">
        <f>TrRail_emi!H$15</f>
        <v>2474.2861435092309</v>
      </c>
      <c r="I81" s="110">
        <f>TrRail_emi!I$15</f>
        <v>2666.6928301651301</v>
      </c>
      <c r="J81" s="110">
        <f>TrRail_emi!J$15</f>
        <v>2562.898204967114</v>
      </c>
      <c r="K81" s="110">
        <f>TrRail_emi!K$15</f>
        <v>2173.3929321759488</v>
      </c>
      <c r="L81" s="110">
        <f>TrRail_emi!L$15</f>
        <v>2394.2592097365259</v>
      </c>
      <c r="M81" s="110">
        <f>TrRail_emi!M$15</f>
        <v>2055.2411772384321</v>
      </c>
      <c r="N81" s="110">
        <f>TrRail_emi!N$15</f>
        <v>1959.3845111250018</v>
      </c>
      <c r="O81" s="110">
        <f>TrRail_emi!O$15</f>
        <v>1537.2549406292082</v>
      </c>
      <c r="P81" s="110">
        <f>TrRail_emi!P$15</f>
        <v>1437.1436852532033</v>
      </c>
      <c r="Q81" s="110">
        <f>TrRail_emi!Q$15</f>
        <v>1415.0582791345846</v>
      </c>
      <c r="R81" s="110">
        <f>TrRail_emi!R$15</f>
        <v>1311.5786182514476</v>
      </c>
      <c r="S81" s="110">
        <f>TrRail_emi!S$15</f>
        <v>1338.2748593820552</v>
      </c>
      <c r="T81" s="110">
        <f>TrRail_emi!T$15</f>
        <v>1345.849739061736</v>
      </c>
      <c r="U81" s="110">
        <f>TrRail_emi!U$15</f>
        <v>1331.045721162564</v>
      </c>
      <c r="V81" s="110">
        <f>TrRail_emi!V$15</f>
        <v>1200.2907066309992</v>
      </c>
      <c r="W81" s="110">
        <f>TrRail_emi!W$15</f>
        <v>1354.1025144771261</v>
      </c>
      <c r="DA81" s="176" t="s">
        <v>413</v>
      </c>
    </row>
    <row r="82" spans="1:105" ht="11.45" customHeight="1" x14ac:dyDescent="0.25">
      <c r="A82" s="109" t="str">
        <f>$A$22</f>
        <v>Aviation</v>
      </c>
      <c r="B82" s="110">
        <f t="shared" ref="B82:V82" si="67">B83+B84+B85</f>
        <v>8002.8193157383976</v>
      </c>
      <c r="C82" s="110">
        <f t="shared" si="67"/>
        <v>7485.7763123461409</v>
      </c>
      <c r="D82" s="110">
        <f t="shared" si="67"/>
        <v>8017.3982858156123</v>
      </c>
      <c r="E82" s="110">
        <f t="shared" si="67"/>
        <v>8473.8300891446779</v>
      </c>
      <c r="F82" s="110">
        <f t="shared" si="67"/>
        <v>9231.3363961921277</v>
      </c>
      <c r="G82" s="110">
        <f t="shared" si="67"/>
        <v>10049.4307324442</v>
      </c>
      <c r="H82" s="110">
        <f t="shared" si="67"/>
        <v>11070.968071630759</v>
      </c>
      <c r="I82" s="110">
        <f t="shared" si="67"/>
        <v>11579.501489765215</v>
      </c>
      <c r="J82" s="110">
        <f t="shared" si="67"/>
        <v>11931.565947395962</v>
      </c>
      <c r="K82" s="110">
        <f t="shared" si="67"/>
        <v>9944.3380661457195</v>
      </c>
      <c r="L82" s="110">
        <f t="shared" si="67"/>
        <v>11105.75261022212</v>
      </c>
      <c r="M82" s="110">
        <f t="shared" si="67"/>
        <v>10853.994197321188</v>
      </c>
      <c r="N82" s="110">
        <f t="shared" si="67"/>
        <v>10053.413788887099</v>
      </c>
      <c r="O82" s="110">
        <f t="shared" si="67"/>
        <v>10035.035251947536</v>
      </c>
      <c r="P82" s="110">
        <f t="shared" si="67"/>
        <v>9718.2558929050847</v>
      </c>
      <c r="Q82" s="110">
        <f t="shared" si="67"/>
        <v>10218.996550814403</v>
      </c>
      <c r="R82" s="110">
        <f t="shared" si="67"/>
        <v>9804.3638699808726</v>
      </c>
      <c r="S82" s="110">
        <f t="shared" si="67"/>
        <v>10818.012008361118</v>
      </c>
      <c r="T82" s="110">
        <f t="shared" si="67"/>
        <v>10902.341299165519</v>
      </c>
      <c r="U82" s="110">
        <f t="shared" si="67"/>
        <v>10216.469242712286</v>
      </c>
      <c r="V82" s="110">
        <f t="shared" si="67"/>
        <v>13279.086498919512</v>
      </c>
      <c r="W82" s="110">
        <f t="shared" ref="W82" si="68">W83+W84+W85</f>
        <v>14590.245333628745</v>
      </c>
      <c r="DA82" s="176" t="s">
        <v>330</v>
      </c>
    </row>
    <row r="83" spans="1:105" ht="11.45" customHeight="1" x14ac:dyDescent="0.25">
      <c r="A83" s="128" t="s">
        <v>27</v>
      </c>
      <c r="B83" s="102">
        <f>TrAvia_emi!B$11</f>
        <v>619.10593170627067</v>
      </c>
      <c r="C83" s="102">
        <f>TrAvia_emi!C$11</f>
        <v>666.38175380204711</v>
      </c>
      <c r="D83" s="102">
        <f>TrAvia_emi!D$11</f>
        <v>578.06169059976503</v>
      </c>
      <c r="E83" s="102">
        <f>TrAvia_emi!E$11</f>
        <v>485.79163263591664</v>
      </c>
      <c r="F83" s="102">
        <f>TrAvia_emi!F$11</f>
        <v>519.63131430857652</v>
      </c>
      <c r="G83" s="102">
        <f>TrAvia_emi!G$11</f>
        <v>519.6430441171151</v>
      </c>
      <c r="H83" s="102">
        <f>TrAvia_emi!H$11</f>
        <v>515.25635110218127</v>
      </c>
      <c r="I83" s="102">
        <f>TrAvia_emi!I$11</f>
        <v>485.40132632794177</v>
      </c>
      <c r="J83" s="102">
        <f>TrAvia_emi!J$11</f>
        <v>475.98304297435209</v>
      </c>
      <c r="K83" s="102">
        <f>TrAvia_emi!K$11</f>
        <v>395.24143402735422</v>
      </c>
      <c r="L83" s="102">
        <f>TrAvia_emi!L$11</f>
        <v>367.02932367315685</v>
      </c>
      <c r="M83" s="102">
        <f>TrAvia_emi!M$11</f>
        <v>344.50188083689449</v>
      </c>
      <c r="N83" s="102">
        <f>TrAvia_emi!N$11</f>
        <v>322.42238652829252</v>
      </c>
      <c r="O83" s="102">
        <f>TrAvia_emi!O$11</f>
        <v>302.5479689110922</v>
      </c>
      <c r="P83" s="102">
        <f>TrAvia_emi!P$11</f>
        <v>316.49300710146423</v>
      </c>
      <c r="Q83" s="102">
        <f>TrAvia_emi!Q$11</f>
        <v>309.96428749595725</v>
      </c>
      <c r="R83" s="102">
        <f>TrAvia_emi!R$11</f>
        <v>281.10201482359059</v>
      </c>
      <c r="S83" s="102">
        <f>TrAvia_emi!S$11</f>
        <v>304.59084217259618</v>
      </c>
      <c r="T83" s="102">
        <f>TrAvia_emi!T$11</f>
        <v>301.71921495453591</v>
      </c>
      <c r="U83" s="102">
        <f>TrAvia_emi!U$11</f>
        <v>306.5973261685354</v>
      </c>
      <c r="V83" s="102">
        <f>TrAvia_emi!V$11</f>
        <v>289.52479786701667</v>
      </c>
      <c r="W83" s="102">
        <f>TrAvia_emi!W$11</f>
        <v>311.76964043830355</v>
      </c>
      <c r="DA83" s="175" t="s">
        <v>331</v>
      </c>
    </row>
    <row r="84" spans="1:105" ht="11.45" customHeight="1" x14ac:dyDescent="0.25">
      <c r="A84" s="128" t="str">
        <f>$A$24</f>
        <v>International - Intra-EEAwUK</v>
      </c>
      <c r="B84" s="102">
        <f>TrAvia_emi!B$12</f>
        <v>865.59567081719774</v>
      </c>
      <c r="C84" s="102">
        <f>TrAvia_emi!C$12</f>
        <v>774.29012187288902</v>
      </c>
      <c r="D84" s="102">
        <f>TrAvia_emi!D$12</f>
        <v>826.5270699912902</v>
      </c>
      <c r="E84" s="102">
        <f>TrAvia_emi!E$12</f>
        <v>821.62828126675777</v>
      </c>
      <c r="F84" s="102">
        <f>TrAvia_emi!F$12</f>
        <v>921.76428671071767</v>
      </c>
      <c r="G84" s="102">
        <f>TrAvia_emi!G$12</f>
        <v>986.51115221186478</v>
      </c>
      <c r="H84" s="102">
        <f>TrAvia_emi!H$12</f>
        <v>1246.5963835253001</v>
      </c>
      <c r="I84" s="102">
        <f>TrAvia_emi!I$12</f>
        <v>1337.1363880722529</v>
      </c>
      <c r="J84" s="102">
        <f>TrAvia_emi!J$12</f>
        <v>1356.8571830358151</v>
      </c>
      <c r="K84" s="102">
        <f>TrAvia_emi!K$12</f>
        <v>1198.1258615209629</v>
      </c>
      <c r="L84" s="102">
        <f>TrAvia_emi!L$12</f>
        <v>1215.9789169937405</v>
      </c>
      <c r="M84" s="102">
        <f>TrAvia_emi!M$12</f>
        <v>1139.8245689592445</v>
      </c>
      <c r="N84" s="102">
        <f>TrAvia_emi!N$12</f>
        <v>1083.5765116399491</v>
      </c>
      <c r="O84" s="102">
        <f>TrAvia_emi!O$12</f>
        <v>1098.0017835998958</v>
      </c>
      <c r="P84" s="102">
        <f>TrAvia_emi!P$12</f>
        <v>1079.3173131221754</v>
      </c>
      <c r="Q84" s="102">
        <f>TrAvia_emi!Q$12</f>
        <v>1124.1162132058994</v>
      </c>
      <c r="R84" s="102">
        <f>TrAvia_emi!R$12</f>
        <v>1050.9073444825642</v>
      </c>
      <c r="S84" s="102">
        <f>TrAvia_emi!S$12</f>
        <v>1240.8986004956434</v>
      </c>
      <c r="T84" s="102">
        <f>TrAvia_emi!T$12</f>
        <v>1275.0949617657818</v>
      </c>
      <c r="U84" s="102">
        <f>TrAvia_emi!U$12</f>
        <v>1281.4604848174911</v>
      </c>
      <c r="V84" s="102">
        <f>TrAvia_emi!V$12</f>
        <v>1309.2901330876728</v>
      </c>
      <c r="W84" s="102">
        <f>TrAvia_emi!W$12</f>
        <v>1751.3312980346718</v>
      </c>
      <c r="DA84" s="175" t="s">
        <v>332</v>
      </c>
    </row>
    <row r="85" spans="1:105" ht="11.45" customHeight="1" x14ac:dyDescent="0.25">
      <c r="A85" s="128" t="str">
        <f>$A$25</f>
        <v>International - Extra-EEAwUK</v>
      </c>
      <c r="B85" s="102">
        <f>TrAvia_emi!B$13</f>
        <v>6518.1177132149296</v>
      </c>
      <c r="C85" s="102">
        <f>TrAvia_emi!C$13</f>
        <v>6045.1044366712049</v>
      </c>
      <c r="D85" s="102">
        <f>TrAvia_emi!D$13</f>
        <v>6612.8095252245566</v>
      </c>
      <c r="E85" s="102">
        <f>TrAvia_emi!E$13</f>
        <v>7166.4101752420029</v>
      </c>
      <c r="F85" s="102">
        <f>TrAvia_emi!F$13</f>
        <v>7789.9407951728335</v>
      </c>
      <c r="G85" s="102">
        <f>TrAvia_emi!G$13</f>
        <v>8543.2765361152196</v>
      </c>
      <c r="H85" s="102">
        <f>TrAvia_emi!H$13</f>
        <v>9309.1153370032771</v>
      </c>
      <c r="I85" s="102">
        <f>TrAvia_emi!I$13</f>
        <v>9756.9637753650204</v>
      </c>
      <c r="J85" s="102">
        <f>TrAvia_emi!J$13</f>
        <v>10098.725721385796</v>
      </c>
      <c r="K85" s="102">
        <f>TrAvia_emi!K$13</f>
        <v>8350.9707705974015</v>
      </c>
      <c r="L85" s="102">
        <f>TrAvia_emi!L$13</f>
        <v>9522.7443695552229</v>
      </c>
      <c r="M85" s="102">
        <f>TrAvia_emi!M$13</f>
        <v>9369.667747525049</v>
      </c>
      <c r="N85" s="102">
        <f>TrAvia_emi!N$13</f>
        <v>8647.4148907188574</v>
      </c>
      <c r="O85" s="102">
        <f>TrAvia_emi!O$13</f>
        <v>8634.4854994365487</v>
      </c>
      <c r="P85" s="102">
        <f>TrAvia_emi!P$13</f>
        <v>8322.4455726814449</v>
      </c>
      <c r="Q85" s="102">
        <f>TrAvia_emi!Q$13</f>
        <v>8784.9160501125461</v>
      </c>
      <c r="R85" s="102">
        <f>TrAvia_emi!R$13</f>
        <v>8472.3545106747169</v>
      </c>
      <c r="S85" s="102">
        <f>TrAvia_emi!S$13</f>
        <v>9272.5225656928778</v>
      </c>
      <c r="T85" s="102">
        <f>TrAvia_emi!T$13</f>
        <v>9325.5271224452008</v>
      </c>
      <c r="U85" s="102">
        <f>TrAvia_emi!U$13</f>
        <v>8628.4114317262593</v>
      </c>
      <c r="V85" s="102">
        <f>TrAvia_emi!V$13</f>
        <v>11680.271567964823</v>
      </c>
      <c r="W85" s="102">
        <f>TrAvia_emi!W$13</f>
        <v>12527.14439515577</v>
      </c>
      <c r="DA85" s="175" t="s">
        <v>333</v>
      </c>
    </row>
    <row r="86" spans="1:105" ht="11.45" customHeight="1" x14ac:dyDescent="0.25">
      <c r="A86" s="109" t="s">
        <v>143</v>
      </c>
      <c r="B86" s="110">
        <f t="shared" ref="B86:Q86" si="69">B87+B88</f>
        <v>16453.5649101864</v>
      </c>
      <c r="C86" s="110">
        <f t="shared" si="69"/>
        <v>16976.722517755203</v>
      </c>
      <c r="D86" s="110">
        <f t="shared" si="69"/>
        <v>16818.825758563762</v>
      </c>
      <c r="E86" s="110">
        <f t="shared" si="69"/>
        <v>17683.915366756799</v>
      </c>
      <c r="F86" s="110">
        <f t="shared" si="69"/>
        <v>17966.543014403996</v>
      </c>
      <c r="G86" s="110">
        <f t="shared" si="69"/>
        <v>17638.694104226401</v>
      </c>
      <c r="H86" s="110">
        <f t="shared" si="69"/>
        <v>18049.7416491972</v>
      </c>
      <c r="I86" s="110">
        <f t="shared" si="69"/>
        <v>17616.052114664402</v>
      </c>
      <c r="J86" s="110">
        <f t="shared" si="69"/>
        <v>17352.610817313602</v>
      </c>
      <c r="K86" s="110">
        <f t="shared" si="69"/>
        <v>16911.6872838372</v>
      </c>
      <c r="L86" s="110">
        <f t="shared" si="69"/>
        <v>16036.8765477948</v>
      </c>
      <c r="M86" s="110">
        <f t="shared" si="69"/>
        <v>14371.571336414401</v>
      </c>
      <c r="N86" s="110">
        <f t="shared" si="69"/>
        <v>13934.280309177602</v>
      </c>
      <c r="O86" s="110">
        <f t="shared" si="69"/>
        <v>12666.897461372397</v>
      </c>
      <c r="P86" s="110">
        <f t="shared" si="69"/>
        <v>11749.357161709202</v>
      </c>
      <c r="Q86" s="110">
        <f t="shared" si="69"/>
        <v>12487.8560550372</v>
      </c>
      <c r="R86" s="110">
        <f t="shared" ref="R86:V86" si="70">R87+R88</f>
        <v>12974.3494649928</v>
      </c>
      <c r="S86" s="110">
        <f t="shared" si="70"/>
        <v>13638.365818221602</v>
      </c>
      <c r="T86" s="110">
        <f t="shared" si="70"/>
        <v>13218.139666335601</v>
      </c>
      <c r="U86" s="110">
        <f t="shared" si="70"/>
        <v>13396.4159906124</v>
      </c>
      <c r="V86" s="110">
        <f t="shared" si="70"/>
        <v>11421.9208164744</v>
      </c>
      <c r="W86" s="110">
        <f t="shared" ref="W86" si="71">W87+W88</f>
        <v>12356.093153779198</v>
      </c>
      <c r="DA86" s="176" t="s">
        <v>994</v>
      </c>
    </row>
    <row r="87" spans="1:105" ht="11.45" customHeight="1" x14ac:dyDescent="0.25">
      <c r="A87" s="128" t="str">
        <f>$A$27</f>
        <v>Domestic coastal shipping</v>
      </c>
      <c r="B87" s="102">
        <f>TrNavi_emi!B$4</f>
        <v>13033.345033032783</v>
      </c>
      <c r="C87" s="102">
        <f>TrNavi_emi!C$4</f>
        <v>13555.448306706719</v>
      </c>
      <c r="D87" s="102">
        <f>TrNavi_emi!D$4</f>
        <v>13579.786408939441</v>
      </c>
      <c r="E87" s="102">
        <f>TrNavi_emi!E$4</f>
        <v>14389.555145282937</v>
      </c>
      <c r="F87" s="102">
        <f>TrNavi_emi!F$4</f>
        <v>14606.70171993158</v>
      </c>
      <c r="G87" s="102">
        <f>TrNavi_emi!G$4</f>
        <v>14278.720078508328</v>
      </c>
      <c r="H87" s="102">
        <f>TrNavi_emi!H$4</f>
        <v>15173.947333699658</v>
      </c>
      <c r="I87" s="102">
        <f>TrNavi_emi!I$4</f>
        <v>14295.846643023411</v>
      </c>
      <c r="J87" s="102">
        <f>TrNavi_emi!J$4</f>
        <v>14071.289390646234</v>
      </c>
      <c r="K87" s="102">
        <f>TrNavi_emi!K$4</f>
        <v>13640.3951805497</v>
      </c>
      <c r="L87" s="102">
        <f>TrNavi_emi!L$4</f>
        <v>12623.079396881925</v>
      </c>
      <c r="M87" s="102">
        <f>TrNavi_emi!M$4</f>
        <v>10960.861689950651</v>
      </c>
      <c r="N87" s="102">
        <f>TrNavi_emi!N$4</f>
        <v>10608.573635007559</v>
      </c>
      <c r="O87" s="102">
        <f>TrNavi_emi!O$4</f>
        <v>9052.2439973789642</v>
      </c>
      <c r="P87" s="102">
        <f>TrNavi_emi!P$4</f>
        <v>8444.19041988967</v>
      </c>
      <c r="Q87" s="102">
        <f>TrNavi_emi!Q$4</f>
        <v>9044.8051675702663</v>
      </c>
      <c r="R87" s="102">
        <f>TrNavi_emi!R$4</f>
        <v>9718.346301422167</v>
      </c>
      <c r="S87" s="102">
        <f>TrNavi_emi!S$4</f>
        <v>10541.949773033401</v>
      </c>
      <c r="T87" s="102">
        <f>TrNavi_emi!T$4</f>
        <v>10137.862557903807</v>
      </c>
      <c r="U87" s="102">
        <f>TrNavi_emi!U$4</f>
        <v>10288.975994276843</v>
      </c>
      <c r="V87" s="102">
        <f>TrNavi_emi!V$4</f>
        <v>8655.7401411591454</v>
      </c>
      <c r="W87" s="102">
        <f>TrNavi_emi!W$4</f>
        <v>9343.9260896299784</v>
      </c>
      <c r="DA87" s="175" t="s">
        <v>995</v>
      </c>
    </row>
    <row r="88" spans="1:105" ht="11.45" customHeight="1" x14ac:dyDescent="0.25">
      <c r="A88" s="166" t="str">
        <f>$A$28</f>
        <v>Inland waterways</v>
      </c>
      <c r="B88" s="169">
        <f>TrNavi_emi!B$5</f>
        <v>3420.2198771536168</v>
      </c>
      <c r="C88" s="169">
        <f>TrNavi_emi!C$5</f>
        <v>3421.2742110484819</v>
      </c>
      <c r="D88" s="169">
        <f>TrNavi_emi!D$5</f>
        <v>3239.0393496243205</v>
      </c>
      <c r="E88" s="169">
        <f>TrNavi_emi!E$5</f>
        <v>3294.3602214738621</v>
      </c>
      <c r="F88" s="169">
        <f>TrNavi_emi!F$5</f>
        <v>3359.8412944724173</v>
      </c>
      <c r="G88" s="169">
        <f>TrNavi_emi!G$5</f>
        <v>3359.9740257180742</v>
      </c>
      <c r="H88" s="169">
        <f>TrNavi_emi!H$5</f>
        <v>2875.7943154975405</v>
      </c>
      <c r="I88" s="169">
        <f>TrNavi_emi!I$5</f>
        <v>3320.205471640993</v>
      </c>
      <c r="J88" s="169">
        <f>TrNavi_emi!J$5</f>
        <v>3281.3214266673676</v>
      </c>
      <c r="K88" s="169">
        <f>TrNavi_emi!K$5</f>
        <v>3271.2921032874992</v>
      </c>
      <c r="L88" s="169">
        <f>TrNavi_emi!L$5</f>
        <v>3413.7971509128756</v>
      </c>
      <c r="M88" s="169">
        <f>TrNavi_emi!M$5</f>
        <v>3410.7096464637507</v>
      </c>
      <c r="N88" s="169">
        <f>TrNavi_emi!N$5</f>
        <v>3325.7066741700437</v>
      </c>
      <c r="O88" s="169">
        <f>TrNavi_emi!O$5</f>
        <v>3614.653463993433</v>
      </c>
      <c r="P88" s="169">
        <f>TrNavi_emi!P$5</f>
        <v>3305.1667418195311</v>
      </c>
      <c r="Q88" s="169">
        <f>TrNavi_emi!Q$5</f>
        <v>3443.0508874669335</v>
      </c>
      <c r="R88" s="169">
        <f>TrNavi_emi!R$5</f>
        <v>3256.0031635706318</v>
      </c>
      <c r="S88" s="169">
        <f>TrNavi_emi!S$5</f>
        <v>3096.4160451882008</v>
      </c>
      <c r="T88" s="169">
        <f>TrNavi_emi!T$5</f>
        <v>3080.2771084317937</v>
      </c>
      <c r="U88" s="169">
        <f>TrNavi_emi!U$5</f>
        <v>3107.4399963355572</v>
      </c>
      <c r="V88" s="169">
        <f>TrNavi_emi!V$5</f>
        <v>2766.1806753152537</v>
      </c>
      <c r="W88" s="169">
        <f>TrNavi_emi!W$5</f>
        <v>3012.1670641492192</v>
      </c>
      <c r="DA88" s="177" t="s">
        <v>996</v>
      </c>
    </row>
    <row r="89" spans="1:105" ht="11.45" customHeight="1" x14ac:dyDescent="0.25">
      <c r="A89" s="27" t="s">
        <v>178</v>
      </c>
      <c r="B89" s="28">
        <f t="shared" ref="B89:W89" si="72">B90+B91</f>
        <v>129755.56161528005</v>
      </c>
      <c r="C89" s="28">
        <f t="shared" si="72"/>
        <v>133806.23010072001</v>
      </c>
      <c r="D89" s="28">
        <f t="shared" si="72"/>
        <v>137724.47959464003</v>
      </c>
      <c r="E89" s="28">
        <f t="shared" si="72"/>
        <v>141828.46656731999</v>
      </c>
      <c r="F89" s="28">
        <f t="shared" si="72"/>
        <v>149118.53337720002</v>
      </c>
      <c r="G89" s="28">
        <f t="shared" si="72"/>
        <v>152050.65955524004</v>
      </c>
      <c r="H89" s="28">
        <f t="shared" si="72"/>
        <v>162126.09824760002</v>
      </c>
      <c r="I89" s="28">
        <f t="shared" si="72"/>
        <v>169125.02116560002</v>
      </c>
      <c r="J89" s="28">
        <f t="shared" si="72"/>
        <v>167261.39736156006</v>
      </c>
      <c r="K89" s="28">
        <f t="shared" si="72"/>
        <v>149275.39959288001</v>
      </c>
      <c r="L89" s="28">
        <f t="shared" si="72"/>
        <v>150397.71317532001</v>
      </c>
      <c r="M89" s="28">
        <f t="shared" si="72"/>
        <v>150001.93314683999</v>
      </c>
      <c r="N89" s="28">
        <f t="shared" si="72"/>
        <v>140145.25203395999</v>
      </c>
      <c r="O89" s="28">
        <f t="shared" si="72"/>
        <v>132198.70187844001</v>
      </c>
      <c r="P89" s="28">
        <f t="shared" si="72"/>
        <v>128290.36006152001</v>
      </c>
      <c r="Q89" s="28">
        <f t="shared" si="72"/>
        <v>126949.46024088003</v>
      </c>
      <c r="R89" s="28">
        <f t="shared" si="72"/>
        <v>133313.34478356002</v>
      </c>
      <c r="S89" s="28">
        <f t="shared" si="72"/>
        <v>135426.92027904</v>
      </c>
      <c r="T89" s="28">
        <f t="shared" si="72"/>
        <v>139369.37527439999</v>
      </c>
      <c r="U89" s="28">
        <f t="shared" si="72"/>
        <v>138152.33049348</v>
      </c>
      <c r="V89" s="28">
        <f t="shared" si="72"/>
        <v>124051.62245544001</v>
      </c>
      <c r="W89" s="28">
        <f t="shared" si="72"/>
        <v>129708.69278975998</v>
      </c>
      <c r="DA89" s="173" t="s">
        <v>957</v>
      </c>
    </row>
    <row r="90" spans="1:105" ht="11.45" customHeight="1" x14ac:dyDescent="0.25">
      <c r="A90" s="128" t="str">
        <f>$A$30</f>
        <v>Intra-EEA</v>
      </c>
      <c r="B90" s="102">
        <f>MBunk_emi!B$4</f>
        <v>39341.29552639334</v>
      </c>
      <c r="C90" s="102">
        <f>MBunk_emi!C$4</f>
        <v>39058.965056462359</v>
      </c>
      <c r="D90" s="102">
        <f>MBunk_emi!D$4</f>
        <v>39025.728117452702</v>
      </c>
      <c r="E90" s="102">
        <f>MBunk_emi!E$4</f>
        <v>40526.270057636022</v>
      </c>
      <c r="F90" s="102">
        <f>MBunk_emi!F$4</f>
        <v>41380.554732895383</v>
      </c>
      <c r="G90" s="102">
        <f>MBunk_emi!G$4</f>
        <v>39919.362924376612</v>
      </c>
      <c r="H90" s="102">
        <f>MBunk_emi!H$4</f>
        <v>40881.312246507587</v>
      </c>
      <c r="I90" s="102">
        <f>MBunk_emi!I$4</f>
        <v>41793.062881186052</v>
      </c>
      <c r="J90" s="102">
        <f>MBunk_emi!J$4</f>
        <v>41300.256673044329</v>
      </c>
      <c r="K90" s="102">
        <f>MBunk_emi!K$4</f>
        <v>39514.588974940627</v>
      </c>
      <c r="L90" s="102">
        <f>MBunk_emi!L$4</f>
        <v>40801.142497201341</v>
      </c>
      <c r="M90" s="102">
        <f>MBunk_emi!M$4</f>
        <v>38348.040159686847</v>
      </c>
      <c r="N90" s="102">
        <f>MBunk_emi!N$4</f>
        <v>36136.032058313023</v>
      </c>
      <c r="O90" s="102">
        <f>MBunk_emi!O$4</f>
        <v>34952.77683180914</v>
      </c>
      <c r="P90" s="102">
        <f>MBunk_emi!P$4</f>
        <v>34148.29747576495</v>
      </c>
      <c r="Q90" s="102">
        <f>MBunk_emi!Q$4</f>
        <v>34302.968539557354</v>
      </c>
      <c r="R90" s="102">
        <f>MBunk_emi!R$4</f>
        <v>36929.618380404485</v>
      </c>
      <c r="S90" s="102">
        <f>MBunk_emi!S$4</f>
        <v>37602.006362148786</v>
      </c>
      <c r="T90" s="102">
        <f>MBunk_emi!T$4</f>
        <v>38742.010586336546</v>
      </c>
      <c r="U90" s="102">
        <f>MBunk_emi!U$4</f>
        <v>39088.515076759832</v>
      </c>
      <c r="V90" s="102">
        <f>MBunk_emi!V$4</f>
        <v>32449.858288117768</v>
      </c>
      <c r="W90" s="102">
        <f>MBunk_emi!W$4</f>
        <v>33890.550207780943</v>
      </c>
      <c r="DA90" s="175" t="s">
        <v>958</v>
      </c>
    </row>
    <row r="91" spans="1:105" ht="11.45" customHeight="1" x14ac:dyDescent="0.25">
      <c r="A91" s="138" t="str">
        <f>$A$31</f>
        <v>Extra-EEA</v>
      </c>
      <c r="B91" s="86">
        <f>MBunk_emi!B$5</f>
        <v>90414.26608888671</v>
      </c>
      <c r="C91" s="86">
        <f>MBunk_emi!C$5</f>
        <v>94747.265044257656</v>
      </c>
      <c r="D91" s="86">
        <f>MBunk_emi!D$5</f>
        <v>98698.75147718731</v>
      </c>
      <c r="E91" s="86">
        <f>MBunk_emi!E$5</f>
        <v>101302.19650968398</v>
      </c>
      <c r="F91" s="86">
        <f>MBunk_emi!F$5</f>
        <v>107737.97864430463</v>
      </c>
      <c r="G91" s="86">
        <f>MBunk_emi!G$5</f>
        <v>112131.29663086342</v>
      </c>
      <c r="H91" s="86">
        <f>MBunk_emi!H$5</f>
        <v>121244.78600109242</v>
      </c>
      <c r="I91" s="86">
        <f>MBunk_emi!I$5</f>
        <v>127331.95828441397</v>
      </c>
      <c r="J91" s="86">
        <f>MBunk_emi!J$5</f>
        <v>125961.14068851572</v>
      </c>
      <c r="K91" s="86">
        <f>MBunk_emi!K$5</f>
        <v>109760.81061793938</v>
      </c>
      <c r="L91" s="86">
        <f>MBunk_emi!L$5</f>
        <v>109596.57067811867</v>
      </c>
      <c r="M91" s="86">
        <f>MBunk_emi!M$5</f>
        <v>111653.89298715314</v>
      </c>
      <c r="N91" s="86">
        <f>MBunk_emi!N$5</f>
        <v>104009.21997564696</v>
      </c>
      <c r="O91" s="86">
        <f>MBunk_emi!O$5</f>
        <v>97245.925046630873</v>
      </c>
      <c r="P91" s="86">
        <f>MBunk_emi!P$5</f>
        <v>94142.062585755062</v>
      </c>
      <c r="Q91" s="86">
        <f>MBunk_emi!Q$5</f>
        <v>92646.491701322666</v>
      </c>
      <c r="R91" s="86">
        <f>MBunk_emi!R$5</f>
        <v>96383.726403155524</v>
      </c>
      <c r="S91" s="86">
        <f>MBunk_emi!S$5</f>
        <v>97824.913916891222</v>
      </c>
      <c r="T91" s="86">
        <f>MBunk_emi!T$5</f>
        <v>100627.36468806345</v>
      </c>
      <c r="U91" s="86">
        <f>MBunk_emi!U$5</f>
        <v>99063.815416720172</v>
      </c>
      <c r="V91" s="86">
        <f>MBunk_emi!V$5</f>
        <v>91601.764167322239</v>
      </c>
      <c r="W91" s="86">
        <f>MBunk_emi!W$5</f>
        <v>95818.142581979046</v>
      </c>
      <c r="DA91" s="178" t="s">
        <v>959</v>
      </c>
    </row>
    <row r="92" spans="1:105" x14ac:dyDescent="0.25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DA92" s="171"/>
    </row>
    <row r="93" spans="1:105" ht="11.45" customHeight="1" x14ac:dyDescent="0.25">
      <c r="A93" s="68" t="s">
        <v>36</v>
      </c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DA93" s="179"/>
    </row>
    <row r="94" spans="1:105" x14ac:dyDescent="0.25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DA94" s="171"/>
    </row>
    <row r="95" spans="1:105" ht="11.45" customHeight="1" x14ac:dyDescent="0.25">
      <c r="A95" s="53" t="s">
        <v>37</v>
      </c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DA95" s="172"/>
    </row>
    <row r="96" spans="1:105" ht="11.45" customHeight="1" x14ac:dyDescent="0.25">
      <c r="A96" s="27" t="s">
        <v>38</v>
      </c>
      <c r="B96" s="31">
        <f t="shared" ref="B96:Q96" si="73">IF(B4=0,0,B4/B$4)</f>
        <v>1</v>
      </c>
      <c r="C96" s="31">
        <f t="shared" si="73"/>
        <v>1</v>
      </c>
      <c r="D96" s="31">
        <f t="shared" si="73"/>
        <v>1</v>
      </c>
      <c r="E96" s="31">
        <f t="shared" si="73"/>
        <v>1</v>
      </c>
      <c r="F96" s="31">
        <f t="shared" si="73"/>
        <v>1</v>
      </c>
      <c r="G96" s="31">
        <f t="shared" si="73"/>
        <v>1</v>
      </c>
      <c r="H96" s="31">
        <f t="shared" si="73"/>
        <v>1</v>
      </c>
      <c r="I96" s="31">
        <f t="shared" si="73"/>
        <v>1</v>
      </c>
      <c r="J96" s="31">
        <f t="shared" si="73"/>
        <v>1</v>
      </c>
      <c r="K96" s="31">
        <f t="shared" si="73"/>
        <v>1</v>
      </c>
      <c r="L96" s="31">
        <f t="shared" si="73"/>
        <v>1</v>
      </c>
      <c r="M96" s="31">
        <f t="shared" si="73"/>
        <v>1</v>
      </c>
      <c r="N96" s="31">
        <f t="shared" si="73"/>
        <v>1</v>
      </c>
      <c r="O96" s="31">
        <f t="shared" si="73"/>
        <v>1</v>
      </c>
      <c r="P96" s="31">
        <f t="shared" si="73"/>
        <v>1</v>
      </c>
      <c r="Q96" s="31">
        <f t="shared" si="73"/>
        <v>1</v>
      </c>
      <c r="R96" s="31">
        <f t="shared" ref="R96:V96" si="74">IF(R4=0,0,R4/R$4)</f>
        <v>1</v>
      </c>
      <c r="S96" s="31">
        <f t="shared" si="74"/>
        <v>1</v>
      </c>
      <c r="T96" s="31">
        <f t="shared" si="74"/>
        <v>1</v>
      </c>
      <c r="U96" s="31">
        <f t="shared" si="74"/>
        <v>1</v>
      </c>
      <c r="V96" s="31">
        <f t="shared" si="74"/>
        <v>1</v>
      </c>
      <c r="W96" s="31">
        <f t="shared" ref="W96" si="75">IF(W4=0,0,W4/W$4)</f>
        <v>1</v>
      </c>
      <c r="DA96" s="173"/>
    </row>
    <row r="97" spans="1:105" ht="11.45" customHeight="1" x14ac:dyDescent="0.25">
      <c r="A97" s="136" t="str">
        <f>$A$5</f>
        <v>Road transport</v>
      </c>
      <c r="B97" s="139">
        <f t="shared" ref="B97:Q97" si="76">IF(B5=0,0,B5/B$4)</f>
        <v>0.79127094499231254</v>
      </c>
      <c r="C97" s="139">
        <f t="shared" si="76"/>
        <v>0.79589227699324638</v>
      </c>
      <c r="D97" s="139">
        <f t="shared" si="76"/>
        <v>0.8005277258434601</v>
      </c>
      <c r="E97" s="139">
        <f t="shared" si="76"/>
        <v>0.7999965673779047</v>
      </c>
      <c r="F97" s="139">
        <f t="shared" si="76"/>
        <v>0.79027359565083788</v>
      </c>
      <c r="G97" s="139">
        <f t="shared" si="76"/>
        <v>0.77875716786456328</v>
      </c>
      <c r="H97" s="139">
        <f t="shared" si="76"/>
        <v>0.7732692531662001</v>
      </c>
      <c r="I97" s="139">
        <f t="shared" si="76"/>
        <v>0.76716895077170355</v>
      </c>
      <c r="J97" s="139">
        <f t="shared" si="76"/>
        <v>0.7650832484377369</v>
      </c>
      <c r="K97" s="139">
        <f t="shared" si="76"/>
        <v>0.77512201184429608</v>
      </c>
      <c r="L97" s="139">
        <f t="shared" si="76"/>
        <v>0.76732816667926651</v>
      </c>
      <c r="M97" s="139">
        <f t="shared" si="76"/>
        <v>0.75750194986732677</v>
      </c>
      <c r="N97" s="139">
        <f t="shared" si="76"/>
        <v>0.75450759431584657</v>
      </c>
      <c r="O97" s="139">
        <f t="shared" si="76"/>
        <v>0.75402336775750178</v>
      </c>
      <c r="P97" s="139">
        <f t="shared" si="76"/>
        <v>0.75018259237922402</v>
      </c>
      <c r="Q97" s="139">
        <f t="shared" si="76"/>
        <v>0.74888872476656654</v>
      </c>
      <c r="R97" s="139">
        <f t="shared" ref="R97:V97" si="77">IF(R5=0,0,R5/R$4)</f>
        <v>0.74343627162441628</v>
      </c>
      <c r="S97" s="139">
        <f t="shared" si="77"/>
        <v>0.73098001315633743</v>
      </c>
      <c r="T97" s="139">
        <f t="shared" si="77"/>
        <v>0.72040259426535158</v>
      </c>
      <c r="U97" s="139">
        <f t="shared" si="77"/>
        <v>0.71412694505225505</v>
      </c>
      <c r="V97" s="139">
        <f t="shared" si="77"/>
        <v>0.85078451427971813</v>
      </c>
      <c r="W97" s="139">
        <f t="shared" ref="W97" si="78">IF(W5=0,0,W5/W$4)</f>
        <v>0.82997170396808584</v>
      </c>
      <c r="DA97" s="174"/>
    </row>
    <row r="98" spans="1:105" ht="11.45" customHeight="1" x14ac:dyDescent="0.25">
      <c r="A98" s="128" t="str">
        <f>$A$6</f>
        <v>Powered two-wheelers</v>
      </c>
      <c r="B98" s="140">
        <f t="shared" ref="B98:Q98" si="79">IF(B6=0,0,B6/B$4)</f>
        <v>1.8395983750282448E-2</v>
      </c>
      <c r="C98" s="140">
        <f t="shared" si="79"/>
        <v>1.8903425949789786E-2</v>
      </c>
      <c r="D98" s="140">
        <f t="shared" si="79"/>
        <v>1.9020824449047388E-2</v>
      </c>
      <c r="E98" s="140">
        <f t="shared" si="79"/>
        <v>1.9376352767099446E-2</v>
      </c>
      <c r="F98" s="140">
        <f t="shared" si="79"/>
        <v>1.9505079897815462E-2</v>
      </c>
      <c r="G98" s="140">
        <f t="shared" si="79"/>
        <v>1.9998848650847351E-2</v>
      </c>
      <c r="H98" s="140">
        <f t="shared" si="79"/>
        <v>1.9518131240413517E-2</v>
      </c>
      <c r="I98" s="140">
        <f t="shared" si="79"/>
        <v>1.8467291782447437E-2</v>
      </c>
      <c r="J98" s="140">
        <f t="shared" si="79"/>
        <v>1.9156554662846572E-2</v>
      </c>
      <c r="K98" s="140">
        <f t="shared" si="79"/>
        <v>1.8769360904077059E-2</v>
      </c>
      <c r="L98" s="140">
        <f t="shared" si="79"/>
        <v>1.9045631181197818E-2</v>
      </c>
      <c r="M98" s="140">
        <f t="shared" si="79"/>
        <v>1.9558670096862105E-2</v>
      </c>
      <c r="N98" s="140">
        <f t="shared" si="79"/>
        <v>1.9241789360490823E-2</v>
      </c>
      <c r="O98" s="140">
        <f t="shared" si="79"/>
        <v>1.8906185233615917E-2</v>
      </c>
      <c r="P98" s="140">
        <f t="shared" si="79"/>
        <v>1.9036731843664178E-2</v>
      </c>
      <c r="Q98" s="140">
        <f t="shared" si="79"/>
        <v>1.8566925793162076E-2</v>
      </c>
      <c r="R98" s="140">
        <f t="shared" ref="R98:V98" si="80">IF(R6=0,0,R6/R$4)</f>
        <v>1.8280533044196818E-2</v>
      </c>
      <c r="S98" s="140">
        <f t="shared" si="80"/>
        <v>1.6920117733926123E-2</v>
      </c>
      <c r="T98" s="140">
        <f t="shared" si="80"/>
        <v>1.580898126856909E-2</v>
      </c>
      <c r="U98" s="140">
        <f t="shared" si="80"/>
        <v>1.6477330205319739E-2</v>
      </c>
      <c r="V98" s="140">
        <f t="shared" si="80"/>
        <v>2.1887038405192509E-2</v>
      </c>
      <c r="W98" s="140">
        <f t="shared" ref="W98" si="81">IF(W6=0,0,W6/W$4)</f>
        <v>2.0833400052083458E-2</v>
      </c>
      <c r="DA98" s="175"/>
    </row>
    <row r="99" spans="1:105" ht="11.45" customHeight="1" x14ac:dyDescent="0.25">
      <c r="A99" s="128" t="str">
        <f>$A$7</f>
        <v>Passenger cars</v>
      </c>
      <c r="B99" s="140">
        <f t="shared" ref="B99:Q99" si="82">IF(B7=0,0,B7/B$4)</f>
        <v>0.68056469361220429</v>
      </c>
      <c r="C99" s="140">
        <f t="shared" si="82"/>
        <v>0.68594883719666666</v>
      </c>
      <c r="D99" s="140">
        <f t="shared" si="82"/>
        <v>0.69156314944279185</v>
      </c>
      <c r="E99" s="140">
        <f t="shared" si="82"/>
        <v>0.69110850431213455</v>
      </c>
      <c r="F99" s="140">
        <f t="shared" si="82"/>
        <v>0.68271853166431806</v>
      </c>
      <c r="G99" s="140">
        <f t="shared" si="82"/>
        <v>0.67167468026624599</v>
      </c>
      <c r="H99" s="140">
        <f t="shared" si="82"/>
        <v>0.6679428514588488</v>
      </c>
      <c r="I99" s="140">
        <f t="shared" si="82"/>
        <v>0.66284908644562501</v>
      </c>
      <c r="J99" s="140">
        <f t="shared" si="82"/>
        <v>0.6596634306763377</v>
      </c>
      <c r="K99" s="140">
        <f t="shared" si="82"/>
        <v>0.67401743351080934</v>
      </c>
      <c r="L99" s="140">
        <f t="shared" si="82"/>
        <v>0.66734730823448518</v>
      </c>
      <c r="M99" s="140">
        <f t="shared" si="82"/>
        <v>0.65703349809754719</v>
      </c>
      <c r="N99" s="140">
        <f t="shared" si="82"/>
        <v>0.65460949425875836</v>
      </c>
      <c r="O99" s="140">
        <f t="shared" si="82"/>
        <v>0.65578872036382085</v>
      </c>
      <c r="P99" s="140">
        <f t="shared" si="82"/>
        <v>0.65386391188936599</v>
      </c>
      <c r="Q99" s="140">
        <f t="shared" si="82"/>
        <v>0.65240975030214865</v>
      </c>
      <c r="R99" s="140">
        <f t="shared" ref="R99:V99" si="83">IF(R7=0,0,R7/R$4)</f>
        <v>0.64860529184490179</v>
      </c>
      <c r="S99" s="140">
        <f t="shared" si="83"/>
        <v>0.64182925132122437</v>
      </c>
      <c r="T99" s="140">
        <f t="shared" si="83"/>
        <v>0.63312408523417429</v>
      </c>
      <c r="U99" s="140">
        <f t="shared" si="83"/>
        <v>0.62691922449716031</v>
      </c>
      <c r="V99" s="140">
        <f t="shared" si="83"/>
        <v>0.76564634968821177</v>
      </c>
      <c r="W99" s="140">
        <f t="shared" ref="W99" si="84">IF(W7=0,0,W7/W$4)</f>
        <v>0.74411461371437837</v>
      </c>
      <c r="DA99" s="175"/>
    </row>
    <row r="100" spans="1:105" ht="11.45" customHeight="1" x14ac:dyDescent="0.25">
      <c r="A100" s="128" t="str">
        <f>$A$8</f>
        <v>Motor coaches, buses and trolley buses</v>
      </c>
      <c r="B100" s="140">
        <f t="shared" ref="B100:Q100" si="85">IF(B8=0,0,B8/B$4)</f>
        <v>9.231026762982586E-2</v>
      </c>
      <c r="C100" s="140">
        <f t="shared" si="85"/>
        <v>9.1040013846789947E-2</v>
      </c>
      <c r="D100" s="140">
        <f t="shared" si="85"/>
        <v>8.9943751951620826E-2</v>
      </c>
      <c r="E100" s="140">
        <f t="shared" si="85"/>
        <v>8.9511710298670652E-2</v>
      </c>
      <c r="F100" s="140">
        <f t="shared" si="85"/>
        <v>8.8049984088704375E-2</v>
      </c>
      <c r="G100" s="140">
        <f t="shared" si="85"/>
        <v>8.7083638947469941E-2</v>
      </c>
      <c r="H100" s="140">
        <f t="shared" si="85"/>
        <v>8.5808270466937731E-2</v>
      </c>
      <c r="I100" s="140">
        <f t="shared" si="85"/>
        <v>8.5852572543631114E-2</v>
      </c>
      <c r="J100" s="140">
        <f t="shared" si="85"/>
        <v>8.6263263098552589E-2</v>
      </c>
      <c r="K100" s="140">
        <f t="shared" si="85"/>
        <v>8.2335217429409746E-2</v>
      </c>
      <c r="L100" s="140">
        <f t="shared" si="85"/>
        <v>8.0935227263583528E-2</v>
      </c>
      <c r="M100" s="140">
        <f t="shared" si="85"/>
        <v>8.0909781672917472E-2</v>
      </c>
      <c r="N100" s="140">
        <f t="shared" si="85"/>
        <v>8.06563106965974E-2</v>
      </c>
      <c r="O100" s="140">
        <f t="shared" si="85"/>
        <v>7.9328462160065075E-2</v>
      </c>
      <c r="P100" s="140">
        <f t="shared" si="85"/>
        <v>7.728194864619381E-2</v>
      </c>
      <c r="Q100" s="140">
        <f t="shared" si="85"/>
        <v>7.7912048671255771E-2</v>
      </c>
      <c r="R100" s="140">
        <f t="shared" ref="R100:V100" si="86">IF(R8=0,0,R8/R$4)</f>
        <v>7.6550446735317745E-2</v>
      </c>
      <c r="S100" s="140">
        <f t="shared" si="86"/>
        <v>7.2230644101186889E-2</v>
      </c>
      <c r="T100" s="140">
        <f t="shared" si="86"/>
        <v>7.1469527762608093E-2</v>
      </c>
      <c r="U100" s="140">
        <f t="shared" si="86"/>
        <v>7.0730390349774949E-2</v>
      </c>
      <c r="V100" s="140">
        <f t="shared" si="86"/>
        <v>6.325112618631383E-2</v>
      </c>
      <c r="W100" s="140">
        <f t="shared" ref="W100" si="87">IF(W8=0,0,W8/W$4)</f>
        <v>6.502369020162406E-2</v>
      </c>
      <c r="DA100" s="175"/>
    </row>
    <row r="101" spans="1:105" ht="11.45" customHeight="1" x14ac:dyDescent="0.25">
      <c r="A101" s="109" t="str">
        <f>$A$9</f>
        <v>Rail, metro and tram</v>
      </c>
      <c r="B101" s="124">
        <f t="shared" ref="B101:Q101" si="88">IF(B9=0,0,B9/B$4)</f>
        <v>7.5567077365487734E-2</v>
      </c>
      <c r="C101" s="124">
        <f t="shared" si="88"/>
        <v>7.5026460042330725E-2</v>
      </c>
      <c r="D101" s="124">
        <f t="shared" si="88"/>
        <v>7.3235663924877306E-2</v>
      </c>
      <c r="E101" s="124">
        <f t="shared" si="88"/>
        <v>7.1701516411188063E-2</v>
      </c>
      <c r="F101" s="124">
        <f t="shared" si="88"/>
        <v>7.1189984221086175E-2</v>
      </c>
      <c r="G101" s="124">
        <f t="shared" si="88"/>
        <v>7.2251723565792556E-2</v>
      </c>
      <c r="H101" s="124">
        <f t="shared" si="88"/>
        <v>7.3074452989315739E-2</v>
      </c>
      <c r="I101" s="124">
        <f t="shared" si="88"/>
        <v>7.251599540039641E-2</v>
      </c>
      <c r="J101" s="124">
        <f t="shared" si="88"/>
        <v>7.4605846636749462E-2</v>
      </c>
      <c r="K101" s="124">
        <f t="shared" si="88"/>
        <v>7.3412513146124139E-2</v>
      </c>
      <c r="L101" s="124">
        <f t="shared" si="88"/>
        <v>7.3497241240937289E-2</v>
      </c>
      <c r="M101" s="124">
        <f t="shared" si="88"/>
        <v>7.4047524978066812E-2</v>
      </c>
      <c r="N101" s="124">
        <f t="shared" si="88"/>
        <v>7.5224543273447214E-2</v>
      </c>
      <c r="O101" s="124">
        <f t="shared" si="88"/>
        <v>7.4874345588043706E-2</v>
      </c>
      <c r="P101" s="124">
        <f t="shared" si="88"/>
        <v>7.4365314111471487E-2</v>
      </c>
      <c r="Q101" s="124">
        <f t="shared" si="88"/>
        <v>7.3175436931183765E-2</v>
      </c>
      <c r="R101" s="124">
        <f t="shared" ref="R101:V101" si="89">IF(R9=0,0,R9/R$4)</f>
        <v>7.2435218660907977E-2</v>
      </c>
      <c r="S101" s="124">
        <f t="shared" si="89"/>
        <v>7.3372407264608794E-2</v>
      </c>
      <c r="T101" s="124">
        <f t="shared" si="89"/>
        <v>7.3312218280214198E-2</v>
      </c>
      <c r="U101" s="124">
        <f t="shared" si="89"/>
        <v>7.3930298118360063E-2</v>
      </c>
      <c r="V101" s="124">
        <f t="shared" si="89"/>
        <v>6.0710588944812335E-2</v>
      </c>
      <c r="W101" s="124">
        <f t="shared" ref="W101" si="90">IF(W9=0,0,W9/W$4)</f>
        <v>6.3784574495261273E-2</v>
      </c>
      <c r="DA101" s="176"/>
    </row>
    <row r="102" spans="1:105" ht="11.45" customHeight="1" x14ac:dyDescent="0.25">
      <c r="A102" s="128" t="str">
        <f>$A$10</f>
        <v>Metro and tram, urban light rail</v>
      </c>
      <c r="B102" s="140">
        <f t="shared" ref="B102:Q102" si="91">IF(B10=0,0,B10/B$4)</f>
        <v>1.2614110320278871E-2</v>
      </c>
      <c r="C102" s="140">
        <f t="shared" si="91"/>
        <v>1.2590246705311219E-2</v>
      </c>
      <c r="D102" s="140">
        <f t="shared" si="91"/>
        <v>1.2661177629803332E-2</v>
      </c>
      <c r="E102" s="140">
        <f t="shared" si="91"/>
        <v>1.2676904974167864E-2</v>
      </c>
      <c r="F102" s="140">
        <f t="shared" si="91"/>
        <v>1.2753455534803317E-2</v>
      </c>
      <c r="G102" s="140">
        <f t="shared" si="91"/>
        <v>1.2798609252392217E-2</v>
      </c>
      <c r="H102" s="140">
        <f t="shared" si="91"/>
        <v>1.2855237152592989E-2</v>
      </c>
      <c r="I102" s="140">
        <f t="shared" si="91"/>
        <v>1.2906341013895758E-2</v>
      </c>
      <c r="J102" s="140">
        <f t="shared" si="91"/>
        <v>1.327585274117881E-2</v>
      </c>
      <c r="K102" s="140">
        <f t="shared" si="91"/>
        <v>1.3195695510118604E-2</v>
      </c>
      <c r="L102" s="140">
        <f t="shared" si="91"/>
        <v>1.3565454463060483E-2</v>
      </c>
      <c r="M102" s="140">
        <f t="shared" si="91"/>
        <v>1.3530509086683554E-2</v>
      </c>
      <c r="N102" s="140">
        <f t="shared" si="91"/>
        <v>1.3797946380140263E-2</v>
      </c>
      <c r="O102" s="140">
        <f t="shared" si="91"/>
        <v>1.3542231840059293E-2</v>
      </c>
      <c r="P102" s="140">
        <f t="shared" si="91"/>
        <v>1.3341319000269152E-2</v>
      </c>
      <c r="Q102" s="140">
        <f t="shared" si="91"/>
        <v>1.268771952949105E-2</v>
      </c>
      <c r="R102" s="140">
        <f t="shared" ref="R102:V102" si="92">IF(R10=0,0,R10/R$4)</f>
        <v>1.272675613767223E-2</v>
      </c>
      <c r="S102" s="140">
        <f t="shared" si="92"/>
        <v>1.2730238208881039E-2</v>
      </c>
      <c r="T102" s="140">
        <f t="shared" si="92"/>
        <v>1.2819235333486091E-2</v>
      </c>
      <c r="U102" s="140">
        <f t="shared" si="92"/>
        <v>1.2562503631628572E-2</v>
      </c>
      <c r="V102" s="140">
        <f t="shared" si="92"/>
        <v>1.1240812975668531E-2</v>
      </c>
      <c r="W102" s="140">
        <f t="shared" ref="W102" si="93">IF(W10=0,0,W10/W$4)</f>
        <v>1.1044426974571381E-2</v>
      </c>
      <c r="DA102" s="175"/>
    </row>
    <row r="103" spans="1:105" ht="11.45" customHeight="1" x14ac:dyDescent="0.25">
      <c r="A103" s="128" t="str">
        <f>$A$11</f>
        <v>Conventional passenger trains</v>
      </c>
      <c r="B103" s="140">
        <f t="shared" ref="B103:Q103" si="94">IF(B11=0,0,B11/B$4)</f>
        <v>5.2021109057550523E-2</v>
      </c>
      <c r="C103" s="140">
        <f t="shared" si="94"/>
        <v>5.0473031028890829E-2</v>
      </c>
      <c r="D103" s="140">
        <f t="shared" si="94"/>
        <v>4.8163304912605398E-2</v>
      </c>
      <c r="E103" s="140">
        <f t="shared" si="94"/>
        <v>4.6261432842283179E-2</v>
      </c>
      <c r="F103" s="140">
        <f t="shared" si="94"/>
        <v>4.5115273900971614E-2</v>
      </c>
      <c r="G103" s="140">
        <f t="shared" si="94"/>
        <v>4.5515860189064179E-2</v>
      </c>
      <c r="H103" s="140">
        <f t="shared" si="94"/>
        <v>4.5842435858083848E-2</v>
      </c>
      <c r="I103" s="140">
        <f t="shared" si="94"/>
        <v>4.4851956239634699E-2</v>
      </c>
      <c r="J103" s="140">
        <f t="shared" si="94"/>
        <v>4.5120385780976754E-2</v>
      </c>
      <c r="K103" s="140">
        <f t="shared" si="94"/>
        <v>4.2886289946727878E-2</v>
      </c>
      <c r="L103" s="140">
        <f t="shared" si="94"/>
        <v>4.2331792375091673E-2</v>
      </c>
      <c r="M103" s="140">
        <f t="shared" si="94"/>
        <v>4.3240780547123318E-2</v>
      </c>
      <c r="N103" s="140">
        <f t="shared" si="94"/>
        <v>4.3749254461149328E-2</v>
      </c>
      <c r="O103" s="140">
        <f t="shared" si="94"/>
        <v>4.3583709123934361E-2</v>
      </c>
      <c r="P103" s="140">
        <f t="shared" si="94"/>
        <v>4.3722174701952006E-2</v>
      </c>
      <c r="Q103" s="140">
        <f t="shared" si="94"/>
        <v>4.3041070257994321E-2</v>
      </c>
      <c r="R103" s="140">
        <f t="shared" ref="R103:V103" si="95">IF(R11=0,0,R11/R$4)</f>
        <v>4.2040443866509285E-2</v>
      </c>
      <c r="S103" s="140">
        <f t="shared" si="95"/>
        <v>4.1842207924488846E-2</v>
      </c>
      <c r="T103" s="140">
        <f t="shared" si="95"/>
        <v>4.1760249995913989E-2</v>
      </c>
      <c r="U103" s="140">
        <f t="shared" si="95"/>
        <v>4.2114190966967252E-2</v>
      </c>
      <c r="V103" s="140">
        <f t="shared" si="95"/>
        <v>3.4367086163412525E-2</v>
      </c>
      <c r="W103" s="140">
        <f t="shared" ref="W103" si="96">IF(W11=0,0,W11/W$4)</f>
        <v>3.5794146556964661E-2</v>
      </c>
      <c r="DA103" s="175"/>
    </row>
    <row r="104" spans="1:105" ht="11.45" customHeight="1" x14ac:dyDescent="0.25">
      <c r="A104" s="128" t="str">
        <f>$A$12</f>
        <v>High speed passenger trains</v>
      </c>
      <c r="B104" s="140">
        <f t="shared" ref="B104:Q104" si="97">IF(B12=0,0,B12/B$4)</f>
        <v>1.0931857987658337E-2</v>
      </c>
      <c r="C104" s="140">
        <f t="shared" si="97"/>
        <v>1.1963182308128676E-2</v>
      </c>
      <c r="D104" s="140">
        <f t="shared" si="97"/>
        <v>1.2411181382468574E-2</v>
      </c>
      <c r="E104" s="140">
        <f t="shared" si="97"/>
        <v>1.2763178594737015E-2</v>
      </c>
      <c r="F104" s="140">
        <f t="shared" si="97"/>
        <v>1.3321254785311239E-2</v>
      </c>
      <c r="G104" s="140">
        <f t="shared" si="97"/>
        <v>1.3937254124336161E-2</v>
      </c>
      <c r="H104" s="140">
        <f t="shared" si="97"/>
        <v>1.4376779978638904E-2</v>
      </c>
      <c r="I104" s="140">
        <f t="shared" si="97"/>
        <v>1.4757698146865951E-2</v>
      </c>
      <c r="J104" s="140">
        <f t="shared" si="97"/>
        <v>1.6209608114593887E-2</v>
      </c>
      <c r="K104" s="140">
        <f t="shared" si="97"/>
        <v>1.7330527689277658E-2</v>
      </c>
      <c r="L104" s="140">
        <f t="shared" si="97"/>
        <v>1.7599994402785143E-2</v>
      </c>
      <c r="M104" s="140">
        <f t="shared" si="97"/>
        <v>1.7276235344259948E-2</v>
      </c>
      <c r="N104" s="140">
        <f t="shared" si="97"/>
        <v>1.7677342432157631E-2</v>
      </c>
      <c r="O104" s="140">
        <f t="shared" si="97"/>
        <v>1.774840462405005E-2</v>
      </c>
      <c r="P104" s="140">
        <f t="shared" si="97"/>
        <v>1.7301820409250331E-2</v>
      </c>
      <c r="Q104" s="140">
        <f t="shared" si="97"/>
        <v>1.7446647143698386E-2</v>
      </c>
      <c r="R104" s="140">
        <f t="shared" ref="R104:V104" si="98">IF(R12=0,0,R12/R$4)</f>
        <v>1.7668018656726455E-2</v>
      </c>
      <c r="S104" s="140">
        <f t="shared" si="98"/>
        <v>1.8799961131238906E-2</v>
      </c>
      <c r="T104" s="140">
        <f t="shared" si="98"/>
        <v>1.8732732950814131E-2</v>
      </c>
      <c r="U104" s="140">
        <f t="shared" si="98"/>
        <v>1.9253603519764247E-2</v>
      </c>
      <c r="V104" s="140">
        <f t="shared" si="98"/>
        <v>1.5102689805731276E-2</v>
      </c>
      <c r="W104" s="140">
        <f t="shared" ref="W104" si="99">IF(W12=0,0,W12/W$4)</f>
        <v>1.6946000963725224E-2</v>
      </c>
      <c r="DA104" s="175"/>
    </row>
    <row r="105" spans="1:105" ht="11.45" customHeight="1" x14ac:dyDescent="0.25">
      <c r="A105" s="109" t="str">
        <f>$A$13</f>
        <v>Aviation</v>
      </c>
      <c r="B105" s="124">
        <f t="shared" ref="B105:Q105" si="100">IF(B13=0,0,B13/B$4)</f>
        <v>0.13316197764219989</v>
      </c>
      <c r="C105" s="124">
        <f t="shared" si="100"/>
        <v>0.1290812629644229</v>
      </c>
      <c r="D105" s="124">
        <f t="shared" si="100"/>
        <v>0.12623661023166263</v>
      </c>
      <c r="E105" s="124">
        <f t="shared" si="100"/>
        <v>0.12830191621090717</v>
      </c>
      <c r="F105" s="124">
        <f t="shared" si="100"/>
        <v>0.13853642012807585</v>
      </c>
      <c r="G105" s="124">
        <f t="shared" si="100"/>
        <v>0.14899110856964418</v>
      </c>
      <c r="H105" s="124">
        <f t="shared" si="100"/>
        <v>0.15365629384448426</v>
      </c>
      <c r="I105" s="124">
        <f t="shared" si="100"/>
        <v>0.16031505382790018</v>
      </c>
      <c r="J105" s="124">
        <f t="shared" si="100"/>
        <v>0.16031090492551364</v>
      </c>
      <c r="K105" s="124">
        <f t="shared" si="100"/>
        <v>0.15146547500957977</v>
      </c>
      <c r="L105" s="124">
        <f t="shared" si="100"/>
        <v>0.15917459207979623</v>
      </c>
      <c r="M105" s="124">
        <f t="shared" si="100"/>
        <v>0.1684505251546064</v>
      </c>
      <c r="N105" s="124">
        <f t="shared" si="100"/>
        <v>0.1702678624107061</v>
      </c>
      <c r="O105" s="124">
        <f t="shared" si="100"/>
        <v>0.17110228665445457</v>
      </c>
      <c r="P105" s="124">
        <f t="shared" si="100"/>
        <v>0.17545209350930455</v>
      </c>
      <c r="Q105" s="124">
        <f t="shared" si="100"/>
        <v>0.17793583830224965</v>
      </c>
      <c r="R105" s="124">
        <f t="shared" ref="R105:V105" si="101">IF(R13=0,0,R13/R$4)</f>
        <v>0.1841285097146757</v>
      </c>
      <c r="S105" s="124">
        <f t="shared" si="101"/>
        <v>0.19564757957905379</v>
      </c>
      <c r="T105" s="124">
        <f t="shared" si="101"/>
        <v>0.20628518745443422</v>
      </c>
      <c r="U105" s="124">
        <f t="shared" si="101"/>
        <v>0.21194275682938496</v>
      </c>
      <c r="V105" s="124">
        <f t="shared" si="101"/>
        <v>8.8504896775469452E-2</v>
      </c>
      <c r="W105" s="124">
        <f t="shared" ref="W105" si="102">IF(W13=0,0,W13/W$4)</f>
        <v>0.10624372153665287</v>
      </c>
      <c r="DA105" s="176"/>
    </row>
    <row r="106" spans="1:105" ht="11.45" customHeight="1" x14ac:dyDescent="0.25">
      <c r="A106" s="128" t="str">
        <f>$A$14</f>
        <v>Domestic</v>
      </c>
      <c r="B106" s="140">
        <f t="shared" ref="B106:Q106" si="103">IF(B14=0,0,B14/B$4)</f>
        <v>1.530901375910349E-2</v>
      </c>
      <c r="C106" s="140">
        <f t="shared" si="103"/>
        <v>1.4591900827170641E-2</v>
      </c>
      <c r="D106" s="140">
        <f t="shared" si="103"/>
        <v>1.4661301794001071E-2</v>
      </c>
      <c r="E106" s="140">
        <f t="shared" si="103"/>
        <v>1.490153163480645E-2</v>
      </c>
      <c r="F106" s="140">
        <f t="shared" si="103"/>
        <v>1.5134024806458582E-2</v>
      </c>
      <c r="G106" s="140">
        <f t="shared" si="103"/>
        <v>1.5719711327292135E-2</v>
      </c>
      <c r="H106" s="140">
        <f t="shared" si="103"/>
        <v>1.608857600555353E-2</v>
      </c>
      <c r="I106" s="140">
        <f t="shared" si="103"/>
        <v>1.6900677329260344E-2</v>
      </c>
      <c r="J106" s="140">
        <f t="shared" si="103"/>
        <v>1.6137154738423622E-2</v>
      </c>
      <c r="K106" s="140">
        <f t="shared" si="103"/>
        <v>1.5779576386191815E-2</v>
      </c>
      <c r="L106" s="140">
        <f t="shared" si="103"/>
        <v>1.6229544516560779E-2</v>
      </c>
      <c r="M106" s="140">
        <f t="shared" si="103"/>
        <v>1.6597270762466417E-2</v>
      </c>
      <c r="N106" s="140">
        <f t="shared" si="103"/>
        <v>1.573088055920591E-2</v>
      </c>
      <c r="O106" s="140">
        <f t="shared" si="103"/>
        <v>1.4778871487565735E-2</v>
      </c>
      <c r="P106" s="140">
        <f t="shared" si="103"/>
        <v>1.4516281700311696E-2</v>
      </c>
      <c r="Q106" s="140">
        <f t="shared" si="103"/>
        <v>1.4896750970963121E-2</v>
      </c>
      <c r="R106" s="140">
        <f t="shared" ref="R106:V106" si="104">IF(R14=0,0,R14/R$4)</f>
        <v>1.5428572973539645E-2</v>
      </c>
      <c r="S106" s="140">
        <f t="shared" si="104"/>
        <v>1.5998800420716591E-2</v>
      </c>
      <c r="T106" s="140">
        <f t="shared" si="104"/>
        <v>1.6621910638878853E-2</v>
      </c>
      <c r="U106" s="140">
        <f t="shared" si="104"/>
        <v>1.6726462472505359E-2</v>
      </c>
      <c r="V106" s="140">
        <f t="shared" si="104"/>
        <v>9.9806774095625821E-3</v>
      </c>
      <c r="W106" s="140">
        <f t="shared" ref="W106" si="105">IF(W14=0,0,W14/W$4)</f>
        <v>1.3630943466154071E-2</v>
      </c>
      <c r="DA106" s="175"/>
    </row>
    <row r="107" spans="1:105" ht="11.45" customHeight="1" x14ac:dyDescent="0.25">
      <c r="A107" s="128" t="str">
        <f>$A$15</f>
        <v>International - Intra-EEAwUK</v>
      </c>
      <c r="B107" s="140">
        <f t="shared" ref="B107:Q107" si="106">IF(B15=0,0,B15/B$4)</f>
        <v>5.6926304188482102E-2</v>
      </c>
      <c r="C107" s="140">
        <f t="shared" si="106"/>
        <v>5.6096480179646947E-2</v>
      </c>
      <c r="D107" s="140">
        <f t="shared" si="106"/>
        <v>5.4019607685524343E-2</v>
      </c>
      <c r="E107" s="140">
        <f t="shared" si="106"/>
        <v>5.6013686859584084E-2</v>
      </c>
      <c r="F107" s="140">
        <f t="shared" si="106"/>
        <v>5.8529919102577342E-2</v>
      </c>
      <c r="G107" s="140">
        <f t="shared" si="106"/>
        <v>6.25619571268696E-2</v>
      </c>
      <c r="H107" s="140">
        <f t="shared" si="106"/>
        <v>6.4351588978381474E-2</v>
      </c>
      <c r="I107" s="140">
        <f t="shared" si="106"/>
        <v>6.5443069195139772E-2</v>
      </c>
      <c r="J107" s="140">
        <f t="shared" si="106"/>
        <v>6.3445272567808395E-2</v>
      </c>
      <c r="K107" s="140">
        <f t="shared" si="106"/>
        <v>5.8773955524512131E-2</v>
      </c>
      <c r="L107" s="140">
        <f t="shared" si="106"/>
        <v>6.0672532849308992E-2</v>
      </c>
      <c r="M107" s="140">
        <f t="shared" si="106"/>
        <v>6.6062150842673709E-2</v>
      </c>
      <c r="N107" s="140">
        <f t="shared" si="106"/>
        <v>6.6544090448874396E-2</v>
      </c>
      <c r="O107" s="140">
        <f t="shared" si="106"/>
        <v>6.7524097172580524E-2</v>
      </c>
      <c r="P107" s="140">
        <f t="shared" si="106"/>
        <v>7.0655126069042423E-2</v>
      </c>
      <c r="Q107" s="140">
        <f t="shared" si="106"/>
        <v>7.2591227264829042E-2</v>
      </c>
      <c r="R107" s="140">
        <f t="shared" ref="R107:V107" si="107">IF(R15=0,0,R15/R$4)</f>
        <v>7.8825790230737575E-2</v>
      </c>
      <c r="S107" s="140">
        <f t="shared" si="107"/>
        <v>8.4575042998828037E-2</v>
      </c>
      <c r="T107" s="140">
        <f t="shared" si="107"/>
        <v>8.727884309348001E-2</v>
      </c>
      <c r="U107" s="140">
        <f t="shared" si="107"/>
        <v>8.7416510782177534E-2</v>
      </c>
      <c r="V107" s="140">
        <f t="shared" si="107"/>
        <v>3.5415805620275041E-2</v>
      </c>
      <c r="W107" s="140">
        <f t="shared" ref="W107" si="108">IF(W15=0,0,W15/W$4)</f>
        <v>4.6406647922883272E-2</v>
      </c>
      <c r="DA107" s="175"/>
    </row>
    <row r="108" spans="1:105" ht="11.45" customHeight="1" x14ac:dyDescent="0.25">
      <c r="A108" s="128" t="str">
        <f>$A$16</f>
        <v>International - Extra-EEAwUK</v>
      </c>
      <c r="B108" s="140">
        <f t="shared" ref="B108:Q108" si="109">IF(B16=0,0,B16/B$4)</f>
        <v>6.0926659694614298E-2</v>
      </c>
      <c r="C108" s="140">
        <f t="shared" si="109"/>
        <v>5.8392881957605315E-2</v>
      </c>
      <c r="D108" s="140">
        <f t="shared" si="109"/>
        <v>5.7555700752137215E-2</v>
      </c>
      <c r="E108" s="140">
        <f t="shared" si="109"/>
        <v>5.7386697716516631E-2</v>
      </c>
      <c r="F108" s="140">
        <f t="shared" si="109"/>
        <v>6.4872476219039937E-2</v>
      </c>
      <c r="G108" s="140">
        <f t="shared" si="109"/>
        <v>7.0709440115482441E-2</v>
      </c>
      <c r="H108" s="140">
        <f t="shared" si="109"/>
        <v>7.3216128860549234E-2</v>
      </c>
      <c r="I108" s="140">
        <f t="shared" si="109"/>
        <v>7.7971307303500048E-2</v>
      </c>
      <c r="J108" s="140">
        <f t="shared" si="109"/>
        <v>8.0728477619281633E-2</v>
      </c>
      <c r="K108" s="140">
        <f t="shared" si="109"/>
        <v>7.6911943098875835E-2</v>
      </c>
      <c r="L108" s="140">
        <f t="shared" si="109"/>
        <v>8.2272514713926465E-2</v>
      </c>
      <c r="M108" s="140">
        <f t="shared" si="109"/>
        <v>8.5791103549466272E-2</v>
      </c>
      <c r="N108" s="140">
        <f t="shared" si="109"/>
        <v>8.7992891402625797E-2</v>
      </c>
      <c r="O108" s="140">
        <f t="shared" si="109"/>
        <v>8.8799317994308305E-2</v>
      </c>
      <c r="P108" s="140">
        <f t="shared" si="109"/>
        <v>9.0280685739950406E-2</v>
      </c>
      <c r="Q108" s="140">
        <f t="shared" si="109"/>
        <v>9.0447860066457497E-2</v>
      </c>
      <c r="R108" s="140">
        <f t="shared" ref="R108:V108" si="110">IF(R16=0,0,R16/R$4)</f>
        <v>8.9874146510398489E-2</v>
      </c>
      <c r="S108" s="140">
        <f t="shared" si="110"/>
        <v>9.507373615950919E-2</v>
      </c>
      <c r="T108" s="140">
        <f t="shared" si="110"/>
        <v>0.10238443372207538</v>
      </c>
      <c r="U108" s="140">
        <f t="shared" si="110"/>
        <v>0.10779978357470206</v>
      </c>
      <c r="V108" s="140">
        <f t="shared" si="110"/>
        <v>4.3108413745631818E-2</v>
      </c>
      <c r="W108" s="140">
        <f t="shared" ref="W108" si="111">IF(W16=0,0,W16/W$4)</f>
        <v>4.6206130147615536E-2</v>
      </c>
      <c r="DA108" s="175"/>
    </row>
    <row r="109" spans="1:105" ht="11.45" customHeight="1" x14ac:dyDescent="0.25">
      <c r="A109" s="27" t="s">
        <v>39</v>
      </c>
      <c r="B109" s="31">
        <f t="shared" ref="B109:Q109" si="112">IF(B17=0,0,B17/B$17)</f>
        <v>1</v>
      </c>
      <c r="C109" s="31">
        <f t="shared" si="112"/>
        <v>1</v>
      </c>
      <c r="D109" s="31">
        <f t="shared" si="112"/>
        <v>1</v>
      </c>
      <c r="E109" s="31">
        <f t="shared" si="112"/>
        <v>1</v>
      </c>
      <c r="F109" s="31">
        <f t="shared" si="112"/>
        <v>1</v>
      </c>
      <c r="G109" s="31">
        <f t="shared" si="112"/>
        <v>1</v>
      </c>
      <c r="H109" s="31">
        <f t="shared" si="112"/>
        <v>1</v>
      </c>
      <c r="I109" s="31">
        <f t="shared" si="112"/>
        <v>1</v>
      </c>
      <c r="J109" s="31">
        <f t="shared" si="112"/>
        <v>1</v>
      </c>
      <c r="K109" s="31">
        <f t="shared" si="112"/>
        <v>1</v>
      </c>
      <c r="L109" s="31">
        <f t="shared" si="112"/>
        <v>1</v>
      </c>
      <c r="M109" s="31">
        <f t="shared" si="112"/>
        <v>1</v>
      </c>
      <c r="N109" s="31">
        <f t="shared" si="112"/>
        <v>1</v>
      </c>
      <c r="O109" s="31">
        <f t="shared" si="112"/>
        <v>1</v>
      </c>
      <c r="P109" s="31">
        <f t="shared" si="112"/>
        <v>1</v>
      </c>
      <c r="Q109" s="31">
        <f t="shared" si="112"/>
        <v>1</v>
      </c>
      <c r="R109" s="31">
        <f t="shared" ref="R109:V109" si="113">IF(R17=0,0,R17/R$17)</f>
        <v>1</v>
      </c>
      <c r="S109" s="31">
        <f t="shared" si="113"/>
        <v>1</v>
      </c>
      <c r="T109" s="31">
        <f t="shared" si="113"/>
        <v>1</v>
      </c>
      <c r="U109" s="31">
        <f t="shared" si="113"/>
        <v>1</v>
      </c>
      <c r="V109" s="31">
        <f t="shared" si="113"/>
        <v>1</v>
      </c>
      <c r="W109" s="31">
        <f t="shared" ref="W109" si="114">IF(W17=0,0,W17/W$17)</f>
        <v>1</v>
      </c>
      <c r="DA109" s="173"/>
    </row>
    <row r="110" spans="1:105" ht="11.45" customHeight="1" x14ac:dyDescent="0.25">
      <c r="A110" s="136" t="str">
        <f>$A$18</f>
        <v>Road transport</v>
      </c>
      <c r="B110" s="139">
        <f t="shared" ref="B110:Q110" si="115">IF(B18=0,0,B18/B$17)</f>
        <v>0.68772062093644837</v>
      </c>
      <c r="C110" s="139">
        <f t="shared" si="115"/>
        <v>0.70650308973656339</v>
      </c>
      <c r="D110" s="139">
        <f t="shared" si="115"/>
        <v>0.71270856203780297</v>
      </c>
      <c r="E110" s="139">
        <f t="shared" si="115"/>
        <v>0.71327072578995443</v>
      </c>
      <c r="F110" s="139">
        <f t="shared" si="115"/>
        <v>0.72272055450857275</v>
      </c>
      <c r="G110" s="139">
        <f t="shared" si="115"/>
        <v>0.72387766021275068</v>
      </c>
      <c r="H110" s="139">
        <f t="shared" si="115"/>
        <v>0.71954339680048218</v>
      </c>
      <c r="I110" s="139">
        <f t="shared" si="115"/>
        <v>0.72140425048761236</v>
      </c>
      <c r="J110" s="139">
        <f t="shared" si="115"/>
        <v>0.72071311859678922</v>
      </c>
      <c r="K110" s="139">
        <f t="shared" si="115"/>
        <v>0.73313741088604467</v>
      </c>
      <c r="L110" s="139">
        <f t="shared" si="115"/>
        <v>0.71844804959220998</v>
      </c>
      <c r="M110" s="139">
        <f t="shared" si="115"/>
        <v>0.71074933443996424</v>
      </c>
      <c r="N110" s="139">
        <f t="shared" si="115"/>
        <v>0.7077866595972967</v>
      </c>
      <c r="O110" s="139">
        <f t="shared" si="115"/>
        <v>0.71414881521863505</v>
      </c>
      <c r="P110" s="139">
        <f t="shared" si="115"/>
        <v>0.71122076515096178</v>
      </c>
      <c r="Q110" s="139">
        <f t="shared" si="115"/>
        <v>0.7128696343007288</v>
      </c>
      <c r="R110" s="139">
        <f t="shared" ref="R110:V110" si="116">IF(R18=0,0,R18/R$17)</f>
        <v>0.71677452235895667</v>
      </c>
      <c r="S110" s="139">
        <f t="shared" si="116"/>
        <v>0.72439814785879397</v>
      </c>
      <c r="T110" s="139">
        <f t="shared" si="116"/>
        <v>0.7260778826503872</v>
      </c>
      <c r="U110" s="139">
        <f t="shared" si="116"/>
        <v>0.73320169684678627</v>
      </c>
      <c r="V110" s="139">
        <f t="shared" si="116"/>
        <v>0.74397416657398097</v>
      </c>
      <c r="W110" s="139">
        <f t="shared" ref="W110" si="117">IF(W18=0,0,W18/W$17)</f>
        <v>0.74541764666849364</v>
      </c>
      <c r="DA110" s="174"/>
    </row>
    <row r="111" spans="1:105" ht="11.45" customHeight="1" x14ac:dyDescent="0.25">
      <c r="A111" s="128" t="str">
        <f>$A$19</f>
        <v>Light commercial vehicles</v>
      </c>
      <c r="B111" s="140">
        <f t="shared" ref="B111:Q111" si="118">IF(B19=0,0,B19/B$17)</f>
        <v>3.3570436547690506E-2</v>
      </c>
      <c r="C111" s="140">
        <f t="shared" si="118"/>
        <v>3.5070056287243377E-2</v>
      </c>
      <c r="D111" s="140">
        <f t="shared" si="118"/>
        <v>3.4777754537729876E-2</v>
      </c>
      <c r="E111" s="140">
        <f t="shared" si="118"/>
        <v>3.6008029262345621E-2</v>
      </c>
      <c r="F111" s="140">
        <f t="shared" si="118"/>
        <v>3.4203318148164713E-2</v>
      </c>
      <c r="G111" s="140">
        <f t="shared" si="118"/>
        <v>3.4072649675312074E-2</v>
      </c>
      <c r="H111" s="140">
        <f t="shared" si="118"/>
        <v>3.322337552461354E-2</v>
      </c>
      <c r="I111" s="140">
        <f t="shared" si="118"/>
        <v>3.3763928107911706E-2</v>
      </c>
      <c r="J111" s="140">
        <f t="shared" si="118"/>
        <v>3.4022087566509054E-2</v>
      </c>
      <c r="K111" s="140">
        <f t="shared" si="118"/>
        <v>3.7703843815356235E-2</v>
      </c>
      <c r="L111" s="140">
        <f t="shared" si="118"/>
        <v>3.6678150788540663E-2</v>
      </c>
      <c r="M111" s="140">
        <f t="shared" si="118"/>
        <v>3.7129030421827358E-2</v>
      </c>
      <c r="N111" s="140">
        <f t="shared" si="118"/>
        <v>3.7185705495813973E-2</v>
      </c>
      <c r="O111" s="140">
        <f t="shared" si="118"/>
        <v>3.6669598554019127E-2</v>
      </c>
      <c r="P111" s="140">
        <f t="shared" si="118"/>
        <v>3.7261325989264626E-2</v>
      </c>
      <c r="Q111" s="140">
        <f t="shared" si="118"/>
        <v>3.6920828396940684E-2</v>
      </c>
      <c r="R111" s="140">
        <f t="shared" ref="R111:V111" si="119">IF(R19=0,0,R19/R$17)</f>
        <v>3.6281683981019761E-2</v>
      </c>
      <c r="S111" s="140">
        <f t="shared" si="119"/>
        <v>3.5975237109958806E-2</v>
      </c>
      <c r="T111" s="140">
        <f t="shared" si="119"/>
        <v>3.6701634345860892E-2</v>
      </c>
      <c r="U111" s="140">
        <f t="shared" si="119"/>
        <v>3.6716453460983685E-2</v>
      </c>
      <c r="V111" s="140">
        <f t="shared" si="119"/>
        <v>3.5426736341484751E-2</v>
      </c>
      <c r="W111" s="140">
        <f t="shared" ref="W111" si="120">IF(W19=0,0,W19/W$17)</f>
        <v>3.6613151043312663E-2</v>
      </c>
      <c r="DA111" s="175"/>
    </row>
    <row r="112" spans="1:105" ht="11.45" customHeight="1" x14ac:dyDescent="0.25">
      <c r="A112" s="128" t="str">
        <f>$A$20</f>
        <v>Heavy goods vehicles</v>
      </c>
      <c r="B112" s="140">
        <f t="shared" ref="B112:Q112" si="121">IF(B20=0,0,B20/B$17)</f>
        <v>0.65415018438875783</v>
      </c>
      <c r="C112" s="140">
        <f t="shared" si="121"/>
        <v>0.67143303344931993</v>
      </c>
      <c r="D112" s="140">
        <f t="shared" si="121"/>
        <v>0.67793080750007317</v>
      </c>
      <c r="E112" s="140">
        <f t="shared" si="121"/>
        <v>0.67726269652760884</v>
      </c>
      <c r="F112" s="140">
        <f t="shared" si="121"/>
        <v>0.68851723636040796</v>
      </c>
      <c r="G112" s="140">
        <f t="shared" si="121"/>
        <v>0.68980501053743859</v>
      </c>
      <c r="H112" s="140">
        <f t="shared" si="121"/>
        <v>0.68632002127586866</v>
      </c>
      <c r="I112" s="140">
        <f t="shared" si="121"/>
        <v>0.68764032237970063</v>
      </c>
      <c r="J112" s="140">
        <f t="shared" si="121"/>
        <v>0.68669103103028029</v>
      </c>
      <c r="K112" s="140">
        <f t="shared" si="121"/>
        <v>0.69543356707068849</v>
      </c>
      <c r="L112" s="140">
        <f t="shared" si="121"/>
        <v>0.68176989880366934</v>
      </c>
      <c r="M112" s="140">
        <f t="shared" si="121"/>
        <v>0.67362030401813688</v>
      </c>
      <c r="N112" s="140">
        <f t="shared" si="121"/>
        <v>0.67060095410148279</v>
      </c>
      <c r="O112" s="140">
        <f t="shared" si="121"/>
        <v>0.67747921666461597</v>
      </c>
      <c r="P112" s="140">
        <f t="shared" si="121"/>
        <v>0.6739594391616972</v>
      </c>
      <c r="Q112" s="140">
        <f t="shared" si="121"/>
        <v>0.67594880590378814</v>
      </c>
      <c r="R112" s="140">
        <f t="shared" ref="R112:V112" si="122">IF(R20=0,0,R20/R$17)</f>
        <v>0.68049283837793695</v>
      </c>
      <c r="S112" s="140">
        <f t="shared" si="122"/>
        <v>0.68842291074883522</v>
      </c>
      <c r="T112" s="140">
        <f t="shared" si="122"/>
        <v>0.68937624830452626</v>
      </c>
      <c r="U112" s="140">
        <f t="shared" si="122"/>
        <v>0.69648524338580264</v>
      </c>
      <c r="V112" s="140">
        <f t="shared" si="122"/>
        <v>0.70854743023249622</v>
      </c>
      <c r="W112" s="140">
        <f t="shared" ref="W112" si="123">IF(W20=0,0,W20/W$17)</f>
        <v>0.708804495625181</v>
      </c>
      <c r="DA112" s="175"/>
    </row>
    <row r="113" spans="1:105" ht="11.45" customHeight="1" x14ac:dyDescent="0.25">
      <c r="A113" s="109" t="str">
        <f>$A$21</f>
        <v>Rail transport</v>
      </c>
      <c r="B113" s="124">
        <f t="shared" ref="B113:Q113" si="124">IF(B21=0,0,B21/B$17)</f>
        <v>0.19406492311457513</v>
      </c>
      <c r="C113" s="124">
        <f t="shared" si="124"/>
        <v>0.18342456555023884</v>
      </c>
      <c r="D113" s="124">
        <f t="shared" si="124"/>
        <v>0.17836867760857375</v>
      </c>
      <c r="E113" s="124">
        <f t="shared" si="124"/>
        <v>0.18187276890329246</v>
      </c>
      <c r="F113" s="124">
        <f t="shared" si="124"/>
        <v>0.1737794154778883</v>
      </c>
      <c r="G113" s="124">
        <f t="shared" si="124"/>
        <v>0.17133917417698816</v>
      </c>
      <c r="H113" s="124">
        <f t="shared" si="124"/>
        <v>0.17427452713882019</v>
      </c>
      <c r="I113" s="124">
        <f t="shared" si="124"/>
        <v>0.17441380141241181</v>
      </c>
      <c r="J113" s="124">
        <f t="shared" si="124"/>
        <v>0.17267002118153918</v>
      </c>
      <c r="K113" s="124">
        <f t="shared" si="124"/>
        <v>0.15798779593852083</v>
      </c>
      <c r="L113" s="124">
        <f t="shared" si="124"/>
        <v>0.16400264743694576</v>
      </c>
      <c r="M113" s="124">
        <f t="shared" si="124"/>
        <v>0.17522674602083443</v>
      </c>
      <c r="N113" s="124">
        <f t="shared" si="124"/>
        <v>0.17429083835633968</v>
      </c>
      <c r="O113" s="124">
        <f t="shared" si="124"/>
        <v>0.17166439856754992</v>
      </c>
      <c r="P113" s="124">
        <f t="shared" si="124"/>
        <v>0.17157193265236606</v>
      </c>
      <c r="Q113" s="124">
        <f t="shared" si="124"/>
        <v>0.17242149220118266</v>
      </c>
      <c r="R113" s="124">
        <f t="shared" ref="R113:V113" si="125">IF(R21=0,0,R21/R$17)</f>
        <v>0.1711467998679152</v>
      </c>
      <c r="S113" s="124">
        <f t="shared" si="125"/>
        <v>0.16580311974418158</v>
      </c>
      <c r="T113" s="124">
        <f t="shared" si="125"/>
        <v>0.16885678860091111</v>
      </c>
      <c r="U113" s="124">
        <f t="shared" si="125"/>
        <v>0.16095873819342243</v>
      </c>
      <c r="V113" s="124">
        <f t="shared" si="125"/>
        <v>0.15314539938717361</v>
      </c>
      <c r="W113" s="124">
        <f t="shared" ref="W113" si="126">IF(W21=0,0,W21/W$17)</f>
        <v>0.15584048320594246</v>
      </c>
      <c r="DA113" s="176"/>
    </row>
    <row r="114" spans="1:105" ht="11.45" customHeight="1" x14ac:dyDescent="0.25">
      <c r="A114" s="109" t="str">
        <f>$A$22</f>
        <v>Aviation</v>
      </c>
      <c r="B114" s="124">
        <f t="shared" ref="B114:Q114" si="127">IF(B22=0,0,B22/B$17)</f>
        <v>1.300225670028529E-2</v>
      </c>
      <c r="C114" s="124">
        <f t="shared" si="127"/>
        <v>1.2493367488952712E-2</v>
      </c>
      <c r="D114" s="124">
        <f t="shared" si="127"/>
        <v>1.2408589170302416E-2</v>
      </c>
      <c r="E114" s="124">
        <f t="shared" si="127"/>
        <v>1.2457704639328649E-2</v>
      </c>
      <c r="F114" s="124">
        <f t="shared" si="127"/>
        <v>1.2180264888886702E-2</v>
      </c>
      <c r="G114" s="124">
        <f t="shared" si="127"/>
        <v>1.2662343657554325E-2</v>
      </c>
      <c r="H114" s="124">
        <f t="shared" si="127"/>
        <v>1.3087271447231484E-2</v>
      </c>
      <c r="I114" s="124">
        <f t="shared" si="127"/>
        <v>1.363725775280014E-2</v>
      </c>
      <c r="J114" s="124">
        <f t="shared" si="127"/>
        <v>1.4099174405235299E-2</v>
      </c>
      <c r="K114" s="124">
        <f t="shared" si="127"/>
        <v>1.4055029093326349E-2</v>
      </c>
      <c r="L114" s="124">
        <f t="shared" si="127"/>
        <v>1.5981786985054397E-2</v>
      </c>
      <c r="M114" s="124">
        <f t="shared" si="127"/>
        <v>1.7250984057097796E-2</v>
      </c>
      <c r="N114" s="124">
        <f t="shared" si="127"/>
        <v>1.7083239356126052E-2</v>
      </c>
      <c r="O114" s="124">
        <f t="shared" si="127"/>
        <v>1.6756074799045225E-2</v>
      </c>
      <c r="P114" s="124">
        <f t="shared" si="127"/>
        <v>1.8484894993853935E-2</v>
      </c>
      <c r="Q114" s="124">
        <f t="shared" si="127"/>
        <v>1.8770297237514631E-2</v>
      </c>
      <c r="R114" s="124">
        <f t="shared" ref="R114:V114" si="128">IF(R22=0,0,R22/R$17)</f>
        <v>1.8488150464183652E-2</v>
      </c>
      <c r="S114" s="124">
        <f t="shared" si="128"/>
        <v>1.9059388033526251E-2</v>
      </c>
      <c r="T114" s="124">
        <f t="shared" si="128"/>
        <v>1.9681069177797411E-2</v>
      </c>
      <c r="U114" s="124">
        <f t="shared" si="128"/>
        <v>1.8858831806719337E-2</v>
      </c>
      <c r="V114" s="124">
        <f t="shared" si="128"/>
        <v>1.8138145085347241E-2</v>
      </c>
      <c r="W114" s="124">
        <f t="shared" ref="W114" si="129">IF(W22=0,0,W22/W$17)</f>
        <v>1.7702751214505874E-2</v>
      </c>
      <c r="DA114" s="176"/>
    </row>
    <row r="115" spans="1:105" ht="11.45" customHeight="1" x14ac:dyDescent="0.25">
      <c r="A115" s="128" t="s">
        <v>27</v>
      </c>
      <c r="B115" s="140">
        <f t="shared" ref="B115:Q115" si="130">IF(B23=0,0,B23/B$17)</f>
        <v>2.077386965415467E-4</v>
      </c>
      <c r="C115" s="140">
        <f t="shared" si="130"/>
        <v>2.2310100594990319E-4</v>
      </c>
      <c r="D115" s="140">
        <f t="shared" si="130"/>
        <v>2.0119140874176825E-4</v>
      </c>
      <c r="E115" s="140">
        <f t="shared" si="130"/>
        <v>1.8308829183739654E-4</v>
      </c>
      <c r="F115" s="140">
        <f t="shared" si="130"/>
        <v>1.6945091782127108E-4</v>
      </c>
      <c r="G115" s="140">
        <f t="shared" si="130"/>
        <v>1.5656727148594834E-4</v>
      </c>
      <c r="H115" s="140">
        <f t="shared" si="130"/>
        <v>1.4491906457137575E-4</v>
      </c>
      <c r="I115" s="140">
        <f t="shared" si="130"/>
        <v>1.3441376492561352E-4</v>
      </c>
      <c r="J115" s="140">
        <f t="shared" si="130"/>
        <v>1.267031020934191E-4</v>
      </c>
      <c r="K115" s="140">
        <f t="shared" si="130"/>
        <v>1.2796048251752213E-4</v>
      </c>
      <c r="L115" s="140">
        <f t="shared" si="130"/>
        <v>1.1191719392362571E-4</v>
      </c>
      <c r="M115" s="140">
        <f t="shared" si="130"/>
        <v>1.1118164317350166E-4</v>
      </c>
      <c r="N115" s="140">
        <f t="shared" si="130"/>
        <v>1.0593966791730148E-4</v>
      </c>
      <c r="O115" s="140">
        <f t="shared" si="130"/>
        <v>9.9579611377752613E-5</v>
      </c>
      <c r="P115" s="140">
        <f t="shared" si="130"/>
        <v>1.1053932474436662E-4</v>
      </c>
      <c r="Q115" s="140">
        <f t="shared" si="130"/>
        <v>1.0630837871753223E-4</v>
      </c>
      <c r="R115" s="140">
        <f t="shared" ref="R115:V116" si="131">IF(R23=0,0,R23/R$17)</f>
        <v>1.0465847414830992E-4</v>
      </c>
      <c r="S115" s="140">
        <f t="shared" si="131"/>
        <v>1.0053718542078451E-4</v>
      </c>
      <c r="T115" s="140">
        <f t="shared" si="131"/>
        <v>1.0211088280607837E-4</v>
      </c>
      <c r="U115" s="140">
        <f t="shared" si="131"/>
        <v>1.0364574447222297E-4</v>
      </c>
      <c r="V115" s="140">
        <f t="shared" si="131"/>
        <v>9.2726054094971266E-5</v>
      </c>
      <c r="W115" s="140">
        <f t="shared" ref="W115" si="132">IF(W23=0,0,W23/W$17)</f>
        <v>1.0350157146403208E-4</v>
      </c>
      <c r="DA115" s="175"/>
    </row>
    <row r="116" spans="1:105" ht="11.45" customHeight="1" x14ac:dyDescent="0.25">
      <c r="A116" s="128" t="str">
        <f>$A$24</f>
        <v>International - Intra-EEAwUK</v>
      </c>
      <c r="B116" s="140">
        <f t="shared" ref="B116:Q116" si="133">IF(B24=0,0,B24/B$17)</f>
        <v>7.9254203591500353E-4</v>
      </c>
      <c r="C116" s="140">
        <f t="shared" si="133"/>
        <v>7.6918714475632873E-4</v>
      </c>
      <c r="D116" s="140">
        <f t="shared" si="133"/>
        <v>7.4380841934021575E-4</v>
      </c>
      <c r="E116" s="140">
        <f t="shared" si="133"/>
        <v>7.643627643328226E-4</v>
      </c>
      <c r="F116" s="140">
        <f t="shared" si="133"/>
        <v>7.3734107102797612E-4</v>
      </c>
      <c r="G116" s="140">
        <f t="shared" si="133"/>
        <v>7.5386319169815433E-4</v>
      </c>
      <c r="H116" s="140">
        <f t="shared" si="133"/>
        <v>7.7546310413179726E-4</v>
      </c>
      <c r="I116" s="140">
        <f t="shared" si="133"/>
        <v>7.8296064906705127E-4</v>
      </c>
      <c r="J116" s="140">
        <f t="shared" si="133"/>
        <v>7.7951293300706614E-4</v>
      </c>
      <c r="K116" s="140">
        <f t="shared" si="133"/>
        <v>8.1515622822065173E-4</v>
      </c>
      <c r="L116" s="140">
        <f t="shared" si="133"/>
        <v>8.1076982758441856E-4</v>
      </c>
      <c r="M116" s="140">
        <f t="shared" si="133"/>
        <v>8.1260536171456085E-4</v>
      </c>
      <c r="N116" s="140">
        <f t="shared" si="133"/>
        <v>8.5019823517444809E-4</v>
      </c>
      <c r="O116" s="140">
        <f t="shared" si="133"/>
        <v>8.3750993108319433E-4</v>
      </c>
      <c r="P116" s="140">
        <f t="shared" si="133"/>
        <v>9.4291066331284577E-4</v>
      </c>
      <c r="Q116" s="140">
        <f t="shared" si="133"/>
        <v>9.3838451156790566E-4</v>
      </c>
      <c r="R116" s="140">
        <f t="shared" si="131"/>
        <v>9.2049851586783224E-4</v>
      </c>
      <c r="S116" s="140">
        <f t="shared" si="131"/>
        <v>8.9813244980283826E-4</v>
      </c>
      <c r="T116" s="140">
        <f t="shared" si="131"/>
        <v>9.1886290816826986E-4</v>
      </c>
      <c r="U116" s="140">
        <f t="shared" si="131"/>
        <v>9.3695509662418245E-4</v>
      </c>
      <c r="V116" s="140">
        <f t="shared" si="131"/>
        <v>8.7398275656659749E-4</v>
      </c>
      <c r="W116" s="140">
        <f t="shared" ref="W116" si="134">IF(W24=0,0,W24/W$17)</f>
        <v>9.475350928628345E-4</v>
      </c>
      <c r="DA116" s="175"/>
    </row>
    <row r="117" spans="1:105" ht="11.45" customHeight="1" x14ac:dyDescent="0.25">
      <c r="A117" s="128" t="str">
        <f>$A$25</f>
        <v>International - Extra-EEAwUK</v>
      </c>
      <c r="B117" s="140">
        <f t="shared" ref="B117:Q117" si="135">IF(B25=0,0,B25/B$17)</f>
        <v>1.2001975967828741E-2</v>
      </c>
      <c r="C117" s="140">
        <f t="shared" si="135"/>
        <v>1.1501079338246479E-2</v>
      </c>
      <c r="D117" s="140">
        <f t="shared" si="135"/>
        <v>1.1463589342220431E-2</v>
      </c>
      <c r="E117" s="140">
        <f t="shared" si="135"/>
        <v>1.1510253583158431E-2</v>
      </c>
      <c r="F117" s="140">
        <f t="shared" si="135"/>
        <v>1.1273472900037454E-2</v>
      </c>
      <c r="G117" s="140">
        <f t="shared" si="135"/>
        <v>1.1751913194370222E-2</v>
      </c>
      <c r="H117" s="140">
        <f t="shared" si="135"/>
        <v>1.216688927852831E-2</v>
      </c>
      <c r="I117" s="140">
        <f t="shared" si="135"/>
        <v>1.2719883338807476E-2</v>
      </c>
      <c r="J117" s="140">
        <f t="shared" si="135"/>
        <v>1.3192958370134816E-2</v>
      </c>
      <c r="K117" s="140">
        <f t="shared" si="135"/>
        <v>1.3111912382588175E-2</v>
      </c>
      <c r="L117" s="140">
        <f t="shared" si="135"/>
        <v>1.5059099963546353E-2</v>
      </c>
      <c r="M117" s="140">
        <f t="shared" si="135"/>
        <v>1.6327197052209735E-2</v>
      </c>
      <c r="N117" s="140">
        <f t="shared" si="135"/>
        <v>1.6127101453034306E-2</v>
      </c>
      <c r="O117" s="140">
        <f t="shared" si="135"/>
        <v>1.5818985256584275E-2</v>
      </c>
      <c r="P117" s="140">
        <f t="shared" si="135"/>
        <v>1.7431445005796724E-2</v>
      </c>
      <c r="Q117" s="140">
        <f t="shared" si="135"/>
        <v>1.7725604347229196E-2</v>
      </c>
      <c r="R117" s="140">
        <f t="shared" ref="R117:V117" si="136">IF(R25=0,0,R25/R$17)</f>
        <v>1.746299347416751E-2</v>
      </c>
      <c r="S117" s="140">
        <f t="shared" si="136"/>
        <v>1.8060718398302627E-2</v>
      </c>
      <c r="T117" s="140">
        <f t="shared" si="136"/>
        <v>1.8660095386823065E-2</v>
      </c>
      <c r="U117" s="140">
        <f t="shared" si="136"/>
        <v>1.7818230965622933E-2</v>
      </c>
      <c r="V117" s="140">
        <f t="shared" si="136"/>
        <v>1.7171436274685672E-2</v>
      </c>
      <c r="W117" s="140">
        <f t="shared" ref="W117" si="137">IF(W25=0,0,W25/W$17)</f>
        <v>1.6651714550179005E-2</v>
      </c>
      <c r="DA117" s="175"/>
    </row>
    <row r="118" spans="1:105" ht="11.45" customHeight="1" x14ac:dyDescent="0.25">
      <c r="A118" s="109" t="s">
        <v>143</v>
      </c>
      <c r="B118" s="124">
        <f t="shared" ref="B118:Q118" si="138">IF(B26=0,0,B26/B$17)</f>
        <v>0.10521219924869131</v>
      </c>
      <c r="C118" s="124">
        <f t="shared" si="138"/>
        <v>9.7578977224245037E-2</v>
      </c>
      <c r="D118" s="124">
        <f t="shared" si="138"/>
        <v>9.651417118332084E-2</v>
      </c>
      <c r="E118" s="124">
        <f t="shared" si="138"/>
        <v>9.2398800667424466E-2</v>
      </c>
      <c r="F118" s="124">
        <f t="shared" si="138"/>
        <v>9.1319765124652216E-2</v>
      </c>
      <c r="G118" s="124">
        <f t="shared" si="138"/>
        <v>9.2120821952706905E-2</v>
      </c>
      <c r="H118" s="124">
        <f t="shared" si="138"/>
        <v>9.3094804613465934E-2</v>
      </c>
      <c r="I118" s="124">
        <f t="shared" si="138"/>
        <v>9.0544690347175744E-2</v>
      </c>
      <c r="J118" s="124">
        <f t="shared" si="138"/>
        <v>9.2517685816436157E-2</v>
      </c>
      <c r="K118" s="124">
        <f t="shared" si="138"/>
        <v>9.4819764082108113E-2</v>
      </c>
      <c r="L118" s="124">
        <f t="shared" si="138"/>
        <v>0.10156751598578988</v>
      </c>
      <c r="M118" s="124">
        <f t="shared" si="138"/>
        <v>9.6772935482103639E-2</v>
      </c>
      <c r="N118" s="124">
        <f t="shared" si="138"/>
        <v>0.10083926269023755</v>
      </c>
      <c r="O118" s="124">
        <f t="shared" si="138"/>
        <v>9.7430711414769902E-2</v>
      </c>
      <c r="P118" s="124">
        <f t="shared" si="138"/>
        <v>9.8722407202818163E-2</v>
      </c>
      <c r="Q118" s="124">
        <f t="shared" si="138"/>
        <v>9.5938576260573866E-2</v>
      </c>
      <c r="R118" s="124">
        <f t="shared" ref="R118:V118" si="139">IF(R26=0,0,R26/R$17)</f>
        <v>9.3590527308944294E-2</v>
      </c>
      <c r="S118" s="124">
        <f t="shared" si="139"/>
        <v>9.0739344363498287E-2</v>
      </c>
      <c r="T118" s="124">
        <f t="shared" si="139"/>
        <v>8.53842595709043E-2</v>
      </c>
      <c r="U118" s="124">
        <f t="shared" si="139"/>
        <v>8.6980733153071907E-2</v>
      </c>
      <c r="V118" s="124">
        <f t="shared" si="139"/>
        <v>8.4742288953497974E-2</v>
      </c>
      <c r="W118" s="124">
        <f t="shared" ref="W118" si="140">IF(W26=0,0,W26/W$17)</f>
        <v>8.1039118911057917E-2</v>
      </c>
      <c r="DA118" s="176"/>
    </row>
    <row r="119" spans="1:105" ht="11.45" customHeight="1" x14ac:dyDescent="0.25">
      <c r="A119" s="128" t="str">
        <f>$A$27</f>
        <v>Domestic coastal shipping</v>
      </c>
      <c r="B119" s="140">
        <f t="shared" ref="B119:Q119" si="141">IF(B27=0,0,B27/B$17)</f>
        <v>3.8318719890591255E-2</v>
      </c>
      <c r="C119" s="140">
        <f t="shared" si="141"/>
        <v>3.1801929853299979E-2</v>
      </c>
      <c r="D119" s="140">
        <f t="shared" si="141"/>
        <v>3.2361526480174457E-2</v>
      </c>
      <c r="E119" s="140">
        <f t="shared" si="141"/>
        <v>3.2741804177720123E-2</v>
      </c>
      <c r="F119" s="140">
        <f t="shared" si="141"/>
        <v>3.0385181203480577E-2</v>
      </c>
      <c r="G119" s="140">
        <f t="shared" si="141"/>
        <v>3.1934125435592861E-2</v>
      </c>
      <c r="H119" s="140">
        <f t="shared" si="141"/>
        <v>3.5142171223856947E-2</v>
      </c>
      <c r="I119" s="140">
        <f t="shared" si="141"/>
        <v>3.1666811350492256E-2</v>
      </c>
      <c r="J119" s="140">
        <f t="shared" si="141"/>
        <v>3.2364528913831708E-2</v>
      </c>
      <c r="K119" s="140">
        <f t="shared" si="141"/>
        <v>3.3983481872549501E-2</v>
      </c>
      <c r="L119" s="140">
        <f t="shared" si="141"/>
        <v>3.3611971136298414E-2</v>
      </c>
      <c r="M119" s="140">
        <f t="shared" si="141"/>
        <v>3.4817886259161872E-2</v>
      </c>
      <c r="N119" s="140">
        <f t="shared" si="141"/>
        <v>3.3047602013988951E-2</v>
      </c>
      <c r="O119" s="140">
        <f t="shared" si="141"/>
        <v>2.9275765676903605E-2</v>
      </c>
      <c r="P119" s="140">
        <f t="shared" si="141"/>
        <v>3.2240114014702656E-2</v>
      </c>
      <c r="Q119" s="140">
        <f t="shared" si="141"/>
        <v>3.2186015397834083E-2</v>
      </c>
      <c r="R119" s="140">
        <f t="shared" ref="R119:V119" si="142">IF(R27=0,0,R27/R$17)</f>
        <v>3.2009551645599398E-2</v>
      </c>
      <c r="S119" s="140">
        <f t="shared" si="142"/>
        <v>3.1387548337928665E-2</v>
      </c>
      <c r="T119" s="140">
        <f t="shared" si="142"/>
        <v>3.2382530272017269E-2</v>
      </c>
      <c r="U119" s="140">
        <f t="shared" si="142"/>
        <v>3.1858655963109807E-2</v>
      </c>
      <c r="V119" s="140">
        <f t="shared" si="142"/>
        <v>3.126983921861462E-2</v>
      </c>
      <c r="W119" s="140">
        <f t="shared" ref="W119" si="143">IF(W27=0,0,W27/W$17)</f>
        <v>2.9262751150481891E-2</v>
      </c>
      <c r="DA119" s="175"/>
    </row>
    <row r="120" spans="1:105" ht="11.45" customHeight="1" x14ac:dyDescent="0.25">
      <c r="A120" s="138" t="str">
        <f>$A$28</f>
        <v>Inland waterways</v>
      </c>
      <c r="B120" s="127">
        <f t="shared" ref="B120:Q120" si="144">IF(B28=0,0,B28/B$17)</f>
        <v>6.6893479358100055E-2</v>
      </c>
      <c r="C120" s="127">
        <f t="shared" si="144"/>
        <v>6.5777047370945058E-2</v>
      </c>
      <c r="D120" s="127">
        <f t="shared" si="144"/>
        <v>6.4152644703146383E-2</v>
      </c>
      <c r="E120" s="127">
        <f t="shared" si="144"/>
        <v>5.965699648970435E-2</v>
      </c>
      <c r="F120" s="127">
        <f t="shared" si="144"/>
        <v>6.0934583921171633E-2</v>
      </c>
      <c r="G120" s="127">
        <f t="shared" si="144"/>
        <v>6.0186696517114044E-2</v>
      </c>
      <c r="H120" s="127">
        <f t="shared" si="144"/>
        <v>5.7952633389608994E-2</v>
      </c>
      <c r="I120" s="127">
        <f t="shared" si="144"/>
        <v>5.8877878996683487E-2</v>
      </c>
      <c r="J120" s="127">
        <f t="shared" si="144"/>
        <v>6.0153156902604449E-2</v>
      </c>
      <c r="K120" s="127">
        <f t="shared" si="144"/>
        <v>6.0836282209558612E-2</v>
      </c>
      <c r="L120" s="127">
        <f t="shared" si="144"/>
        <v>6.795554484949147E-2</v>
      </c>
      <c r="M120" s="127">
        <f t="shared" si="144"/>
        <v>6.195504922294176E-2</v>
      </c>
      <c r="N120" s="127">
        <f t="shared" si="144"/>
        <v>6.7791660676248588E-2</v>
      </c>
      <c r="O120" s="127">
        <f t="shared" si="144"/>
        <v>6.815494573786629E-2</v>
      </c>
      <c r="P120" s="127">
        <f t="shared" si="144"/>
        <v>6.6482293188115493E-2</v>
      </c>
      <c r="Q120" s="127">
        <f t="shared" si="144"/>
        <v>6.3752560862739768E-2</v>
      </c>
      <c r="R120" s="127">
        <f t="shared" ref="R120:V120" si="145">IF(R28=0,0,R28/R$17)</f>
        <v>6.1580975663344889E-2</v>
      </c>
      <c r="S120" s="127">
        <f t="shared" si="145"/>
        <v>5.9351796025569607E-2</v>
      </c>
      <c r="T120" s="127">
        <f t="shared" si="145"/>
        <v>5.3001729298887031E-2</v>
      </c>
      <c r="U120" s="127">
        <f t="shared" si="145"/>
        <v>5.5122077189962107E-2</v>
      </c>
      <c r="V120" s="127">
        <f t="shared" si="145"/>
        <v>5.3472449734883354E-2</v>
      </c>
      <c r="W120" s="127">
        <f t="shared" ref="W120" si="146">IF(W28=0,0,W28/W$17)</f>
        <v>5.1776367760576029E-2</v>
      </c>
      <c r="DA120" s="178"/>
    </row>
    <row r="121" spans="1:105" ht="11.45" customHeight="1" x14ac:dyDescent="0.25">
      <c r="A121" s="27" t="s">
        <v>180</v>
      </c>
      <c r="B121" s="31">
        <f t="shared" ref="B121" si="147">IF(B29=0,0,B29/B$29)</f>
        <v>1</v>
      </c>
      <c r="C121" s="31">
        <f>IF(C29=0,0,C29/C$29)</f>
        <v>1</v>
      </c>
      <c r="D121" s="31">
        <f t="shared" ref="D121:W121" si="148">IF(D29=0,0,D29/D$29)</f>
        <v>1</v>
      </c>
      <c r="E121" s="31">
        <f t="shared" si="148"/>
        <v>1</v>
      </c>
      <c r="F121" s="31">
        <f t="shared" si="148"/>
        <v>1</v>
      </c>
      <c r="G121" s="31">
        <f t="shared" si="148"/>
        <v>1</v>
      </c>
      <c r="H121" s="31">
        <f t="shared" si="148"/>
        <v>1</v>
      </c>
      <c r="I121" s="31">
        <f t="shared" si="148"/>
        <v>1</v>
      </c>
      <c r="J121" s="31">
        <f t="shared" si="148"/>
        <v>1</v>
      </c>
      <c r="K121" s="31">
        <f t="shared" si="148"/>
        <v>1</v>
      </c>
      <c r="L121" s="31">
        <f t="shared" si="148"/>
        <v>1</v>
      </c>
      <c r="M121" s="31">
        <f t="shared" si="148"/>
        <v>1</v>
      </c>
      <c r="N121" s="31">
        <f t="shared" si="148"/>
        <v>1</v>
      </c>
      <c r="O121" s="31">
        <f t="shared" si="148"/>
        <v>1</v>
      </c>
      <c r="P121" s="31">
        <f t="shared" si="148"/>
        <v>1</v>
      </c>
      <c r="Q121" s="31">
        <f t="shared" si="148"/>
        <v>1</v>
      </c>
      <c r="R121" s="31">
        <f t="shared" si="148"/>
        <v>1</v>
      </c>
      <c r="S121" s="31">
        <f t="shared" si="148"/>
        <v>1</v>
      </c>
      <c r="T121" s="31">
        <f t="shared" si="148"/>
        <v>1</v>
      </c>
      <c r="U121" s="31">
        <f t="shared" si="148"/>
        <v>1</v>
      </c>
      <c r="V121" s="31">
        <f t="shared" si="148"/>
        <v>1</v>
      </c>
      <c r="W121" s="31">
        <f t="shared" si="148"/>
        <v>1</v>
      </c>
      <c r="DA121" s="173"/>
    </row>
    <row r="122" spans="1:105" ht="11.45" customHeight="1" x14ac:dyDescent="0.25">
      <c r="A122" s="128" t="str">
        <f>$A$30</f>
        <v>Intra-EEA</v>
      </c>
      <c r="B122" s="140">
        <f t="shared" ref="B122" si="149">IF(B30=0,0,B30/B$29)</f>
        <v>0.14150317486044889</v>
      </c>
      <c r="C122" s="140">
        <f>IF(C30=0,0,C30/C$29)</f>
        <v>0.13942724084130084</v>
      </c>
      <c r="D122" s="140">
        <f t="shared" ref="D122:W122" si="150">IF(D30=0,0,D30/D$29)</f>
        <v>0.13772692717787605</v>
      </c>
      <c r="E122" s="140">
        <f t="shared" si="150"/>
        <v>0.13517581782886326</v>
      </c>
      <c r="F122" s="140">
        <f t="shared" si="150"/>
        <v>0.1318203946826168</v>
      </c>
      <c r="G122" s="140">
        <f t="shared" si="150"/>
        <v>0.12286710945279111</v>
      </c>
      <c r="H122" s="140">
        <f t="shared" si="150"/>
        <v>0.115286620851099</v>
      </c>
      <c r="I122" s="140">
        <f t="shared" si="150"/>
        <v>0.1115017897846896</v>
      </c>
      <c r="J122" s="140">
        <f t="shared" si="150"/>
        <v>0.10830271578977491</v>
      </c>
      <c r="K122" s="140">
        <f t="shared" si="150"/>
        <v>0.1162650972185692</v>
      </c>
      <c r="L122" s="140">
        <f t="shared" si="150"/>
        <v>0.11680704861910898</v>
      </c>
      <c r="M122" s="140">
        <f t="shared" si="150"/>
        <v>0.10946845594206089</v>
      </c>
      <c r="N122" s="140">
        <f t="shared" si="150"/>
        <v>0.10887010634666841</v>
      </c>
      <c r="O122" s="140">
        <f t="shared" si="150"/>
        <v>0.11397410344446969</v>
      </c>
      <c r="P122" s="140">
        <f t="shared" si="150"/>
        <v>0.11237090646820326</v>
      </c>
      <c r="Q122" s="140">
        <f t="shared" si="150"/>
        <v>0.10994521523770842</v>
      </c>
      <c r="R122" s="140">
        <f t="shared" si="150"/>
        <v>0.1146379567262735</v>
      </c>
      <c r="S122" s="140">
        <f t="shared" si="150"/>
        <v>0.11176627387343478</v>
      </c>
      <c r="T122" s="140">
        <f t="shared" si="150"/>
        <v>0.11564116085681703</v>
      </c>
      <c r="U122" s="140">
        <f t="shared" si="150"/>
        <v>0.11340722673286881</v>
      </c>
      <c r="V122" s="140">
        <f t="shared" si="150"/>
        <v>0.11547507290962808</v>
      </c>
      <c r="W122" s="140">
        <f t="shared" si="150"/>
        <v>0.11192737015669957</v>
      </c>
      <c r="DA122" s="175"/>
    </row>
    <row r="123" spans="1:105" ht="11.45" customHeight="1" x14ac:dyDescent="0.25">
      <c r="A123" s="138" t="str">
        <f>$A$31</f>
        <v>Extra-EEA</v>
      </c>
      <c r="B123" s="127">
        <f t="shared" ref="B123" si="151">IF(B31=0,0,B31/B$29)</f>
        <v>0.85849682513955117</v>
      </c>
      <c r="C123" s="127">
        <f>IF(C31=0,0,C31/C$29)</f>
        <v>0.86057275915869913</v>
      </c>
      <c r="D123" s="127">
        <f t="shared" ref="D123:W123" si="152">IF(D31=0,0,D31/D$29)</f>
        <v>0.86227307282212395</v>
      </c>
      <c r="E123" s="127">
        <f t="shared" si="152"/>
        <v>0.86482418217113666</v>
      </c>
      <c r="F123" s="127">
        <f t="shared" si="152"/>
        <v>0.86817960531738325</v>
      </c>
      <c r="G123" s="127">
        <f t="shared" si="152"/>
        <v>0.87713289054720889</v>
      </c>
      <c r="H123" s="127">
        <f t="shared" si="152"/>
        <v>0.88471337914890102</v>
      </c>
      <c r="I123" s="127">
        <f t="shared" si="152"/>
        <v>0.8884982102153105</v>
      </c>
      <c r="J123" s="127">
        <f t="shared" si="152"/>
        <v>0.89169728421022509</v>
      </c>
      <c r="K123" s="127">
        <f t="shared" si="152"/>
        <v>0.88373490278143085</v>
      </c>
      <c r="L123" s="127">
        <f t="shared" si="152"/>
        <v>0.88319295138089093</v>
      </c>
      <c r="M123" s="127">
        <f t="shared" si="152"/>
        <v>0.89053154405793911</v>
      </c>
      <c r="N123" s="127">
        <f t="shared" si="152"/>
        <v>0.89112989365333162</v>
      </c>
      <c r="O123" s="127">
        <f t="shared" si="152"/>
        <v>0.88602589655553032</v>
      </c>
      <c r="P123" s="127">
        <f t="shared" si="152"/>
        <v>0.88762909353179675</v>
      </c>
      <c r="Q123" s="127">
        <f t="shared" si="152"/>
        <v>0.89005478476229161</v>
      </c>
      <c r="R123" s="127">
        <f t="shared" si="152"/>
        <v>0.88536204327372658</v>
      </c>
      <c r="S123" s="127">
        <f t="shared" si="152"/>
        <v>0.88823372612656526</v>
      </c>
      <c r="T123" s="127">
        <f t="shared" si="152"/>
        <v>0.88435883914318303</v>
      </c>
      <c r="U123" s="127">
        <f t="shared" si="152"/>
        <v>0.88659277326713104</v>
      </c>
      <c r="V123" s="127">
        <f t="shared" si="152"/>
        <v>0.88452492709037189</v>
      </c>
      <c r="W123" s="127">
        <f t="shared" si="152"/>
        <v>0.88807262984330049</v>
      </c>
      <c r="DA123" s="178"/>
    </row>
    <row r="124" spans="1:105" x14ac:dyDescent="0.25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DA124" s="171"/>
    </row>
    <row r="125" spans="1:105" ht="11.45" customHeight="1" x14ac:dyDescent="0.25">
      <c r="A125" s="53" t="s">
        <v>40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DA125" s="172"/>
    </row>
    <row r="126" spans="1:105" ht="11.45" customHeight="1" x14ac:dyDescent="0.25">
      <c r="A126" s="27" t="s">
        <v>33</v>
      </c>
      <c r="B126" s="31">
        <f t="shared" ref="B126:B138" si="153">IF(B34=0,0,B34/B$34)</f>
        <v>1</v>
      </c>
      <c r="C126" s="31">
        <f t="shared" ref="C126:W126" si="154">IF(C34=0,0,C34/C$34)</f>
        <v>1</v>
      </c>
      <c r="D126" s="31">
        <f t="shared" si="154"/>
        <v>1</v>
      </c>
      <c r="E126" s="31">
        <f t="shared" si="154"/>
        <v>1</v>
      </c>
      <c r="F126" s="31">
        <f t="shared" si="154"/>
        <v>1</v>
      </c>
      <c r="G126" s="31">
        <f t="shared" si="154"/>
        <v>1</v>
      </c>
      <c r="H126" s="31">
        <f t="shared" si="154"/>
        <v>1</v>
      </c>
      <c r="I126" s="31">
        <f t="shared" si="154"/>
        <v>1</v>
      </c>
      <c r="J126" s="31">
        <f t="shared" si="154"/>
        <v>1</v>
      </c>
      <c r="K126" s="31">
        <f t="shared" si="154"/>
        <v>1</v>
      </c>
      <c r="L126" s="31">
        <f t="shared" si="154"/>
        <v>1</v>
      </c>
      <c r="M126" s="31">
        <f t="shared" si="154"/>
        <v>1</v>
      </c>
      <c r="N126" s="31">
        <f t="shared" si="154"/>
        <v>1</v>
      </c>
      <c r="O126" s="31">
        <f t="shared" si="154"/>
        <v>1</v>
      </c>
      <c r="P126" s="31">
        <f t="shared" si="154"/>
        <v>1</v>
      </c>
      <c r="Q126" s="31">
        <f t="shared" si="154"/>
        <v>1</v>
      </c>
      <c r="R126" s="31">
        <f t="shared" si="154"/>
        <v>1</v>
      </c>
      <c r="S126" s="31">
        <f t="shared" si="154"/>
        <v>1</v>
      </c>
      <c r="T126" s="31">
        <f t="shared" si="154"/>
        <v>1</v>
      </c>
      <c r="U126" s="31">
        <f t="shared" si="154"/>
        <v>1</v>
      </c>
      <c r="V126" s="31">
        <f t="shared" si="154"/>
        <v>1</v>
      </c>
      <c r="W126" s="31">
        <f t="shared" si="154"/>
        <v>1</v>
      </c>
      <c r="DA126" s="173"/>
    </row>
    <row r="127" spans="1:105" ht="11.45" customHeight="1" x14ac:dyDescent="0.25">
      <c r="A127" s="136" t="str">
        <f>$A$5</f>
        <v>Road transport</v>
      </c>
      <c r="B127" s="139">
        <f t="shared" si="153"/>
        <v>0.81945421415084752</v>
      </c>
      <c r="C127" s="139">
        <f t="shared" ref="C127:W127" si="155">IF(C35=0,0,C35/C$34)</f>
        <v>0.82483644560283831</v>
      </c>
      <c r="D127" s="139">
        <f t="shared" si="155"/>
        <v>0.83112658180417365</v>
      </c>
      <c r="E127" s="139">
        <f t="shared" si="155"/>
        <v>0.83044063340679797</v>
      </c>
      <c r="F127" s="139">
        <f t="shared" si="155"/>
        <v>0.8245779638910935</v>
      </c>
      <c r="G127" s="139">
        <f t="shared" si="155"/>
        <v>0.81845843765917259</v>
      </c>
      <c r="H127" s="139">
        <f t="shared" si="155"/>
        <v>0.81677101478630776</v>
      </c>
      <c r="I127" s="139">
        <f t="shared" si="155"/>
        <v>0.81242684048863434</v>
      </c>
      <c r="J127" s="139">
        <f t="shared" si="155"/>
        <v>0.8105377790188304</v>
      </c>
      <c r="K127" s="139">
        <f t="shared" si="155"/>
        <v>0.82166103672624247</v>
      </c>
      <c r="L127" s="139">
        <f t="shared" si="155"/>
        <v>0.81969408164590818</v>
      </c>
      <c r="M127" s="139">
        <f t="shared" si="155"/>
        <v>0.81412523622068811</v>
      </c>
      <c r="N127" s="139">
        <f t="shared" si="155"/>
        <v>0.8117751170622155</v>
      </c>
      <c r="O127" s="139">
        <f t="shared" si="155"/>
        <v>0.81399963829647159</v>
      </c>
      <c r="P127" s="139">
        <f t="shared" si="155"/>
        <v>0.81628838018107508</v>
      </c>
      <c r="Q127" s="139">
        <f t="shared" si="155"/>
        <v>0.81302681992783077</v>
      </c>
      <c r="R127" s="139">
        <f t="shared" si="155"/>
        <v>0.80728148531369714</v>
      </c>
      <c r="S127" s="139">
        <f t="shared" si="155"/>
        <v>0.79958528874938517</v>
      </c>
      <c r="T127" s="139">
        <f t="shared" si="155"/>
        <v>0.79125202787570281</v>
      </c>
      <c r="U127" s="139">
        <f t="shared" si="155"/>
        <v>0.78868372397622055</v>
      </c>
      <c r="V127" s="139">
        <f t="shared" si="155"/>
        <v>0.88631864727160026</v>
      </c>
      <c r="W127" s="139">
        <f t="shared" si="155"/>
        <v>0.87070231863425995</v>
      </c>
      <c r="DA127" s="174"/>
    </row>
    <row r="128" spans="1:105" ht="11.45" customHeight="1" x14ac:dyDescent="0.25">
      <c r="A128" s="128" t="str">
        <f>$A$6</f>
        <v>Powered two-wheelers</v>
      </c>
      <c r="B128" s="140">
        <f t="shared" si="153"/>
        <v>1.67043243927739E-2</v>
      </c>
      <c r="C128" s="140">
        <f t="shared" ref="C128:W128" si="156">IF(C36=0,0,C36/C$34)</f>
        <v>1.6979232976260035E-2</v>
      </c>
      <c r="D128" s="140">
        <f t="shared" si="156"/>
        <v>1.6908006412661908E-2</v>
      </c>
      <c r="E128" s="140">
        <f t="shared" si="156"/>
        <v>1.7076386951821815E-2</v>
      </c>
      <c r="F128" s="140">
        <f t="shared" si="156"/>
        <v>1.7034173974305841E-2</v>
      </c>
      <c r="G128" s="140">
        <f t="shared" si="156"/>
        <v>1.7396637437007038E-2</v>
      </c>
      <c r="H128" s="140">
        <f t="shared" si="156"/>
        <v>1.6733628130400982E-2</v>
      </c>
      <c r="I128" s="140">
        <f t="shared" si="156"/>
        <v>1.5761325313395053E-2</v>
      </c>
      <c r="J128" s="140">
        <f t="shared" si="156"/>
        <v>1.6287833939306537E-2</v>
      </c>
      <c r="K128" s="140">
        <f t="shared" si="156"/>
        <v>1.6200161888074202E-2</v>
      </c>
      <c r="L128" s="140">
        <f t="shared" si="156"/>
        <v>1.665626636374095E-2</v>
      </c>
      <c r="M128" s="140">
        <f t="shared" si="156"/>
        <v>1.6561827428126487E-2</v>
      </c>
      <c r="N128" s="140">
        <f t="shared" si="156"/>
        <v>1.6588506937922003E-2</v>
      </c>
      <c r="O128" s="140">
        <f t="shared" si="156"/>
        <v>1.6496508415949768E-2</v>
      </c>
      <c r="P128" s="140">
        <f t="shared" si="156"/>
        <v>1.6507394885394589E-2</v>
      </c>
      <c r="Q128" s="140">
        <f t="shared" si="156"/>
        <v>1.6360133794127228E-2</v>
      </c>
      <c r="R128" s="140">
        <f t="shared" si="156"/>
        <v>1.6016545589608744E-2</v>
      </c>
      <c r="S128" s="140">
        <f t="shared" si="156"/>
        <v>1.4887970657824962E-2</v>
      </c>
      <c r="T128" s="140">
        <f t="shared" si="156"/>
        <v>1.4107005759270734E-2</v>
      </c>
      <c r="U128" s="140">
        <f t="shared" si="156"/>
        <v>1.4546479173832141E-2</v>
      </c>
      <c r="V128" s="140">
        <f t="shared" si="156"/>
        <v>1.6709210714386882E-2</v>
      </c>
      <c r="W128" s="140">
        <f t="shared" si="156"/>
        <v>1.5327967832914452E-2</v>
      </c>
      <c r="DA128" s="175"/>
    </row>
    <row r="129" spans="1:105" ht="11.45" customHeight="1" x14ac:dyDescent="0.25">
      <c r="A129" s="128" t="str">
        <f>$A$7</f>
        <v>Passenger cars</v>
      </c>
      <c r="B129" s="140">
        <f t="shared" si="153"/>
        <v>0.73550177813919915</v>
      </c>
      <c r="C129" s="140">
        <f t="shared" ref="C129:W129" si="157">IF(C37=0,0,C37/C$34)</f>
        <v>0.74146975864059983</v>
      </c>
      <c r="D129" s="140">
        <f t="shared" si="157"/>
        <v>0.74901524754810778</v>
      </c>
      <c r="E129" s="140">
        <f t="shared" si="157"/>
        <v>0.74798456301653216</v>
      </c>
      <c r="F129" s="140">
        <f t="shared" si="157"/>
        <v>0.74397749153873682</v>
      </c>
      <c r="G129" s="140">
        <f t="shared" si="157"/>
        <v>0.7385496158246696</v>
      </c>
      <c r="H129" s="140">
        <f t="shared" si="157"/>
        <v>0.73808026537369109</v>
      </c>
      <c r="I129" s="140">
        <f t="shared" si="157"/>
        <v>0.73551600380646187</v>
      </c>
      <c r="J129" s="140">
        <f t="shared" si="157"/>
        <v>0.73265096199299484</v>
      </c>
      <c r="K129" s="140">
        <f t="shared" si="157"/>
        <v>0.74302067189139553</v>
      </c>
      <c r="L129" s="140">
        <f t="shared" si="157"/>
        <v>0.73964689547078533</v>
      </c>
      <c r="M129" s="140">
        <f t="shared" si="157"/>
        <v>0.73354220690420158</v>
      </c>
      <c r="N129" s="140">
        <f t="shared" si="157"/>
        <v>0.73038090752186902</v>
      </c>
      <c r="O129" s="140">
        <f t="shared" si="157"/>
        <v>0.73232861142968397</v>
      </c>
      <c r="P129" s="140">
        <f t="shared" si="157"/>
        <v>0.73492484424455951</v>
      </c>
      <c r="Q129" s="140">
        <f t="shared" si="157"/>
        <v>0.73099559907304146</v>
      </c>
      <c r="R129" s="140">
        <f t="shared" si="157"/>
        <v>0.72586646419397971</v>
      </c>
      <c r="S129" s="140">
        <f t="shared" si="157"/>
        <v>0.72153348180482357</v>
      </c>
      <c r="T129" s="140">
        <f t="shared" si="157"/>
        <v>0.71406666246927686</v>
      </c>
      <c r="U129" s="140">
        <f t="shared" si="157"/>
        <v>0.71102956822788455</v>
      </c>
      <c r="V129" s="140">
        <f t="shared" si="157"/>
        <v>0.79435424703753499</v>
      </c>
      <c r="W129" s="140">
        <f t="shared" si="157"/>
        <v>0.78387897231805348</v>
      </c>
      <c r="DA129" s="175"/>
    </row>
    <row r="130" spans="1:105" ht="11.45" customHeight="1" x14ac:dyDescent="0.25">
      <c r="A130" s="128" t="str">
        <f>$A$8</f>
        <v>Motor coaches, buses and trolley buses</v>
      </c>
      <c r="B130" s="140">
        <f t="shared" si="153"/>
        <v>6.7248111618874493E-2</v>
      </c>
      <c r="C130" s="140">
        <f t="shared" ref="C130:W130" si="158">IF(C38=0,0,C38/C$34)</f>
        <v>6.6387453985978534E-2</v>
      </c>
      <c r="D130" s="140">
        <f t="shared" si="158"/>
        <v>6.520332784340388E-2</v>
      </c>
      <c r="E130" s="140">
        <f t="shared" si="158"/>
        <v>6.5379683438443983E-2</v>
      </c>
      <c r="F130" s="140">
        <f t="shared" si="158"/>
        <v>6.3566298378050903E-2</v>
      </c>
      <c r="G130" s="140">
        <f t="shared" si="158"/>
        <v>6.251218439749591E-2</v>
      </c>
      <c r="H130" s="140">
        <f t="shared" si="158"/>
        <v>6.1957121282215637E-2</v>
      </c>
      <c r="I130" s="140">
        <f t="shared" si="158"/>
        <v>6.1149511368777415E-2</v>
      </c>
      <c r="J130" s="140">
        <f t="shared" si="158"/>
        <v>6.159898308652912E-2</v>
      </c>
      <c r="K130" s="140">
        <f t="shared" si="158"/>
        <v>6.2440202946772626E-2</v>
      </c>
      <c r="L130" s="140">
        <f t="shared" si="158"/>
        <v>6.3390919811381966E-2</v>
      </c>
      <c r="M130" s="140">
        <f t="shared" si="158"/>
        <v>6.4021201888360052E-2</v>
      </c>
      <c r="N130" s="140">
        <f t="shared" si="158"/>
        <v>6.4805702602424645E-2</v>
      </c>
      <c r="O130" s="140">
        <f t="shared" si="158"/>
        <v>6.5174518450837882E-2</v>
      </c>
      <c r="P130" s="140">
        <f t="shared" si="158"/>
        <v>6.4856141051120988E-2</v>
      </c>
      <c r="Q130" s="140">
        <f t="shared" si="158"/>
        <v>6.5671087060662006E-2</v>
      </c>
      <c r="R130" s="140">
        <f t="shared" si="158"/>
        <v>6.5398475530108746E-2</v>
      </c>
      <c r="S130" s="140">
        <f t="shared" si="158"/>
        <v>6.3163836286736663E-2</v>
      </c>
      <c r="T130" s="140">
        <f t="shared" si="158"/>
        <v>6.3078359647155191E-2</v>
      </c>
      <c r="U130" s="140">
        <f t="shared" si="158"/>
        <v>6.3107676574503807E-2</v>
      </c>
      <c r="V130" s="140">
        <f t="shared" si="158"/>
        <v>7.5255189519678439E-2</v>
      </c>
      <c r="W130" s="140">
        <f t="shared" si="158"/>
        <v>7.1495378483292071E-2</v>
      </c>
      <c r="DA130" s="175"/>
    </row>
    <row r="131" spans="1:105" ht="11.45" customHeight="1" x14ac:dyDescent="0.25">
      <c r="A131" s="109" t="str">
        <f>$A$9</f>
        <v>Rail, metro and tram</v>
      </c>
      <c r="B131" s="124">
        <f t="shared" si="153"/>
        <v>2.5520386629823776E-2</v>
      </c>
      <c r="C131" s="124">
        <f t="shared" ref="C131:W131" si="159">IF(C39=0,0,C39/C$34)</f>
        <v>2.4169294105836275E-2</v>
      </c>
      <c r="D131" s="124">
        <f t="shared" si="159"/>
        <v>2.4192521769399618E-2</v>
      </c>
      <c r="E131" s="124">
        <f t="shared" si="159"/>
        <v>2.3794193769263051E-2</v>
      </c>
      <c r="F131" s="124">
        <f t="shared" si="159"/>
        <v>2.3656763090539601E-2</v>
      </c>
      <c r="G131" s="124">
        <f t="shared" si="159"/>
        <v>2.3480076570874416E-2</v>
      </c>
      <c r="H131" s="124">
        <f t="shared" si="159"/>
        <v>2.1632405713456891E-2</v>
      </c>
      <c r="I131" s="124">
        <f t="shared" si="159"/>
        <v>2.180459980166655E-2</v>
      </c>
      <c r="J131" s="124">
        <f t="shared" si="159"/>
        <v>2.1808188673907724E-2</v>
      </c>
      <c r="K131" s="124">
        <f t="shared" si="159"/>
        <v>2.1629495342403757E-2</v>
      </c>
      <c r="L131" s="124">
        <f t="shared" si="159"/>
        <v>2.1773911167358783E-2</v>
      </c>
      <c r="M131" s="124">
        <f t="shared" si="159"/>
        <v>2.158214178261849E-2</v>
      </c>
      <c r="N131" s="124">
        <f t="shared" si="159"/>
        <v>2.2504359150331808E-2</v>
      </c>
      <c r="O131" s="124">
        <f t="shared" si="159"/>
        <v>2.039309615087059E-2</v>
      </c>
      <c r="P131" s="124">
        <f t="shared" si="159"/>
        <v>1.9304938056025036E-2</v>
      </c>
      <c r="Q131" s="124">
        <f t="shared" si="159"/>
        <v>1.9073459531331105E-2</v>
      </c>
      <c r="R131" s="124">
        <f t="shared" si="159"/>
        <v>1.8887716580134647E-2</v>
      </c>
      <c r="S131" s="124">
        <f t="shared" si="159"/>
        <v>1.8386093470799045E-2</v>
      </c>
      <c r="T131" s="124">
        <f t="shared" si="159"/>
        <v>1.7942246130995133E-2</v>
      </c>
      <c r="U131" s="124">
        <f t="shared" si="159"/>
        <v>1.7535124337063116E-2</v>
      </c>
      <c r="V131" s="124">
        <f t="shared" si="159"/>
        <v>1.9589806103719999E-2</v>
      </c>
      <c r="W131" s="124">
        <f t="shared" si="159"/>
        <v>2.0131443103702712E-2</v>
      </c>
      <c r="DA131" s="176"/>
    </row>
    <row r="132" spans="1:105" ht="11.45" customHeight="1" x14ac:dyDescent="0.25">
      <c r="A132" s="128" t="str">
        <f>$A$10</f>
        <v>Metro and tram, urban light rail</v>
      </c>
      <c r="B132" s="140">
        <f t="shared" si="153"/>
        <v>1.8379218163795384E-3</v>
      </c>
      <c r="C132" s="140">
        <f t="shared" ref="C132:W132" si="160">IF(C40=0,0,C40/C$34)</f>
        <v>1.8381430505007433E-3</v>
      </c>
      <c r="D132" s="140">
        <f t="shared" si="160"/>
        <v>1.8256929631413877E-3</v>
      </c>
      <c r="E132" s="140">
        <f t="shared" si="160"/>
        <v>1.8483375814328453E-3</v>
      </c>
      <c r="F132" s="140">
        <f t="shared" si="160"/>
        <v>1.8354715547169852E-3</v>
      </c>
      <c r="G132" s="140">
        <f t="shared" si="160"/>
        <v>1.7619610996467113E-3</v>
      </c>
      <c r="H132" s="140">
        <f t="shared" si="160"/>
        <v>1.7287993636861195E-3</v>
      </c>
      <c r="I132" s="140">
        <f t="shared" si="160"/>
        <v>1.7125337290416578E-3</v>
      </c>
      <c r="J132" s="140">
        <f t="shared" si="160"/>
        <v>1.7381462129108375E-3</v>
      </c>
      <c r="K132" s="140">
        <f t="shared" si="160"/>
        <v>1.752753546809073E-3</v>
      </c>
      <c r="L132" s="140">
        <f t="shared" si="160"/>
        <v>1.7977036836227744E-3</v>
      </c>
      <c r="M132" s="140">
        <f t="shared" si="160"/>
        <v>1.7701619143057608E-3</v>
      </c>
      <c r="N132" s="140">
        <f t="shared" si="160"/>
        <v>1.8089683353103188E-3</v>
      </c>
      <c r="O132" s="140">
        <f t="shared" si="160"/>
        <v>1.7854791055317751E-3</v>
      </c>
      <c r="P132" s="140">
        <f t="shared" si="160"/>
        <v>1.7067082398249831E-3</v>
      </c>
      <c r="Q132" s="140">
        <f t="shared" si="160"/>
        <v>1.5832284123507262E-3</v>
      </c>
      <c r="R132" s="140">
        <f t="shared" si="160"/>
        <v>1.5624392708412298E-3</v>
      </c>
      <c r="S132" s="140">
        <f t="shared" si="160"/>
        <v>1.5287568175924725E-3</v>
      </c>
      <c r="T132" s="140">
        <f t="shared" si="160"/>
        <v>1.5176399549065558E-3</v>
      </c>
      <c r="U132" s="140">
        <f t="shared" si="160"/>
        <v>1.4885249040045337E-3</v>
      </c>
      <c r="V132" s="140">
        <f t="shared" si="160"/>
        <v>1.6889241072420122E-3</v>
      </c>
      <c r="W132" s="140">
        <f t="shared" si="160"/>
        <v>1.5936336859828336E-3</v>
      </c>
      <c r="DA132" s="175"/>
    </row>
    <row r="133" spans="1:105" ht="11.45" customHeight="1" x14ac:dyDescent="0.25">
      <c r="A133" s="128" t="str">
        <f>$A$11</f>
        <v>Conventional passenger trains</v>
      </c>
      <c r="B133" s="140">
        <f t="shared" si="153"/>
        <v>2.1472110568240894E-2</v>
      </c>
      <c r="C133" s="140">
        <f t="shared" ref="C133:W133" si="161">IF(C41=0,0,C41/C$34)</f>
        <v>1.9837847232257264E-2</v>
      </c>
      <c r="D133" s="140">
        <f t="shared" si="161"/>
        <v>1.9812795475298562E-2</v>
      </c>
      <c r="E133" s="140">
        <f t="shared" si="161"/>
        <v>1.9356089165904915E-2</v>
      </c>
      <c r="F133" s="140">
        <f t="shared" si="161"/>
        <v>1.9105161344720654E-2</v>
      </c>
      <c r="G133" s="140">
        <f t="shared" si="161"/>
        <v>1.8951331954593979E-2</v>
      </c>
      <c r="H133" s="140">
        <f t="shared" si="161"/>
        <v>1.7184308133013925E-2</v>
      </c>
      <c r="I133" s="140">
        <f t="shared" si="161"/>
        <v>1.7382943416207792E-2</v>
      </c>
      <c r="J133" s="140">
        <f t="shared" si="161"/>
        <v>1.7039269557612039E-2</v>
      </c>
      <c r="K133" s="140">
        <f t="shared" si="161"/>
        <v>1.6397186225608245E-2</v>
      </c>
      <c r="L133" s="140">
        <f t="shared" si="161"/>
        <v>1.6474618470976192E-2</v>
      </c>
      <c r="M133" s="140">
        <f t="shared" si="161"/>
        <v>1.6435074537693793E-2</v>
      </c>
      <c r="N133" s="140">
        <f t="shared" si="161"/>
        <v>1.7182700775464285E-2</v>
      </c>
      <c r="O133" s="140">
        <f t="shared" si="161"/>
        <v>1.5094290895030034E-2</v>
      </c>
      <c r="P133" s="140">
        <f t="shared" si="161"/>
        <v>1.4266745097460159E-2</v>
      </c>
      <c r="Q133" s="140">
        <f t="shared" si="161"/>
        <v>1.4176690761969585E-2</v>
      </c>
      <c r="R133" s="140">
        <f t="shared" si="161"/>
        <v>1.4121032184667247E-2</v>
      </c>
      <c r="S133" s="140">
        <f t="shared" si="161"/>
        <v>1.3633060364655419E-2</v>
      </c>
      <c r="T133" s="140">
        <f t="shared" si="161"/>
        <v>1.3308302454373094E-2</v>
      </c>
      <c r="U133" s="140">
        <f t="shared" si="161"/>
        <v>1.2862379555452974E-2</v>
      </c>
      <c r="V133" s="140">
        <f t="shared" si="161"/>
        <v>1.463433012900101E-2</v>
      </c>
      <c r="W133" s="140">
        <f t="shared" si="161"/>
        <v>1.5166519654210927E-2</v>
      </c>
      <c r="DA133" s="175"/>
    </row>
    <row r="134" spans="1:105" ht="11.45" customHeight="1" x14ac:dyDescent="0.25">
      <c r="A134" s="128" t="str">
        <f>$A$12</f>
        <v>High speed passenger trains</v>
      </c>
      <c r="B134" s="140">
        <f t="shared" si="153"/>
        <v>2.2103542452033449E-3</v>
      </c>
      <c r="C134" s="140">
        <f t="shared" ref="C134:W134" si="162">IF(C42=0,0,C42/C$34)</f>
        <v>2.4933038230782675E-3</v>
      </c>
      <c r="D134" s="140">
        <f t="shared" si="162"/>
        <v>2.5540333309596692E-3</v>
      </c>
      <c r="E134" s="140">
        <f t="shared" si="162"/>
        <v>2.5897670219252912E-3</v>
      </c>
      <c r="F134" s="140">
        <f t="shared" si="162"/>
        <v>2.7161301911019613E-3</v>
      </c>
      <c r="G134" s="140">
        <f t="shared" si="162"/>
        <v>2.7667835166337246E-3</v>
      </c>
      <c r="H134" s="140">
        <f t="shared" si="162"/>
        <v>2.7192982167568457E-3</v>
      </c>
      <c r="I134" s="140">
        <f t="shared" si="162"/>
        <v>2.7091226564171008E-3</v>
      </c>
      <c r="J134" s="140">
        <f t="shared" si="162"/>
        <v>3.0307729033848467E-3</v>
      </c>
      <c r="K134" s="140">
        <f t="shared" si="162"/>
        <v>3.4795555699864375E-3</v>
      </c>
      <c r="L134" s="140">
        <f t="shared" si="162"/>
        <v>3.5015890127598191E-3</v>
      </c>
      <c r="M134" s="140">
        <f t="shared" si="162"/>
        <v>3.3769053306189384E-3</v>
      </c>
      <c r="N134" s="140">
        <f t="shared" si="162"/>
        <v>3.5126900395572049E-3</v>
      </c>
      <c r="O134" s="140">
        <f t="shared" si="162"/>
        <v>3.51332615030878E-3</v>
      </c>
      <c r="P134" s="140">
        <f t="shared" si="162"/>
        <v>3.3314847187398923E-3</v>
      </c>
      <c r="Q134" s="140">
        <f t="shared" si="162"/>
        <v>3.313540357010794E-3</v>
      </c>
      <c r="R134" s="140">
        <f t="shared" si="162"/>
        <v>3.2042451246261728E-3</v>
      </c>
      <c r="S134" s="140">
        <f t="shared" si="162"/>
        <v>3.2242762885511555E-3</v>
      </c>
      <c r="T134" s="140">
        <f t="shared" si="162"/>
        <v>3.1163037217154829E-3</v>
      </c>
      <c r="U134" s="140">
        <f t="shared" si="162"/>
        <v>3.1842198776056087E-3</v>
      </c>
      <c r="V134" s="140">
        <f t="shared" si="162"/>
        <v>3.2665518674769769E-3</v>
      </c>
      <c r="W134" s="140">
        <f t="shared" si="162"/>
        <v>3.3712897635089539E-3</v>
      </c>
      <c r="DA134" s="175"/>
    </row>
    <row r="135" spans="1:105" ht="11.45" customHeight="1" x14ac:dyDescent="0.25">
      <c r="A135" s="109" t="str">
        <f>$A$13</f>
        <v>Aviation</v>
      </c>
      <c r="B135" s="124">
        <f t="shared" si="153"/>
        <v>0.15502539921932887</v>
      </c>
      <c r="C135" s="124">
        <f t="shared" ref="C135:W135" si="163">IF(C43=0,0,C43/C$34)</f>
        <v>0.15099426029132537</v>
      </c>
      <c r="D135" s="124">
        <f t="shared" si="163"/>
        <v>0.1446808964264267</v>
      </c>
      <c r="E135" s="124">
        <f t="shared" si="163"/>
        <v>0.145765172823939</v>
      </c>
      <c r="F135" s="124">
        <f t="shared" si="163"/>
        <v>0.15176527301836687</v>
      </c>
      <c r="G135" s="124">
        <f t="shared" si="163"/>
        <v>0.15806148576995296</v>
      </c>
      <c r="H135" s="124">
        <f t="shared" si="163"/>
        <v>0.16159657950023534</v>
      </c>
      <c r="I135" s="124">
        <f t="shared" si="163"/>
        <v>0.16576855970969898</v>
      </c>
      <c r="J135" s="124">
        <f t="shared" si="163"/>
        <v>0.16765403230726178</v>
      </c>
      <c r="K135" s="124">
        <f t="shared" si="163"/>
        <v>0.15670946793135379</v>
      </c>
      <c r="L135" s="124">
        <f t="shared" si="163"/>
        <v>0.1585320071867331</v>
      </c>
      <c r="M135" s="124">
        <f t="shared" si="163"/>
        <v>0.16429262199669345</v>
      </c>
      <c r="N135" s="124">
        <f t="shared" si="163"/>
        <v>0.16572052378745264</v>
      </c>
      <c r="O135" s="124">
        <f t="shared" si="163"/>
        <v>0.1656072655526579</v>
      </c>
      <c r="P135" s="124">
        <f t="shared" si="163"/>
        <v>0.16440668176289991</v>
      </c>
      <c r="Q135" s="124">
        <f t="shared" si="163"/>
        <v>0.16789972054083815</v>
      </c>
      <c r="R135" s="124">
        <f t="shared" si="163"/>
        <v>0.17383079810616817</v>
      </c>
      <c r="S135" s="124">
        <f t="shared" si="163"/>
        <v>0.1820286177798158</v>
      </c>
      <c r="T135" s="124">
        <f t="shared" si="163"/>
        <v>0.19080572599330206</v>
      </c>
      <c r="U135" s="124">
        <f t="shared" si="163"/>
        <v>0.19378115168671634</v>
      </c>
      <c r="V135" s="124">
        <f t="shared" si="163"/>
        <v>9.4091546624679681E-2</v>
      </c>
      <c r="W135" s="124">
        <f t="shared" si="163"/>
        <v>0.10916623826203747</v>
      </c>
      <c r="DA135" s="176"/>
    </row>
    <row r="136" spans="1:105" ht="11.45" customHeight="1" x14ac:dyDescent="0.25">
      <c r="A136" s="128" t="str">
        <f>$A$14</f>
        <v>Domestic</v>
      </c>
      <c r="B136" s="140">
        <f t="shared" si="153"/>
        <v>2.6884910441931951E-2</v>
      </c>
      <c r="C136" s="140">
        <f t="shared" ref="C136:W136" si="164">IF(C44=0,0,C44/C$34)</f>
        <v>2.5952988632243851E-2</v>
      </c>
      <c r="D136" s="140">
        <f t="shared" si="164"/>
        <v>2.4180215085752414E-2</v>
      </c>
      <c r="E136" s="140">
        <f t="shared" si="164"/>
        <v>2.4368725191671905E-2</v>
      </c>
      <c r="F136" s="140">
        <f t="shared" si="164"/>
        <v>2.4699144409143503E-2</v>
      </c>
      <c r="G136" s="140">
        <f t="shared" si="164"/>
        <v>2.6479557453153432E-2</v>
      </c>
      <c r="H136" s="140">
        <f t="shared" si="164"/>
        <v>2.6634234953374254E-2</v>
      </c>
      <c r="I136" s="140">
        <f t="shared" si="164"/>
        <v>2.7511307838359419E-2</v>
      </c>
      <c r="J136" s="140">
        <f t="shared" si="164"/>
        <v>2.6697621954978375E-2</v>
      </c>
      <c r="K136" s="140">
        <f t="shared" si="164"/>
        <v>2.4574990889943929E-2</v>
      </c>
      <c r="L136" s="140">
        <f t="shared" si="164"/>
        <v>2.5611550072220501E-2</v>
      </c>
      <c r="M136" s="140">
        <f t="shared" si="164"/>
        <v>2.7170023912947778E-2</v>
      </c>
      <c r="N136" s="140">
        <f t="shared" si="164"/>
        <v>2.5832801104519541E-2</v>
      </c>
      <c r="O136" s="140">
        <f t="shared" si="164"/>
        <v>2.4271181333860768E-2</v>
      </c>
      <c r="P136" s="140">
        <f t="shared" si="164"/>
        <v>2.3816348027967033E-2</v>
      </c>
      <c r="Q136" s="140">
        <f t="shared" si="164"/>
        <v>2.4305967114556199E-2</v>
      </c>
      <c r="R136" s="140">
        <f t="shared" si="164"/>
        <v>2.5274909952295133E-2</v>
      </c>
      <c r="S136" s="140">
        <f t="shared" si="164"/>
        <v>2.5873939767101565E-2</v>
      </c>
      <c r="T136" s="140">
        <f t="shared" si="164"/>
        <v>2.6857137540005536E-2</v>
      </c>
      <c r="U136" s="140">
        <f t="shared" si="164"/>
        <v>2.7544364598685391E-2</v>
      </c>
      <c r="V136" s="140">
        <f t="shared" si="164"/>
        <v>1.6483755466995546E-2</v>
      </c>
      <c r="W136" s="140">
        <f t="shared" si="164"/>
        <v>2.1650347915992418E-2</v>
      </c>
      <c r="DA136" s="175"/>
    </row>
    <row r="137" spans="1:105" ht="11.45" customHeight="1" x14ac:dyDescent="0.25">
      <c r="A137" s="128" t="str">
        <f>$A$15</f>
        <v>International - Intra-EEAwUK</v>
      </c>
      <c r="B137" s="140">
        <f t="shared" si="153"/>
        <v>5.3649761378993362E-2</v>
      </c>
      <c r="C137" s="140">
        <f t="shared" ref="C137:W137" si="165">IF(C45=0,0,C45/C$34)</f>
        <v>5.3432665700743433E-2</v>
      </c>
      <c r="D137" s="140">
        <f t="shared" si="165"/>
        <v>5.0325649956190988E-2</v>
      </c>
      <c r="E137" s="140">
        <f t="shared" si="165"/>
        <v>5.3549835629601979E-2</v>
      </c>
      <c r="F137" s="140">
        <f t="shared" si="165"/>
        <v>5.5154180490370575E-2</v>
      </c>
      <c r="G137" s="140">
        <f t="shared" si="165"/>
        <v>5.7427872542232888E-2</v>
      </c>
      <c r="H137" s="140">
        <f t="shared" si="165"/>
        <v>6.0074186296605422E-2</v>
      </c>
      <c r="I137" s="140">
        <f t="shared" si="165"/>
        <v>6.2619895962925901E-2</v>
      </c>
      <c r="J137" s="140">
        <f t="shared" si="165"/>
        <v>6.3492294952107078E-2</v>
      </c>
      <c r="K137" s="140">
        <f t="shared" si="165"/>
        <v>5.675893110704823E-2</v>
      </c>
      <c r="L137" s="140">
        <f t="shared" si="165"/>
        <v>5.6944723774407707E-2</v>
      </c>
      <c r="M137" s="140">
        <f t="shared" si="165"/>
        <v>5.99064851019218E-2</v>
      </c>
      <c r="N137" s="140">
        <f t="shared" si="165"/>
        <v>5.9805748832572066E-2</v>
      </c>
      <c r="O137" s="140">
        <f t="shared" si="165"/>
        <v>6.05570160514078E-2</v>
      </c>
      <c r="P137" s="140">
        <f t="shared" si="165"/>
        <v>6.1199841871171078E-2</v>
      </c>
      <c r="Q137" s="140">
        <f t="shared" si="165"/>
        <v>6.3108560939890299E-2</v>
      </c>
      <c r="R137" s="140">
        <f t="shared" si="165"/>
        <v>6.7949214603419808E-2</v>
      </c>
      <c r="S137" s="140">
        <f t="shared" si="165"/>
        <v>7.373782793020224E-2</v>
      </c>
      <c r="T137" s="140">
        <f t="shared" si="165"/>
        <v>7.7305715833835525E-2</v>
      </c>
      <c r="U137" s="140">
        <f t="shared" si="165"/>
        <v>7.7075439366129581E-2</v>
      </c>
      <c r="V137" s="140">
        <f t="shared" si="165"/>
        <v>3.047169614360884E-2</v>
      </c>
      <c r="W137" s="140">
        <f t="shared" si="165"/>
        <v>3.7727335344316486E-2</v>
      </c>
      <c r="DA137" s="175"/>
    </row>
    <row r="138" spans="1:105" ht="11.45" customHeight="1" x14ac:dyDescent="0.25">
      <c r="A138" s="128" t="str">
        <f>$A$16</f>
        <v>International - Extra-EEAwUK</v>
      </c>
      <c r="B138" s="140">
        <f t="shared" si="153"/>
        <v>7.4490727398403567E-2</v>
      </c>
      <c r="C138" s="140">
        <f t="shared" ref="C138:W138" si="166">IF(C46=0,0,C46/C$34)</f>
        <v>7.1608605958338081E-2</v>
      </c>
      <c r="D138" s="140">
        <f t="shared" si="166"/>
        <v>7.0175031384483291E-2</v>
      </c>
      <c r="E138" s="140">
        <f t="shared" si="166"/>
        <v>6.7846612002665105E-2</v>
      </c>
      <c r="F138" s="140">
        <f t="shared" si="166"/>
        <v>7.1911948118852806E-2</v>
      </c>
      <c r="G138" s="140">
        <f t="shared" si="166"/>
        <v>7.4154055774566643E-2</v>
      </c>
      <c r="H138" s="140">
        <f t="shared" si="166"/>
        <v>7.4888158250255646E-2</v>
      </c>
      <c r="I138" s="140">
        <f t="shared" si="166"/>
        <v>7.5637355908413667E-2</v>
      </c>
      <c r="J138" s="140">
        <f t="shared" si="166"/>
        <v>7.7464115400176323E-2</v>
      </c>
      <c r="K138" s="140">
        <f t="shared" si="166"/>
        <v>7.5375545934361618E-2</v>
      </c>
      <c r="L138" s="140">
        <f t="shared" si="166"/>
        <v>7.5975733340104878E-2</v>
      </c>
      <c r="M138" s="140">
        <f t="shared" si="166"/>
        <v>7.7216112981823876E-2</v>
      </c>
      <c r="N138" s="140">
        <f t="shared" si="166"/>
        <v>8.0081973850361018E-2</v>
      </c>
      <c r="O138" s="140">
        <f t="shared" si="166"/>
        <v>8.0779068167389334E-2</v>
      </c>
      <c r="P138" s="140">
        <f t="shared" si="166"/>
        <v>7.9390491863761792E-2</v>
      </c>
      <c r="Q138" s="140">
        <f t="shared" si="166"/>
        <v>8.0485192486391646E-2</v>
      </c>
      <c r="R138" s="140">
        <f t="shared" si="166"/>
        <v>8.0606673550453214E-2</v>
      </c>
      <c r="S138" s="140">
        <f t="shared" si="166"/>
        <v>8.2416850082511983E-2</v>
      </c>
      <c r="T138" s="140">
        <f t="shared" si="166"/>
        <v>8.6642872619461006E-2</v>
      </c>
      <c r="U138" s="140">
        <f t="shared" si="166"/>
        <v>8.9161347721901332E-2</v>
      </c>
      <c r="V138" s="140">
        <f t="shared" si="166"/>
        <v>4.7136095014075313E-2</v>
      </c>
      <c r="W138" s="140">
        <f t="shared" si="166"/>
        <v>4.9788555001728581E-2</v>
      </c>
      <c r="DA138" s="175"/>
    </row>
    <row r="139" spans="1:105" ht="11.45" customHeight="1" x14ac:dyDescent="0.25">
      <c r="A139" s="27" t="s">
        <v>34</v>
      </c>
      <c r="B139" s="31">
        <f t="shared" ref="B139:B150" si="167">IF(B47=0,0,B47/B$47)</f>
        <v>1</v>
      </c>
      <c r="C139" s="31">
        <f t="shared" ref="C139:W139" si="168">IF(C47=0,0,C47/C$47)</f>
        <v>1</v>
      </c>
      <c r="D139" s="31">
        <f t="shared" si="168"/>
        <v>1</v>
      </c>
      <c r="E139" s="31">
        <f t="shared" si="168"/>
        <v>1</v>
      </c>
      <c r="F139" s="31">
        <f t="shared" si="168"/>
        <v>1</v>
      </c>
      <c r="G139" s="31">
        <f t="shared" si="168"/>
        <v>1</v>
      </c>
      <c r="H139" s="31">
        <f t="shared" si="168"/>
        <v>1</v>
      </c>
      <c r="I139" s="31">
        <f t="shared" si="168"/>
        <v>1</v>
      </c>
      <c r="J139" s="31">
        <f t="shared" si="168"/>
        <v>1</v>
      </c>
      <c r="K139" s="31">
        <f t="shared" si="168"/>
        <v>1</v>
      </c>
      <c r="L139" s="31">
        <f t="shared" si="168"/>
        <v>1</v>
      </c>
      <c r="M139" s="31">
        <f t="shared" si="168"/>
        <v>1</v>
      </c>
      <c r="N139" s="31">
        <f t="shared" si="168"/>
        <v>1</v>
      </c>
      <c r="O139" s="31">
        <f t="shared" si="168"/>
        <v>1</v>
      </c>
      <c r="P139" s="31">
        <f t="shared" si="168"/>
        <v>1</v>
      </c>
      <c r="Q139" s="31">
        <f t="shared" si="168"/>
        <v>1</v>
      </c>
      <c r="R139" s="31">
        <f t="shared" si="168"/>
        <v>1</v>
      </c>
      <c r="S139" s="31">
        <f t="shared" si="168"/>
        <v>1</v>
      </c>
      <c r="T139" s="31">
        <f t="shared" si="168"/>
        <v>1</v>
      </c>
      <c r="U139" s="31">
        <f t="shared" si="168"/>
        <v>1</v>
      </c>
      <c r="V139" s="31">
        <f t="shared" si="168"/>
        <v>1</v>
      </c>
      <c r="W139" s="31">
        <f t="shared" si="168"/>
        <v>1</v>
      </c>
      <c r="DA139" s="173"/>
    </row>
    <row r="140" spans="1:105" ht="11.45" customHeight="1" x14ac:dyDescent="0.25">
      <c r="A140" s="136" t="str">
        <f>$A$18</f>
        <v>Road transport</v>
      </c>
      <c r="B140" s="139">
        <f t="shared" si="167"/>
        <v>0.88289490246608415</v>
      </c>
      <c r="C140" s="139">
        <f t="shared" ref="C140:W140" si="169">IF(C48=0,0,C48/C$47)</f>
        <v>0.88654425108821266</v>
      </c>
      <c r="D140" s="139">
        <f t="shared" si="169"/>
        <v>0.88575560830051958</v>
      </c>
      <c r="E140" s="139">
        <f t="shared" si="169"/>
        <v>0.88556520988660015</v>
      </c>
      <c r="F140" s="139">
        <f t="shared" si="169"/>
        <v>0.88673496108983285</v>
      </c>
      <c r="G140" s="139">
        <f t="shared" si="169"/>
        <v>0.88864417384688621</v>
      </c>
      <c r="H140" s="139">
        <f t="shared" si="169"/>
        <v>0.8876151124005639</v>
      </c>
      <c r="I140" s="139">
        <f t="shared" si="169"/>
        <v>0.8891115009218048</v>
      </c>
      <c r="J140" s="139">
        <f t="shared" si="169"/>
        <v>0.88721271267663671</v>
      </c>
      <c r="K140" s="139">
        <f t="shared" si="169"/>
        <v>0.89042336226279262</v>
      </c>
      <c r="L140" s="139">
        <f t="shared" si="169"/>
        <v>0.89012689191200933</v>
      </c>
      <c r="M140" s="139">
        <f t="shared" si="169"/>
        <v>0.89534589293996836</v>
      </c>
      <c r="N140" s="139">
        <f t="shared" si="169"/>
        <v>0.89564767709209414</v>
      </c>
      <c r="O140" s="139">
        <f t="shared" si="169"/>
        <v>0.89863252063802557</v>
      </c>
      <c r="P140" s="139">
        <f t="shared" si="169"/>
        <v>0.9030073910047397</v>
      </c>
      <c r="Q140" s="139">
        <f t="shared" si="169"/>
        <v>0.90002657960939725</v>
      </c>
      <c r="R140" s="139">
        <f t="shared" si="169"/>
        <v>0.90329144824005403</v>
      </c>
      <c r="S140" s="139">
        <f t="shared" si="169"/>
        <v>0.90102074037477475</v>
      </c>
      <c r="T140" s="139">
        <f t="shared" si="169"/>
        <v>0.9036781485063089</v>
      </c>
      <c r="U140" s="139">
        <f t="shared" si="169"/>
        <v>0.90668385105513583</v>
      </c>
      <c r="V140" s="139">
        <f t="shared" si="169"/>
        <v>0.8963697205036143</v>
      </c>
      <c r="W140" s="139">
        <f t="shared" si="169"/>
        <v>0.89793779780827088</v>
      </c>
      <c r="DA140" s="174"/>
    </row>
    <row r="141" spans="1:105" ht="11.45" customHeight="1" x14ac:dyDescent="0.25">
      <c r="A141" s="128" t="str">
        <f>$A$19</f>
        <v>Light commercial vehicles</v>
      </c>
      <c r="B141" s="140">
        <f t="shared" si="167"/>
        <v>0.36864341717558768</v>
      </c>
      <c r="C141" s="140">
        <f t="shared" ref="C141:W141" si="170">IF(C49=0,0,C49/C$47)</f>
        <v>0.35894053020810546</v>
      </c>
      <c r="D141" s="140">
        <f t="shared" si="170"/>
        <v>0.35475509170337682</v>
      </c>
      <c r="E141" s="140">
        <f t="shared" si="170"/>
        <v>0.35176837913934328</v>
      </c>
      <c r="F141" s="140">
        <f t="shared" si="170"/>
        <v>0.33972891174772396</v>
      </c>
      <c r="G141" s="140">
        <f t="shared" si="170"/>
        <v>0.33563513383291305</v>
      </c>
      <c r="H141" s="140">
        <f t="shared" si="170"/>
        <v>0.31699631438056497</v>
      </c>
      <c r="I141" s="140">
        <f t="shared" si="170"/>
        <v>0.31897837080759189</v>
      </c>
      <c r="J141" s="140">
        <f t="shared" si="170"/>
        <v>0.32289590860882417</v>
      </c>
      <c r="K141" s="140">
        <f t="shared" si="170"/>
        <v>0.33904441835177579</v>
      </c>
      <c r="L141" s="140">
        <f t="shared" si="170"/>
        <v>0.33848050115236006</v>
      </c>
      <c r="M141" s="140">
        <f t="shared" si="170"/>
        <v>0.34653380803873335</v>
      </c>
      <c r="N141" s="140">
        <f t="shared" si="170"/>
        <v>0.34436424939388627</v>
      </c>
      <c r="O141" s="140">
        <f t="shared" si="170"/>
        <v>0.34589350526058754</v>
      </c>
      <c r="P141" s="140">
        <f t="shared" si="170"/>
        <v>0.35459127751145114</v>
      </c>
      <c r="Q141" s="140">
        <f t="shared" si="170"/>
        <v>0.34804656032151349</v>
      </c>
      <c r="R141" s="140">
        <f t="shared" si="170"/>
        <v>0.33367309487667834</v>
      </c>
      <c r="S141" s="140">
        <f t="shared" si="170"/>
        <v>0.32601565185618109</v>
      </c>
      <c r="T141" s="140">
        <f t="shared" si="170"/>
        <v>0.32262326994779827</v>
      </c>
      <c r="U141" s="140">
        <f t="shared" si="170"/>
        <v>0.32411655600141187</v>
      </c>
      <c r="V141" s="140">
        <f t="shared" si="170"/>
        <v>0.31945012194135158</v>
      </c>
      <c r="W141" s="140">
        <f t="shared" si="170"/>
        <v>0.32303001471509607</v>
      </c>
      <c r="DA141" s="175"/>
    </row>
    <row r="142" spans="1:105" ht="11.45" customHeight="1" x14ac:dyDescent="0.25">
      <c r="A142" s="128" t="str">
        <f>$A$20</f>
        <v>Heavy goods vehicles</v>
      </c>
      <c r="B142" s="140">
        <f t="shared" si="167"/>
        <v>0.51425148529049647</v>
      </c>
      <c r="C142" s="140">
        <f t="shared" ref="C142:W142" si="171">IF(C50=0,0,C50/C$47)</f>
        <v>0.52760372088010732</v>
      </c>
      <c r="D142" s="140">
        <f t="shared" si="171"/>
        <v>0.53100051659714276</v>
      </c>
      <c r="E142" s="140">
        <f t="shared" si="171"/>
        <v>0.53379683074725692</v>
      </c>
      <c r="F142" s="140">
        <f t="shared" si="171"/>
        <v>0.54700604934210895</v>
      </c>
      <c r="G142" s="140">
        <f t="shared" si="171"/>
        <v>0.55300904001397311</v>
      </c>
      <c r="H142" s="140">
        <f t="shared" si="171"/>
        <v>0.57061879801999893</v>
      </c>
      <c r="I142" s="140">
        <f t="shared" si="171"/>
        <v>0.57013313011421285</v>
      </c>
      <c r="J142" s="140">
        <f t="shared" si="171"/>
        <v>0.56431680406781259</v>
      </c>
      <c r="K142" s="140">
        <f t="shared" si="171"/>
        <v>0.55137894391101694</v>
      </c>
      <c r="L142" s="140">
        <f t="shared" si="171"/>
        <v>0.55164639075964927</v>
      </c>
      <c r="M142" s="140">
        <f t="shared" si="171"/>
        <v>0.54881208490123501</v>
      </c>
      <c r="N142" s="140">
        <f t="shared" si="171"/>
        <v>0.55128342769820793</v>
      </c>
      <c r="O142" s="140">
        <f t="shared" si="171"/>
        <v>0.55273901537743797</v>
      </c>
      <c r="P142" s="140">
        <f t="shared" si="171"/>
        <v>0.54841611349328845</v>
      </c>
      <c r="Q142" s="140">
        <f t="shared" si="171"/>
        <v>0.55198001928788365</v>
      </c>
      <c r="R142" s="140">
        <f t="shared" si="171"/>
        <v>0.56961835336337563</v>
      </c>
      <c r="S142" s="140">
        <f t="shared" si="171"/>
        <v>0.57500508851859367</v>
      </c>
      <c r="T142" s="140">
        <f t="shared" si="171"/>
        <v>0.58105487855851068</v>
      </c>
      <c r="U142" s="140">
        <f t="shared" si="171"/>
        <v>0.58256729505372407</v>
      </c>
      <c r="V142" s="140">
        <f t="shared" si="171"/>
        <v>0.57691959856226271</v>
      </c>
      <c r="W142" s="140">
        <f t="shared" si="171"/>
        <v>0.57490778309317481</v>
      </c>
      <c r="DA142" s="175"/>
    </row>
    <row r="143" spans="1:105" ht="11.45" customHeight="1" x14ac:dyDescent="0.25">
      <c r="A143" s="109" t="str">
        <f>$A$21</f>
        <v>Rail transport</v>
      </c>
      <c r="B143" s="124">
        <f t="shared" si="167"/>
        <v>2.5281617852296972E-2</v>
      </c>
      <c r="C143" s="124">
        <f t="shared" ref="C143:W143" si="172">IF(C51=0,0,C51/C$47)</f>
        <v>2.4031053518675294E-2</v>
      </c>
      <c r="D143" s="124">
        <f t="shared" si="172"/>
        <v>2.3948278587092107E-2</v>
      </c>
      <c r="E143" s="124">
        <f t="shared" si="172"/>
        <v>2.1493180417029693E-2</v>
      </c>
      <c r="F143" s="124">
        <f t="shared" si="172"/>
        <v>2.0673828243027582E-2</v>
      </c>
      <c r="G143" s="124">
        <f t="shared" si="172"/>
        <v>1.8736783181733177E-2</v>
      </c>
      <c r="H143" s="124">
        <f t="shared" si="172"/>
        <v>1.8407922190611423E-2</v>
      </c>
      <c r="I143" s="124">
        <f t="shared" si="172"/>
        <v>1.878759175016324E-2</v>
      </c>
      <c r="J143" s="124">
        <f t="shared" si="172"/>
        <v>1.7684733006895409E-2</v>
      </c>
      <c r="K143" s="124">
        <f t="shared" si="172"/>
        <v>1.6147806362700769E-2</v>
      </c>
      <c r="L143" s="124">
        <f t="shared" si="172"/>
        <v>1.7060771959919546E-2</v>
      </c>
      <c r="M143" s="124">
        <f t="shared" si="172"/>
        <v>1.6926315516226958E-2</v>
      </c>
      <c r="N143" s="124">
        <f t="shared" si="172"/>
        <v>1.6960241835814006E-2</v>
      </c>
      <c r="O143" s="124">
        <f t="shared" si="172"/>
        <v>1.6075381479532785E-2</v>
      </c>
      <c r="P143" s="124">
        <f t="shared" si="172"/>
        <v>1.5529451734742374E-2</v>
      </c>
      <c r="Q143" s="124">
        <f t="shared" si="172"/>
        <v>1.4844948332429747E-2</v>
      </c>
      <c r="R143" s="124">
        <f t="shared" si="172"/>
        <v>1.430594368559202E-2</v>
      </c>
      <c r="S143" s="124">
        <f t="shared" si="172"/>
        <v>1.4217625174169288E-2</v>
      </c>
      <c r="T143" s="124">
        <f t="shared" si="172"/>
        <v>1.4235596017462694E-2</v>
      </c>
      <c r="U143" s="124">
        <f t="shared" si="172"/>
        <v>1.3504595563795001E-2</v>
      </c>
      <c r="V143" s="124">
        <f t="shared" si="172"/>
        <v>1.4561413453448179E-2</v>
      </c>
      <c r="W143" s="124">
        <f t="shared" si="172"/>
        <v>1.3854696770155413E-2</v>
      </c>
      <c r="DA143" s="176"/>
    </row>
    <row r="144" spans="1:105" ht="11.45" customHeight="1" x14ac:dyDescent="0.25">
      <c r="A144" s="109" t="str">
        <f>$A$22</f>
        <v>Aviation</v>
      </c>
      <c r="B144" s="124">
        <f t="shared" si="167"/>
        <v>3.0808070662785673E-2</v>
      </c>
      <c r="C144" s="124">
        <f t="shared" ref="C144:W144" si="173">IF(C52=0,0,C52/C$47)</f>
        <v>2.8099340399171325E-2</v>
      </c>
      <c r="D144" s="124">
        <f t="shared" si="173"/>
        <v>2.9912871770871589E-2</v>
      </c>
      <c r="E144" s="124">
        <f t="shared" si="173"/>
        <v>3.0910915369164606E-2</v>
      </c>
      <c r="F144" s="124">
        <f t="shared" si="173"/>
        <v>3.2213836820580634E-2</v>
      </c>
      <c r="G144" s="124">
        <f t="shared" si="173"/>
        <v>3.4421696226178293E-2</v>
      </c>
      <c r="H144" s="124">
        <f t="shared" si="173"/>
        <v>3.6585091038692535E-2</v>
      </c>
      <c r="I144" s="124">
        <f t="shared" si="173"/>
        <v>3.7400693485963324E-2</v>
      </c>
      <c r="J144" s="124">
        <f t="shared" si="173"/>
        <v>3.9635321732346365E-2</v>
      </c>
      <c r="K144" s="124">
        <f t="shared" si="173"/>
        <v>3.548109784054905E-2</v>
      </c>
      <c r="L144" s="124">
        <f t="shared" si="173"/>
        <v>3.8827520089746541E-2</v>
      </c>
      <c r="M144" s="124">
        <f t="shared" si="173"/>
        <v>3.851788163079365E-2</v>
      </c>
      <c r="N144" s="124">
        <f t="shared" si="173"/>
        <v>3.7369668382725374E-2</v>
      </c>
      <c r="O144" s="124">
        <f t="shared" si="173"/>
        <v>3.8426270273840324E-2</v>
      </c>
      <c r="P144" s="124">
        <f t="shared" si="173"/>
        <v>3.7560406807693361E-2</v>
      </c>
      <c r="Q144" s="124">
        <f t="shared" si="173"/>
        <v>3.9031086078189697E-2</v>
      </c>
      <c r="R144" s="124">
        <f t="shared" si="173"/>
        <v>3.6178374322932617E-2</v>
      </c>
      <c r="S144" s="124">
        <f t="shared" si="173"/>
        <v>3.8261810334409598E-2</v>
      </c>
      <c r="T144" s="124">
        <f t="shared" si="173"/>
        <v>3.7849314024835046E-2</v>
      </c>
      <c r="U144" s="124">
        <f t="shared" si="173"/>
        <v>3.5236641838382946E-2</v>
      </c>
      <c r="V144" s="124">
        <f t="shared" si="173"/>
        <v>4.86260854295857E-2</v>
      </c>
      <c r="W144" s="124">
        <f t="shared" si="173"/>
        <v>4.8445535553811946E-2</v>
      </c>
      <c r="DA144" s="176"/>
    </row>
    <row r="145" spans="1:105" ht="11.45" customHeight="1" x14ac:dyDescent="0.25">
      <c r="A145" s="128" t="s">
        <v>27</v>
      </c>
      <c r="B145" s="140">
        <f t="shared" si="167"/>
        <v>2.3844609297238167E-3</v>
      </c>
      <c r="C145" s="140">
        <f t="shared" ref="C145:W145" si="174">IF(C53=0,0,C53/C$47)</f>
        <v>2.5025351967473764E-3</v>
      </c>
      <c r="D145" s="140">
        <f t="shared" si="174"/>
        <v>2.1577133544190825E-3</v>
      </c>
      <c r="E145" s="140">
        <f t="shared" si="174"/>
        <v>1.7728420391598242E-3</v>
      </c>
      <c r="F145" s="140">
        <f t="shared" si="174"/>
        <v>1.8140170684114369E-3</v>
      </c>
      <c r="G145" s="140">
        <f t="shared" si="174"/>
        <v>1.7806744050521009E-3</v>
      </c>
      <c r="H145" s="140">
        <f t="shared" si="174"/>
        <v>1.7035597561048217E-3</v>
      </c>
      <c r="I145" s="140">
        <f t="shared" si="174"/>
        <v>1.568448471342317E-3</v>
      </c>
      <c r="J145" s="140">
        <f t="shared" si="174"/>
        <v>1.5817474529695227E-3</v>
      </c>
      <c r="K145" s="140">
        <f t="shared" si="174"/>
        <v>1.4109065498827443E-3</v>
      </c>
      <c r="L145" s="140">
        <f t="shared" si="174"/>
        <v>1.2837720873012926E-3</v>
      </c>
      <c r="M145" s="140">
        <f t="shared" si="174"/>
        <v>1.2230874511040084E-3</v>
      </c>
      <c r="N145" s="140">
        <f t="shared" si="174"/>
        <v>1.1990459378549514E-3</v>
      </c>
      <c r="O145" s="140">
        <f t="shared" si="174"/>
        <v>1.1590543812558579E-3</v>
      </c>
      <c r="P145" s="140">
        <f t="shared" si="174"/>
        <v>1.2236928383113975E-3</v>
      </c>
      <c r="Q145" s="140">
        <f t="shared" si="174"/>
        <v>1.1843691748126112E-3</v>
      </c>
      <c r="R145" s="140">
        <f t="shared" si="174"/>
        <v>1.037569636242995E-3</v>
      </c>
      <c r="S145" s="140">
        <f t="shared" si="174"/>
        <v>1.0775941388914319E-3</v>
      </c>
      <c r="T145" s="140">
        <f t="shared" si="174"/>
        <v>1.0478170994715089E-3</v>
      </c>
      <c r="U145" s="140">
        <f t="shared" si="174"/>
        <v>1.0578505115624969E-3</v>
      </c>
      <c r="V145" s="140">
        <f t="shared" si="174"/>
        <v>1.0607269320080371E-3</v>
      </c>
      <c r="W145" s="140">
        <f t="shared" si="174"/>
        <v>1.0357313240825811E-3</v>
      </c>
      <c r="DA145" s="175"/>
    </row>
    <row r="146" spans="1:105" ht="11.45" customHeight="1" x14ac:dyDescent="0.25">
      <c r="A146" s="128" t="str">
        <f>$A$24</f>
        <v>International - Intra-EEAwUK</v>
      </c>
      <c r="B146" s="140">
        <f t="shared" si="167"/>
        <v>3.3321277136978324E-3</v>
      </c>
      <c r="C146" s="140">
        <f t="shared" ref="C146:W146" si="175">IF(C54=0,0,C54/C$47)</f>
        <v>2.906331528194158E-3</v>
      </c>
      <c r="D146" s="140">
        <f t="shared" si="175"/>
        <v>3.0836633135391755E-3</v>
      </c>
      <c r="E146" s="140">
        <f t="shared" si="175"/>
        <v>2.9970750651245252E-3</v>
      </c>
      <c r="F146" s="140">
        <f t="shared" si="175"/>
        <v>3.2165450334998664E-3</v>
      </c>
      <c r="G146" s="140">
        <f t="shared" si="175"/>
        <v>3.3789671096458138E-3</v>
      </c>
      <c r="H146" s="140">
        <f t="shared" si="175"/>
        <v>4.1194048222960274E-3</v>
      </c>
      <c r="I146" s="140">
        <f t="shared" si="175"/>
        <v>4.3187469537058418E-3</v>
      </c>
      <c r="J146" s="140">
        <f t="shared" si="175"/>
        <v>4.5072609421957606E-3</v>
      </c>
      <c r="K146" s="140">
        <f t="shared" si="175"/>
        <v>4.2747894240607338E-3</v>
      </c>
      <c r="L146" s="140">
        <f t="shared" si="175"/>
        <v>4.2511949342322894E-3</v>
      </c>
      <c r="M146" s="140">
        <f t="shared" si="175"/>
        <v>4.0448692877020978E-3</v>
      </c>
      <c r="N146" s="140">
        <f t="shared" si="175"/>
        <v>4.0277126216715911E-3</v>
      </c>
      <c r="O146" s="140">
        <f t="shared" si="175"/>
        <v>4.204420548402055E-3</v>
      </c>
      <c r="P146" s="140">
        <f t="shared" si="175"/>
        <v>4.1714351835379308E-3</v>
      </c>
      <c r="Q146" s="140">
        <f t="shared" si="175"/>
        <v>4.2934677288177688E-3</v>
      </c>
      <c r="R146" s="140">
        <f t="shared" si="175"/>
        <v>3.8778446341299322E-3</v>
      </c>
      <c r="S146" s="140">
        <f t="shared" si="175"/>
        <v>4.388851622989228E-3</v>
      </c>
      <c r="T146" s="140">
        <f t="shared" si="175"/>
        <v>4.426665622450956E-3</v>
      </c>
      <c r="U146" s="140">
        <f t="shared" si="175"/>
        <v>4.4197113320699095E-3</v>
      </c>
      <c r="V146" s="140">
        <f t="shared" si="175"/>
        <v>4.7943784433866141E-3</v>
      </c>
      <c r="W146" s="140">
        <f t="shared" si="175"/>
        <v>5.8150667052473013E-3</v>
      </c>
      <c r="DA146" s="175"/>
    </row>
    <row r="147" spans="1:105" ht="11.45" customHeight="1" x14ac:dyDescent="0.25">
      <c r="A147" s="128" t="str">
        <f>$A$25</f>
        <v>International - Extra-EEAwUK</v>
      </c>
      <c r="B147" s="140">
        <f t="shared" si="167"/>
        <v>2.5091482019364026E-2</v>
      </c>
      <c r="C147" s="140">
        <f t="shared" ref="C147:W147" si="176">IF(C55=0,0,C55/C$47)</f>
        <v>2.2690473674229789E-2</v>
      </c>
      <c r="D147" s="140">
        <f t="shared" si="176"/>
        <v>2.4671495102913329E-2</v>
      </c>
      <c r="E147" s="140">
        <f t="shared" si="176"/>
        <v>2.6140998264880255E-2</v>
      </c>
      <c r="F147" s="140">
        <f t="shared" si="176"/>
        <v>2.7183274718669329E-2</v>
      </c>
      <c r="G147" s="140">
        <f t="shared" si="176"/>
        <v>2.9262054711480377E-2</v>
      </c>
      <c r="H147" s="140">
        <f t="shared" si="176"/>
        <v>3.0762126460291684E-2</v>
      </c>
      <c r="I147" s="140">
        <f t="shared" si="176"/>
        <v>3.151349806091517E-2</v>
      </c>
      <c r="J147" s="140">
        <f t="shared" si="176"/>
        <v>3.3546313337181083E-2</v>
      </c>
      <c r="K147" s="140">
        <f t="shared" si="176"/>
        <v>2.9795401866605571E-2</v>
      </c>
      <c r="L147" s="140">
        <f t="shared" si="176"/>
        <v>3.3292553068212959E-2</v>
      </c>
      <c r="M147" s="140">
        <f t="shared" si="176"/>
        <v>3.3249924891987546E-2</v>
      </c>
      <c r="N147" s="140">
        <f t="shared" si="176"/>
        <v>3.2142909823198833E-2</v>
      </c>
      <c r="O147" s="140">
        <f t="shared" si="176"/>
        <v>3.3062795344182411E-2</v>
      </c>
      <c r="P147" s="140">
        <f t="shared" si="176"/>
        <v>3.2165278785844034E-2</v>
      </c>
      <c r="Q147" s="140">
        <f t="shared" si="176"/>
        <v>3.3553249174559319E-2</v>
      </c>
      <c r="R147" s="140">
        <f t="shared" si="176"/>
        <v>3.1262960052559685E-2</v>
      </c>
      <c r="S147" s="140">
        <f t="shared" si="176"/>
        <v>3.2795364572528941E-2</v>
      </c>
      <c r="T147" s="140">
        <f t="shared" si="176"/>
        <v>3.2374831302912577E-2</v>
      </c>
      <c r="U147" s="140">
        <f t="shared" si="176"/>
        <v>2.975907999475054E-2</v>
      </c>
      <c r="V147" s="140">
        <f t="shared" si="176"/>
        <v>4.2770980054191055E-2</v>
      </c>
      <c r="W147" s="140">
        <f t="shared" si="176"/>
        <v>4.1594737524482062E-2</v>
      </c>
      <c r="DA147" s="175"/>
    </row>
    <row r="148" spans="1:105" ht="11.45" customHeight="1" x14ac:dyDescent="0.25">
      <c r="A148" s="109" t="s">
        <v>143</v>
      </c>
      <c r="B148" s="124">
        <f t="shared" si="167"/>
        <v>6.1015409018833143E-2</v>
      </c>
      <c r="C148" s="124">
        <f t="shared" ref="C148:W148" si="177">IF(C56=0,0,C56/C$47)</f>
        <v>6.1325354993940803E-2</v>
      </c>
      <c r="D148" s="124">
        <f t="shared" si="177"/>
        <v>6.0383241341516812E-2</v>
      </c>
      <c r="E148" s="124">
        <f t="shared" si="177"/>
        <v>6.2030694327205448E-2</v>
      </c>
      <c r="F148" s="124">
        <f t="shared" si="177"/>
        <v>6.0377373846559133E-2</v>
      </c>
      <c r="G148" s="124">
        <f t="shared" si="177"/>
        <v>5.8197346745202314E-2</v>
      </c>
      <c r="H148" s="124">
        <f t="shared" si="177"/>
        <v>5.7391874370132198E-2</v>
      </c>
      <c r="I148" s="124">
        <f t="shared" si="177"/>
        <v>5.4700213842068558E-2</v>
      </c>
      <c r="J148" s="124">
        <f t="shared" si="177"/>
        <v>5.5467232584121506E-2</v>
      </c>
      <c r="K148" s="124">
        <f t="shared" si="177"/>
        <v>5.794773353395747E-2</v>
      </c>
      <c r="L148" s="124">
        <f t="shared" si="177"/>
        <v>5.3984816038324578E-2</v>
      </c>
      <c r="M148" s="124">
        <f t="shared" si="177"/>
        <v>4.9209909913011059E-2</v>
      </c>
      <c r="N148" s="124">
        <f t="shared" si="177"/>
        <v>5.0022412689366538E-2</v>
      </c>
      <c r="O148" s="124">
        <f t="shared" si="177"/>
        <v>4.6865827608601286E-2</v>
      </c>
      <c r="P148" s="124">
        <f t="shared" si="177"/>
        <v>4.3902750452824504E-2</v>
      </c>
      <c r="Q148" s="124">
        <f t="shared" si="177"/>
        <v>4.6097385979983509E-2</v>
      </c>
      <c r="R148" s="124">
        <f t="shared" si="177"/>
        <v>4.6224233751421359E-2</v>
      </c>
      <c r="S148" s="124">
        <f t="shared" si="177"/>
        <v>4.6499824116646209E-2</v>
      </c>
      <c r="T148" s="124">
        <f t="shared" si="177"/>
        <v>4.4236941451393251E-2</v>
      </c>
      <c r="U148" s="124">
        <f t="shared" si="177"/>
        <v>4.4574911542686252E-2</v>
      </c>
      <c r="V148" s="124">
        <f t="shared" si="177"/>
        <v>4.0442780613351846E-2</v>
      </c>
      <c r="W148" s="124">
        <f t="shared" si="177"/>
        <v>3.9761969867761732E-2</v>
      </c>
      <c r="DA148" s="176"/>
    </row>
    <row r="149" spans="1:105" ht="11.45" customHeight="1" x14ac:dyDescent="0.25">
      <c r="A149" s="128" t="str">
        <f>$A$27</f>
        <v>Domestic coastal shipping</v>
      </c>
      <c r="B149" s="140">
        <f t="shared" si="167"/>
        <v>4.8304454313301881E-2</v>
      </c>
      <c r="C149" s="140">
        <f t="shared" ref="C149:W149" si="178">IF(C57=0,0,C57/C$47)</f>
        <v>4.8931627676433123E-2</v>
      </c>
      <c r="D149" s="140">
        <f t="shared" si="178"/>
        <v>4.8706837080949576E-2</v>
      </c>
      <c r="E149" s="140">
        <f t="shared" si="178"/>
        <v>5.0416051372510713E-2</v>
      </c>
      <c r="F149" s="140">
        <f t="shared" si="178"/>
        <v>4.9002033395487914E-2</v>
      </c>
      <c r="G149" s="140">
        <f t="shared" si="178"/>
        <v>4.7026131553884243E-2</v>
      </c>
      <c r="H149" s="140">
        <f t="shared" si="178"/>
        <v>4.8147645876936651E-2</v>
      </c>
      <c r="I149" s="140">
        <f t="shared" si="178"/>
        <v>4.4259577709344924E-2</v>
      </c>
      <c r="J149" s="140">
        <f t="shared" si="178"/>
        <v>4.4853775679947881E-2</v>
      </c>
      <c r="K149" s="140">
        <f t="shared" si="178"/>
        <v>4.6583862474150736E-2</v>
      </c>
      <c r="L149" s="140">
        <f t="shared" si="178"/>
        <v>4.2369113366081741E-2</v>
      </c>
      <c r="M149" s="140">
        <f t="shared" si="178"/>
        <v>3.742464317109976E-2</v>
      </c>
      <c r="N149" s="140">
        <f t="shared" si="178"/>
        <v>3.797667871063317E-2</v>
      </c>
      <c r="O149" s="140">
        <f t="shared" si="178"/>
        <v>3.3352555105415391E-2</v>
      </c>
      <c r="P149" s="140">
        <f t="shared" si="178"/>
        <v>3.1449129686934245E-2</v>
      </c>
      <c r="Q149" s="140">
        <f t="shared" si="178"/>
        <v>3.3283600732734918E-2</v>
      </c>
      <c r="R149" s="140">
        <f t="shared" si="178"/>
        <v>3.4496840739488041E-2</v>
      </c>
      <c r="S149" s="140">
        <f t="shared" si="178"/>
        <v>3.5813992834790573E-2</v>
      </c>
      <c r="T149" s="140">
        <f t="shared" si="178"/>
        <v>3.3794710372615444E-2</v>
      </c>
      <c r="U149" s="140">
        <f t="shared" si="178"/>
        <v>3.4091687400157306E-2</v>
      </c>
      <c r="V149" s="140">
        <f t="shared" si="178"/>
        <v>3.0546961283829062E-2</v>
      </c>
      <c r="W149" s="140">
        <f t="shared" si="178"/>
        <v>2.9985805325362706E-2</v>
      </c>
      <c r="DA149" s="175"/>
    </row>
    <row r="150" spans="1:105" ht="11.45" customHeight="1" x14ac:dyDescent="0.25">
      <c r="A150" s="138" t="str">
        <f>$A$28</f>
        <v>Inland waterways</v>
      </c>
      <c r="B150" s="127">
        <f t="shared" si="167"/>
        <v>1.2710954705531257E-2</v>
      </c>
      <c r="C150" s="127">
        <f t="shared" ref="C150:W150" si="179">IF(C58=0,0,C58/C$47)</f>
        <v>1.2393727317507684E-2</v>
      </c>
      <c r="D150" s="127">
        <f t="shared" si="179"/>
        <v>1.1676404260567234E-2</v>
      </c>
      <c r="E150" s="127">
        <f t="shared" si="179"/>
        <v>1.1614642954694731E-2</v>
      </c>
      <c r="F150" s="127">
        <f t="shared" si="179"/>
        <v>1.137534045107122E-2</v>
      </c>
      <c r="G150" s="127">
        <f t="shared" si="179"/>
        <v>1.1171215191318062E-2</v>
      </c>
      <c r="H150" s="127">
        <f t="shared" si="179"/>
        <v>9.2442284931955436E-3</v>
      </c>
      <c r="I150" s="127">
        <f t="shared" si="179"/>
        <v>1.0440636132723639E-2</v>
      </c>
      <c r="J150" s="127">
        <f t="shared" si="179"/>
        <v>1.0613456904173627E-2</v>
      </c>
      <c r="K150" s="127">
        <f t="shared" si="179"/>
        <v>1.1363871059806735E-2</v>
      </c>
      <c r="L150" s="127">
        <f t="shared" si="179"/>
        <v>1.1615702672242833E-2</v>
      </c>
      <c r="M150" s="127">
        <f t="shared" si="179"/>
        <v>1.1785266741911292E-2</v>
      </c>
      <c r="N150" s="127">
        <f t="shared" si="179"/>
        <v>1.2045733978733368E-2</v>
      </c>
      <c r="O150" s="127">
        <f t="shared" si="179"/>
        <v>1.3513272503185894E-2</v>
      </c>
      <c r="P150" s="127">
        <f t="shared" si="179"/>
        <v>1.2453620765890258E-2</v>
      </c>
      <c r="Q150" s="127">
        <f t="shared" si="179"/>
        <v>1.2813785247248587E-2</v>
      </c>
      <c r="R150" s="127">
        <f t="shared" si="179"/>
        <v>1.1727393011933323E-2</v>
      </c>
      <c r="S150" s="127">
        <f t="shared" si="179"/>
        <v>1.0685831281855636E-2</v>
      </c>
      <c r="T150" s="127">
        <f t="shared" si="179"/>
        <v>1.0442231078777802E-2</v>
      </c>
      <c r="U150" s="127">
        <f t="shared" si="179"/>
        <v>1.048322414252895E-2</v>
      </c>
      <c r="V150" s="127">
        <f t="shared" si="179"/>
        <v>9.8958193295227807E-3</v>
      </c>
      <c r="W150" s="127">
        <f t="shared" si="179"/>
        <v>9.7761645423990254E-3</v>
      </c>
      <c r="DA150" s="178"/>
    </row>
    <row r="151" spans="1:105" ht="11.45" customHeight="1" x14ac:dyDescent="0.25">
      <c r="A151" s="27" t="s">
        <v>178</v>
      </c>
      <c r="B151" s="31">
        <f>IF(B59=0,0,B59/B$59)</f>
        <v>1</v>
      </c>
      <c r="C151" s="31">
        <f t="shared" ref="C151:W151" si="180">IF(C59=0,0,C59/C$59)</f>
        <v>1</v>
      </c>
      <c r="D151" s="31">
        <f t="shared" si="180"/>
        <v>1</v>
      </c>
      <c r="E151" s="31">
        <f t="shared" si="180"/>
        <v>1</v>
      </c>
      <c r="F151" s="31">
        <f t="shared" si="180"/>
        <v>1</v>
      </c>
      <c r="G151" s="31">
        <f t="shared" si="180"/>
        <v>1</v>
      </c>
      <c r="H151" s="31">
        <f t="shared" si="180"/>
        <v>1</v>
      </c>
      <c r="I151" s="31">
        <f t="shared" si="180"/>
        <v>1</v>
      </c>
      <c r="J151" s="31">
        <f t="shared" si="180"/>
        <v>1</v>
      </c>
      <c r="K151" s="31">
        <f t="shared" si="180"/>
        <v>1</v>
      </c>
      <c r="L151" s="31">
        <f t="shared" si="180"/>
        <v>1</v>
      </c>
      <c r="M151" s="31">
        <f t="shared" si="180"/>
        <v>1</v>
      </c>
      <c r="N151" s="31">
        <f t="shared" si="180"/>
        <v>1</v>
      </c>
      <c r="O151" s="31">
        <f t="shared" si="180"/>
        <v>1</v>
      </c>
      <c r="P151" s="31">
        <f t="shared" si="180"/>
        <v>1</v>
      </c>
      <c r="Q151" s="31">
        <f t="shared" si="180"/>
        <v>1</v>
      </c>
      <c r="R151" s="31">
        <f t="shared" si="180"/>
        <v>1</v>
      </c>
      <c r="S151" s="31">
        <f t="shared" si="180"/>
        <v>1</v>
      </c>
      <c r="T151" s="31">
        <f t="shared" si="180"/>
        <v>1</v>
      </c>
      <c r="U151" s="31">
        <f t="shared" si="180"/>
        <v>1</v>
      </c>
      <c r="V151" s="31">
        <f t="shared" si="180"/>
        <v>1</v>
      </c>
      <c r="W151" s="31">
        <f t="shared" si="180"/>
        <v>1</v>
      </c>
      <c r="DA151" s="173"/>
    </row>
    <row r="152" spans="1:105" ht="11.45" customHeight="1" x14ac:dyDescent="0.25">
      <c r="A152" s="128" t="str">
        <f>$A$30</f>
        <v>Intra-EEA</v>
      </c>
      <c r="B152" s="140">
        <f>IF(B60=0,0,B60/B$59)</f>
        <v>0.30600690961516652</v>
      </c>
      <c r="C152" s="140">
        <f t="shared" ref="C152:W152" si="181">IF(C60=0,0,C60/C$59)</f>
        <v>0.29452894124120232</v>
      </c>
      <c r="D152" s="140">
        <f t="shared" si="181"/>
        <v>0.28582914492887401</v>
      </c>
      <c r="E152" s="140">
        <f t="shared" si="181"/>
        <v>0.28801791721864206</v>
      </c>
      <c r="F152" s="140">
        <f t="shared" si="181"/>
        <v>0.27950097534371948</v>
      </c>
      <c r="G152" s="140">
        <f t="shared" si="181"/>
        <v>0.26447419351795609</v>
      </c>
      <c r="H152" s="140">
        <f t="shared" si="181"/>
        <v>0.25403912630472797</v>
      </c>
      <c r="I152" s="140">
        <f t="shared" si="181"/>
        <v>0.24883254891461756</v>
      </c>
      <c r="J152" s="140">
        <f t="shared" si="181"/>
        <v>0.24865918716156479</v>
      </c>
      <c r="K152" s="140">
        <f t="shared" si="181"/>
        <v>0.26674609570389368</v>
      </c>
      <c r="L152" s="140">
        <f t="shared" si="181"/>
        <v>0.27343491289779281</v>
      </c>
      <c r="M152" s="140">
        <f t="shared" si="181"/>
        <v>0.25767637134290639</v>
      </c>
      <c r="N152" s="140">
        <f t="shared" si="181"/>
        <v>0.25996108578950372</v>
      </c>
      <c r="O152" s="140">
        <f t="shared" si="181"/>
        <v>0.2665886480111726</v>
      </c>
      <c r="P152" s="140">
        <f t="shared" si="181"/>
        <v>0.26858066975110922</v>
      </c>
      <c r="Q152" s="140">
        <f t="shared" si="181"/>
        <v>0.27392551907511703</v>
      </c>
      <c r="R152" s="140">
        <f t="shared" si="181"/>
        <v>0.28058609401290474</v>
      </c>
      <c r="S152" s="140">
        <f t="shared" si="181"/>
        <v>0.28084643720385843</v>
      </c>
      <c r="T152" s="140">
        <f t="shared" si="181"/>
        <v>0.28102099759990434</v>
      </c>
      <c r="U152" s="140">
        <f t="shared" si="181"/>
        <v>0.28596056732190728</v>
      </c>
      <c r="V152" s="140">
        <f t="shared" si="181"/>
        <v>0.26478423229552989</v>
      </c>
      <c r="W152" s="140">
        <f t="shared" si="181"/>
        <v>0.26489726541480657</v>
      </c>
      <c r="DA152" s="175"/>
    </row>
    <row r="153" spans="1:105" ht="11.45" customHeight="1" x14ac:dyDescent="0.25">
      <c r="A153" s="138" t="str">
        <f>$A$31</f>
        <v>Extra-EEA</v>
      </c>
      <c r="B153" s="127">
        <f>IF(B61=0,0,B61/B$59)</f>
        <v>0.69399309038483348</v>
      </c>
      <c r="C153" s="127">
        <f t="shared" ref="C153:W153" si="182">IF(C61=0,0,C61/C$59)</f>
        <v>0.70547105875879779</v>
      </c>
      <c r="D153" s="127">
        <f t="shared" si="182"/>
        <v>0.71417085507112588</v>
      </c>
      <c r="E153" s="127">
        <f t="shared" si="182"/>
        <v>0.71198208278135799</v>
      </c>
      <c r="F153" s="127">
        <f t="shared" si="182"/>
        <v>0.72049902465628057</v>
      </c>
      <c r="G153" s="127">
        <f t="shared" si="182"/>
        <v>0.73552580648204391</v>
      </c>
      <c r="H153" s="127">
        <f t="shared" si="182"/>
        <v>0.74596087369527209</v>
      </c>
      <c r="I153" s="127">
        <f t="shared" si="182"/>
        <v>0.75116745108538252</v>
      </c>
      <c r="J153" s="127">
        <f t="shared" si="182"/>
        <v>0.75134081283843512</v>
      </c>
      <c r="K153" s="127">
        <f t="shared" si="182"/>
        <v>0.73325390429610626</v>
      </c>
      <c r="L153" s="127">
        <f t="shared" si="182"/>
        <v>0.72656508710220724</v>
      </c>
      <c r="M153" s="127">
        <f t="shared" si="182"/>
        <v>0.74232362865709356</v>
      </c>
      <c r="N153" s="127">
        <f t="shared" si="182"/>
        <v>0.74003891421049628</v>
      </c>
      <c r="O153" s="127">
        <f t="shared" si="182"/>
        <v>0.73341135198882734</v>
      </c>
      <c r="P153" s="127">
        <f t="shared" si="182"/>
        <v>0.73141933024889083</v>
      </c>
      <c r="Q153" s="127">
        <f t="shared" si="182"/>
        <v>0.7260744809248828</v>
      </c>
      <c r="R153" s="127">
        <f t="shared" si="182"/>
        <v>0.7194139059870952</v>
      </c>
      <c r="S153" s="127">
        <f t="shared" si="182"/>
        <v>0.71915356279614151</v>
      </c>
      <c r="T153" s="127">
        <f t="shared" si="182"/>
        <v>0.71897900240009571</v>
      </c>
      <c r="U153" s="127">
        <f t="shared" si="182"/>
        <v>0.71403943267809267</v>
      </c>
      <c r="V153" s="127">
        <f t="shared" si="182"/>
        <v>0.73521576770447006</v>
      </c>
      <c r="W153" s="127">
        <f t="shared" si="182"/>
        <v>0.73510273458519348</v>
      </c>
      <c r="DA153" s="178"/>
    </row>
    <row r="154" spans="1:105" x14ac:dyDescent="0.25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DA154" s="171"/>
    </row>
    <row r="155" spans="1:105" ht="11.45" customHeight="1" x14ac:dyDescent="0.25">
      <c r="A155" s="53" t="s">
        <v>41</v>
      </c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DA155" s="172"/>
    </row>
    <row r="156" spans="1:105" ht="11.45" customHeight="1" x14ac:dyDescent="0.25">
      <c r="A156" s="27" t="s">
        <v>33</v>
      </c>
      <c r="B156" s="31">
        <f t="shared" ref="B156:B168" si="183">IF(B64=0,0,B64/B$64)</f>
        <v>1</v>
      </c>
      <c r="C156" s="31">
        <f t="shared" ref="C156:W156" si="184">IF(C64=0,0,C64/C$64)</f>
        <v>1</v>
      </c>
      <c r="D156" s="31">
        <f t="shared" si="184"/>
        <v>1</v>
      </c>
      <c r="E156" s="31">
        <f t="shared" si="184"/>
        <v>1</v>
      </c>
      <c r="F156" s="31">
        <f t="shared" si="184"/>
        <v>1</v>
      </c>
      <c r="G156" s="31">
        <f t="shared" si="184"/>
        <v>1</v>
      </c>
      <c r="H156" s="31">
        <f t="shared" si="184"/>
        <v>1</v>
      </c>
      <c r="I156" s="31">
        <f t="shared" si="184"/>
        <v>1</v>
      </c>
      <c r="J156" s="31">
        <f t="shared" si="184"/>
        <v>1</v>
      </c>
      <c r="K156" s="31">
        <f t="shared" si="184"/>
        <v>1</v>
      </c>
      <c r="L156" s="31">
        <f t="shared" si="184"/>
        <v>1</v>
      </c>
      <c r="M156" s="31">
        <f t="shared" si="184"/>
        <v>1</v>
      </c>
      <c r="N156" s="31">
        <f t="shared" si="184"/>
        <v>1</v>
      </c>
      <c r="O156" s="31">
        <f t="shared" si="184"/>
        <v>1</v>
      </c>
      <c r="P156" s="31">
        <f t="shared" si="184"/>
        <v>1</v>
      </c>
      <c r="Q156" s="31">
        <f t="shared" si="184"/>
        <v>1</v>
      </c>
      <c r="R156" s="31">
        <f t="shared" si="184"/>
        <v>1</v>
      </c>
      <c r="S156" s="31">
        <f t="shared" si="184"/>
        <v>1</v>
      </c>
      <c r="T156" s="31">
        <f t="shared" si="184"/>
        <v>1</v>
      </c>
      <c r="U156" s="31">
        <f t="shared" si="184"/>
        <v>1</v>
      </c>
      <c r="V156" s="31">
        <f t="shared" si="184"/>
        <v>1</v>
      </c>
      <c r="W156" s="31">
        <f t="shared" si="184"/>
        <v>1</v>
      </c>
      <c r="DA156" s="173"/>
    </row>
    <row r="157" spans="1:105" ht="11.45" customHeight="1" x14ac:dyDescent="0.25">
      <c r="A157" s="136" t="str">
        <f>$A$5</f>
        <v>Road transport</v>
      </c>
      <c r="B157" s="139">
        <f t="shared" si="183"/>
        <v>0.8298206271795725</v>
      </c>
      <c r="C157" s="139">
        <f t="shared" ref="C157:W157" si="185">IF(C65=0,0,C65/C$64)</f>
        <v>0.83531292024255976</v>
      </c>
      <c r="D157" s="139">
        <f t="shared" si="185"/>
        <v>0.84183307681193231</v>
      </c>
      <c r="E157" s="139">
        <f t="shared" si="185"/>
        <v>0.84063463000584837</v>
      </c>
      <c r="F157" s="139">
        <f t="shared" si="185"/>
        <v>0.83443849122114488</v>
      </c>
      <c r="G157" s="139">
        <f t="shared" si="185"/>
        <v>0.8279537182928538</v>
      </c>
      <c r="H157" s="139">
        <f t="shared" si="185"/>
        <v>0.82478731061903632</v>
      </c>
      <c r="I157" s="139">
        <f t="shared" si="185"/>
        <v>0.8193311463289048</v>
      </c>
      <c r="J157" s="139">
        <f t="shared" si="185"/>
        <v>0.81663424460573808</v>
      </c>
      <c r="K157" s="139">
        <f t="shared" si="185"/>
        <v>0.82778119675977391</v>
      </c>
      <c r="L157" s="139">
        <f t="shared" si="185"/>
        <v>0.82525062100360402</v>
      </c>
      <c r="M157" s="139">
        <f t="shared" si="185"/>
        <v>0.81892526605617189</v>
      </c>
      <c r="N157" s="139">
        <f t="shared" si="185"/>
        <v>0.81624457076142132</v>
      </c>
      <c r="O157" s="139">
        <f t="shared" si="185"/>
        <v>0.81957060301695894</v>
      </c>
      <c r="P157" s="139">
        <f t="shared" si="185"/>
        <v>0.82104433285439749</v>
      </c>
      <c r="Q157" s="139">
        <f t="shared" si="185"/>
        <v>0.81768211786481526</v>
      </c>
      <c r="R157" s="139">
        <f t="shared" si="185"/>
        <v>0.81197329461678946</v>
      </c>
      <c r="S157" s="139">
        <f t="shared" si="185"/>
        <v>0.80314045497144981</v>
      </c>
      <c r="T157" s="139">
        <f t="shared" si="185"/>
        <v>0.7934088178568619</v>
      </c>
      <c r="U157" s="139">
        <f t="shared" si="185"/>
        <v>0.79005897488747256</v>
      </c>
      <c r="V157" s="139">
        <f t="shared" si="185"/>
        <v>0.89386375940664631</v>
      </c>
      <c r="W157" s="139">
        <f t="shared" si="185"/>
        <v>0.87717146913803834</v>
      </c>
      <c r="DA157" s="174"/>
    </row>
    <row r="158" spans="1:105" ht="11.45" customHeight="1" x14ac:dyDescent="0.25">
      <c r="A158" s="128" t="str">
        <f>$A$6</f>
        <v>Powered two-wheelers</v>
      </c>
      <c r="B158" s="140">
        <f t="shared" si="183"/>
        <v>1.6583465746534385E-2</v>
      </c>
      <c r="C158" s="140">
        <f t="shared" ref="C158:W158" si="186">IF(C66=0,0,C66/C$64)</f>
        <v>1.6849146231502233E-2</v>
      </c>
      <c r="D158" s="140">
        <f t="shared" si="186"/>
        <v>1.676301711588855E-2</v>
      </c>
      <c r="E158" s="140">
        <f t="shared" si="186"/>
        <v>1.6901940841495162E-2</v>
      </c>
      <c r="F158" s="140">
        <f t="shared" si="186"/>
        <v>1.68603583498875E-2</v>
      </c>
      <c r="G158" s="140">
        <f t="shared" si="186"/>
        <v>1.7236009440912033E-2</v>
      </c>
      <c r="H158" s="140">
        <f t="shared" si="186"/>
        <v>1.6590189175989971E-2</v>
      </c>
      <c r="I158" s="140">
        <f t="shared" si="186"/>
        <v>1.5632484084082701E-2</v>
      </c>
      <c r="J158" s="140">
        <f t="shared" si="186"/>
        <v>1.6125977038319646E-2</v>
      </c>
      <c r="K158" s="140">
        <f t="shared" si="186"/>
        <v>1.6063583902576253E-2</v>
      </c>
      <c r="L158" s="140">
        <f t="shared" si="186"/>
        <v>1.6494879461285392E-2</v>
      </c>
      <c r="M158" s="140">
        <f t="shared" si="186"/>
        <v>1.6416170418321552E-2</v>
      </c>
      <c r="N158" s="140">
        <f t="shared" si="186"/>
        <v>1.6493094982712283E-2</v>
      </c>
      <c r="O158" s="140">
        <f t="shared" si="186"/>
        <v>1.6356009507549299E-2</v>
      </c>
      <c r="P158" s="140">
        <f t="shared" si="186"/>
        <v>1.6400362418000518E-2</v>
      </c>
      <c r="Q158" s="140">
        <f t="shared" si="186"/>
        <v>1.6217237693035066E-2</v>
      </c>
      <c r="R158" s="140">
        <f t="shared" si="186"/>
        <v>1.5872301633217803E-2</v>
      </c>
      <c r="S158" s="140">
        <f t="shared" si="186"/>
        <v>1.4768665622373445E-2</v>
      </c>
      <c r="T158" s="140">
        <f t="shared" si="186"/>
        <v>1.4013654859416946E-2</v>
      </c>
      <c r="U158" s="140">
        <f t="shared" si="186"/>
        <v>1.4467386123727957E-2</v>
      </c>
      <c r="V158" s="140">
        <f t="shared" si="186"/>
        <v>1.6852464478981893E-2</v>
      </c>
      <c r="W158" s="140">
        <f t="shared" si="186"/>
        <v>1.5433392357557026E-2</v>
      </c>
      <c r="DA158" s="175"/>
    </row>
    <row r="159" spans="1:105" ht="11.45" customHeight="1" x14ac:dyDescent="0.25">
      <c r="A159" s="128" t="str">
        <f>$A$7</f>
        <v>Passenger cars</v>
      </c>
      <c r="B159" s="140">
        <f t="shared" si="183"/>
        <v>0.74231078358103353</v>
      </c>
      <c r="C159" s="140">
        <f t="shared" ref="C159:W159" si="187">IF(C67=0,0,C67/C$64)</f>
        <v>0.74857243513301153</v>
      </c>
      <c r="D159" s="140">
        <f t="shared" si="187"/>
        <v>0.75648648490155357</v>
      </c>
      <c r="E159" s="140">
        <f t="shared" si="187"/>
        <v>0.75509936486881568</v>
      </c>
      <c r="F159" s="140">
        <f t="shared" si="187"/>
        <v>0.7510432362795848</v>
      </c>
      <c r="G159" s="140">
        <f t="shared" si="187"/>
        <v>0.7454202219711058</v>
      </c>
      <c r="H159" s="140">
        <f t="shared" si="187"/>
        <v>0.74391596582740027</v>
      </c>
      <c r="I159" s="140">
        <f t="shared" si="187"/>
        <v>0.7405220054363002</v>
      </c>
      <c r="J159" s="140">
        <f t="shared" si="187"/>
        <v>0.73711741312896784</v>
      </c>
      <c r="K159" s="140">
        <f t="shared" si="187"/>
        <v>0.74756140714799857</v>
      </c>
      <c r="L159" s="140">
        <f t="shared" si="187"/>
        <v>0.74363092179811552</v>
      </c>
      <c r="M159" s="140">
        <f t="shared" si="187"/>
        <v>0.73719641859750407</v>
      </c>
      <c r="N159" s="140">
        <f t="shared" si="187"/>
        <v>0.73390501172601996</v>
      </c>
      <c r="O159" s="140">
        <f t="shared" si="187"/>
        <v>0.73714115636207178</v>
      </c>
      <c r="P159" s="140">
        <f t="shared" si="187"/>
        <v>0.73907470019279808</v>
      </c>
      <c r="Q159" s="140">
        <f t="shared" si="187"/>
        <v>0.73508559395050255</v>
      </c>
      <c r="R159" s="140">
        <f t="shared" si="187"/>
        <v>0.729836835243721</v>
      </c>
      <c r="S159" s="140">
        <f t="shared" si="187"/>
        <v>0.72466516790770641</v>
      </c>
      <c r="T159" s="140">
        <f t="shared" si="187"/>
        <v>0.71590175789457533</v>
      </c>
      <c r="U159" s="140">
        <f t="shared" si="187"/>
        <v>0.71239056698383141</v>
      </c>
      <c r="V159" s="140">
        <f t="shared" si="187"/>
        <v>0.80153843143438153</v>
      </c>
      <c r="W159" s="140">
        <f t="shared" si="187"/>
        <v>0.79007973257753961</v>
      </c>
      <c r="DA159" s="175"/>
    </row>
    <row r="160" spans="1:105" ht="11.45" customHeight="1" x14ac:dyDescent="0.25">
      <c r="A160" s="128" t="str">
        <f>$A$8</f>
        <v>Motor coaches, buses and trolley buses</v>
      </c>
      <c r="B160" s="140">
        <f t="shared" si="183"/>
        <v>7.0926377852004632E-2</v>
      </c>
      <c r="C160" s="140">
        <f t="shared" ref="C160:W160" si="188">IF(C68=0,0,C68/C$64)</f>
        <v>6.9891338878045967E-2</v>
      </c>
      <c r="D160" s="140">
        <f t="shared" si="188"/>
        <v>6.8583574794490162E-2</v>
      </c>
      <c r="E160" s="140">
        <f t="shared" si="188"/>
        <v>6.8633324295537451E-2</v>
      </c>
      <c r="F160" s="140">
        <f t="shared" si="188"/>
        <v>6.653489659167254E-2</v>
      </c>
      <c r="G160" s="140">
        <f t="shared" si="188"/>
        <v>6.5297486880836031E-2</v>
      </c>
      <c r="H160" s="140">
        <f t="shared" si="188"/>
        <v>6.428115561564611E-2</v>
      </c>
      <c r="I160" s="140">
        <f t="shared" si="188"/>
        <v>6.3176656808522011E-2</v>
      </c>
      <c r="J160" s="140">
        <f t="shared" si="188"/>
        <v>6.3390854438450536E-2</v>
      </c>
      <c r="K160" s="140">
        <f t="shared" si="188"/>
        <v>6.4156205709199027E-2</v>
      </c>
      <c r="L160" s="140">
        <f t="shared" si="188"/>
        <v>6.5124819744203102E-2</v>
      </c>
      <c r="M160" s="140">
        <f t="shared" si="188"/>
        <v>6.5312677040346268E-2</v>
      </c>
      <c r="N160" s="140">
        <f t="shared" si="188"/>
        <v>6.5846464052688958E-2</v>
      </c>
      <c r="O160" s="140">
        <f t="shared" si="188"/>
        <v>6.6073437147337793E-2</v>
      </c>
      <c r="P160" s="140">
        <f t="shared" si="188"/>
        <v>6.5569270243598765E-2</v>
      </c>
      <c r="Q160" s="140">
        <f t="shared" si="188"/>
        <v>6.6379286221277617E-2</v>
      </c>
      <c r="R160" s="140">
        <f t="shared" si="188"/>
        <v>6.6264157739850643E-2</v>
      </c>
      <c r="S160" s="140">
        <f t="shared" si="188"/>
        <v>6.3706621441369793E-2</v>
      </c>
      <c r="T160" s="140">
        <f t="shared" si="188"/>
        <v>6.3493405102869535E-2</v>
      </c>
      <c r="U160" s="140">
        <f t="shared" si="188"/>
        <v>6.3201021779913311E-2</v>
      </c>
      <c r="V160" s="140">
        <f t="shared" si="188"/>
        <v>7.5472863493282763E-2</v>
      </c>
      <c r="W160" s="140">
        <f t="shared" si="188"/>
        <v>7.165834420294169E-2</v>
      </c>
      <c r="DA160" s="175"/>
    </row>
    <row r="161" spans="1:105" ht="11.45" customHeight="1" x14ac:dyDescent="0.25">
      <c r="A161" s="109" t="str">
        <f>$A$9</f>
        <v>Rail, metro and tram</v>
      </c>
      <c r="B161" s="124">
        <f t="shared" si="183"/>
        <v>1.0446238348768245E-2</v>
      </c>
      <c r="C161" s="124">
        <f t="shared" ref="C161:W161" si="189">IF(C69=0,0,C69/C$64)</f>
        <v>9.1707133499195521E-3</v>
      </c>
      <c r="D161" s="124">
        <f t="shared" si="189"/>
        <v>9.1421819965440115E-3</v>
      </c>
      <c r="E161" s="124">
        <f t="shared" si="189"/>
        <v>9.3718679700253524E-3</v>
      </c>
      <c r="F161" s="124">
        <f t="shared" si="189"/>
        <v>9.3881707111640456E-3</v>
      </c>
      <c r="G161" s="124">
        <f t="shared" si="189"/>
        <v>8.8884620045583812E-3</v>
      </c>
      <c r="H161" s="124">
        <f t="shared" si="189"/>
        <v>7.8982038711205467E-3</v>
      </c>
      <c r="I161" s="124">
        <f t="shared" si="189"/>
        <v>8.3824610517635699E-3</v>
      </c>
      <c r="J161" s="124">
        <f t="shared" si="189"/>
        <v>8.1745380401544807E-3</v>
      </c>
      <c r="K161" s="124">
        <f t="shared" si="189"/>
        <v>7.3946384440119334E-3</v>
      </c>
      <c r="L161" s="124">
        <f t="shared" si="189"/>
        <v>7.2357548806129346E-3</v>
      </c>
      <c r="M161" s="124">
        <f t="shared" si="189"/>
        <v>7.1954564190057618E-3</v>
      </c>
      <c r="N161" s="124">
        <f t="shared" si="189"/>
        <v>7.6558000783819042E-3</v>
      </c>
      <c r="O161" s="124">
        <f t="shared" si="189"/>
        <v>5.2292968272514917E-3</v>
      </c>
      <c r="P161" s="124">
        <f t="shared" si="189"/>
        <v>4.8525025069448575E-3</v>
      </c>
      <c r="Q161" s="124">
        <f t="shared" si="189"/>
        <v>4.623365955503677E-3</v>
      </c>
      <c r="R161" s="124">
        <f t="shared" si="189"/>
        <v>4.4100134699469155E-3</v>
      </c>
      <c r="S161" s="124">
        <f t="shared" si="189"/>
        <v>4.170438793556947E-3</v>
      </c>
      <c r="T161" s="124">
        <f t="shared" si="189"/>
        <v>3.8838869582134986E-3</v>
      </c>
      <c r="U161" s="124">
        <f t="shared" si="189"/>
        <v>3.8038246673749933E-3</v>
      </c>
      <c r="V161" s="124">
        <f t="shared" si="189"/>
        <v>4.342254648036779E-3</v>
      </c>
      <c r="W161" s="124">
        <f t="shared" si="189"/>
        <v>4.7352186427470121E-3</v>
      </c>
      <c r="DA161" s="176"/>
    </row>
    <row r="162" spans="1:105" ht="11.45" customHeight="1" x14ac:dyDescent="0.25">
      <c r="A162" s="128" t="str">
        <f>$A$10</f>
        <v>Metro and tram, urban light rail</v>
      </c>
      <c r="B162" s="140">
        <f t="shared" si="183"/>
        <v>0</v>
      </c>
      <c r="C162" s="140">
        <f t="shared" ref="C162:W162" si="190">IF(C70=0,0,C70/C$64)</f>
        <v>0</v>
      </c>
      <c r="D162" s="140">
        <f t="shared" si="190"/>
        <v>0</v>
      </c>
      <c r="E162" s="140">
        <f t="shared" si="190"/>
        <v>0</v>
      </c>
      <c r="F162" s="140">
        <f t="shared" si="190"/>
        <v>0</v>
      </c>
      <c r="G162" s="140">
        <f t="shared" si="190"/>
        <v>0</v>
      </c>
      <c r="H162" s="140">
        <f t="shared" si="190"/>
        <v>0</v>
      </c>
      <c r="I162" s="140">
        <f t="shared" si="190"/>
        <v>0</v>
      </c>
      <c r="J162" s="140">
        <f t="shared" si="190"/>
        <v>0</v>
      </c>
      <c r="K162" s="140">
        <f t="shared" si="190"/>
        <v>0</v>
      </c>
      <c r="L162" s="140">
        <f t="shared" si="190"/>
        <v>0</v>
      </c>
      <c r="M162" s="140">
        <f t="shared" si="190"/>
        <v>0</v>
      </c>
      <c r="N162" s="140">
        <f t="shared" si="190"/>
        <v>0</v>
      </c>
      <c r="O162" s="140">
        <f t="shared" si="190"/>
        <v>0</v>
      </c>
      <c r="P162" s="140">
        <f t="shared" si="190"/>
        <v>0</v>
      </c>
      <c r="Q162" s="140">
        <f t="shared" si="190"/>
        <v>0</v>
      </c>
      <c r="R162" s="140">
        <f t="shared" si="190"/>
        <v>0</v>
      </c>
      <c r="S162" s="140">
        <f t="shared" si="190"/>
        <v>0</v>
      </c>
      <c r="T162" s="140">
        <f t="shared" si="190"/>
        <v>0</v>
      </c>
      <c r="U162" s="140">
        <f t="shared" si="190"/>
        <v>0</v>
      </c>
      <c r="V162" s="140">
        <f t="shared" si="190"/>
        <v>0</v>
      </c>
      <c r="W162" s="140">
        <f t="shared" si="190"/>
        <v>0</v>
      </c>
      <c r="DA162" s="175"/>
    </row>
    <row r="163" spans="1:105" ht="11.45" customHeight="1" x14ac:dyDescent="0.25">
      <c r="A163" s="128" t="str">
        <f>$A$11</f>
        <v>Conventional passenger trains</v>
      </c>
      <c r="B163" s="140">
        <f t="shared" si="183"/>
        <v>1.0446238348768245E-2</v>
      </c>
      <c r="C163" s="140">
        <f t="shared" ref="C163:W163" si="191">IF(C71=0,0,C71/C$64)</f>
        <v>9.1707133499195521E-3</v>
      </c>
      <c r="D163" s="140">
        <f t="shared" si="191"/>
        <v>9.1421819965440115E-3</v>
      </c>
      <c r="E163" s="140">
        <f t="shared" si="191"/>
        <v>9.3718679700253524E-3</v>
      </c>
      <c r="F163" s="140">
        <f t="shared" si="191"/>
        <v>9.3881707111640456E-3</v>
      </c>
      <c r="G163" s="140">
        <f t="shared" si="191"/>
        <v>8.8884620045583812E-3</v>
      </c>
      <c r="H163" s="140">
        <f t="shared" si="191"/>
        <v>7.8982038711205467E-3</v>
      </c>
      <c r="I163" s="140">
        <f t="shared" si="191"/>
        <v>8.3824610517635699E-3</v>
      </c>
      <c r="J163" s="140">
        <f t="shared" si="191"/>
        <v>8.1745380401544807E-3</v>
      </c>
      <c r="K163" s="140">
        <f t="shared" si="191"/>
        <v>7.3946384440119334E-3</v>
      </c>
      <c r="L163" s="140">
        <f t="shared" si="191"/>
        <v>7.2357548806129346E-3</v>
      </c>
      <c r="M163" s="140">
        <f t="shared" si="191"/>
        <v>7.1954564190057618E-3</v>
      </c>
      <c r="N163" s="140">
        <f t="shared" si="191"/>
        <v>7.6558000783819042E-3</v>
      </c>
      <c r="O163" s="140">
        <f t="shared" si="191"/>
        <v>5.2292968272514917E-3</v>
      </c>
      <c r="P163" s="140">
        <f t="shared" si="191"/>
        <v>4.8525025069448575E-3</v>
      </c>
      <c r="Q163" s="140">
        <f t="shared" si="191"/>
        <v>4.623365955503677E-3</v>
      </c>
      <c r="R163" s="140">
        <f t="shared" si="191"/>
        <v>4.4100134699469155E-3</v>
      </c>
      <c r="S163" s="140">
        <f t="shared" si="191"/>
        <v>4.170438793556947E-3</v>
      </c>
      <c r="T163" s="140">
        <f t="shared" si="191"/>
        <v>3.8838869582134986E-3</v>
      </c>
      <c r="U163" s="140">
        <f t="shared" si="191"/>
        <v>3.8038246673749933E-3</v>
      </c>
      <c r="V163" s="140">
        <f t="shared" si="191"/>
        <v>4.342254648036779E-3</v>
      </c>
      <c r="W163" s="140">
        <f t="shared" si="191"/>
        <v>4.7352186427470121E-3</v>
      </c>
      <c r="DA163" s="175"/>
    </row>
    <row r="164" spans="1:105" ht="11.45" customHeight="1" x14ac:dyDescent="0.25">
      <c r="A164" s="128" t="str">
        <f>$A$12</f>
        <v>High speed passenger trains</v>
      </c>
      <c r="B164" s="140">
        <f t="shared" si="183"/>
        <v>0</v>
      </c>
      <c r="C164" s="140">
        <f t="shared" ref="C164:W164" si="192">IF(C72=0,0,C72/C$64)</f>
        <v>0</v>
      </c>
      <c r="D164" s="140">
        <f t="shared" si="192"/>
        <v>0</v>
      </c>
      <c r="E164" s="140">
        <f t="shared" si="192"/>
        <v>0</v>
      </c>
      <c r="F164" s="140">
        <f t="shared" si="192"/>
        <v>0</v>
      </c>
      <c r="G164" s="140">
        <f t="shared" si="192"/>
        <v>0</v>
      </c>
      <c r="H164" s="140">
        <f t="shared" si="192"/>
        <v>0</v>
      </c>
      <c r="I164" s="140">
        <f t="shared" si="192"/>
        <v>0</v>
      </c>
      <c r="J164" s="140">
        <f t="shared" si="192"/>
        <v>0</v>
      </c>
      <c r="K164" s="140">
        <f t="shared" si="192"/>
        <v>0</v>
      </c>
      <c r="L164" s="140">
        <f t="shared" si="192"/>
        <v>0</v>
      </c>
      <c r="M164" s="140">
        <f t="shared" si="192"/>
        <v>0</v>
      </c>
      <c r="N164" s="140">
        <f t="shared" si="192"/>
        <v>0</v>
      </c>
      <c r="O164" s="140">
        <f t="shared" si="192"/>
        <v>0</v>
      </c>
      <c r="P164" s="140">
        <f t="shared" si="192"/>
        <v>0</v>
      </c>
      <c r="Q164" s="140">
        <f t="shared" si="192"/>
        <v>0</v>
      </c>
      <c r="R164" s="140">
        <f t="shared" si="192"/>
        <v>0</v>
      </c>
      <c r="S164" s="140">
        <f t="shared" si="192"/>
        <v>0</v>
      </c>
      <c r="T164" s="140">
        <f t="shared" si="192"/>
        <v>0</v>
      </c>
      <c r="U164" s="140">
        <f t="shared" si="192"/>
        <v>0</v>
      </c>
      <c r="V164" s="140">
        <f t="shared" si="192"/>
        <v>0</v>
      </c>
      <c r="W164" s="140">
        <f t="shared" si="192"/>
        <v>0</v>
      </c>
      <c r="DA164" s="175"/>
    </row>
    <row r="165" spans="1:105" ht="11.45" customHeight="1" x14ac:dyDescent="0.25">
      <c r="A165" s="109" t="str">
        <f>$A$13</f>
        <v>Aviation</v>
      </c>
      <c r="B165" s="124">
        <f t="shared" si="183"/>
        <v>0.15973313447165932</v>
      </c>
      <c r="C165" s="124">
        <f t="shared" ref="C165:W165" si="193">IF(C73=0,0,C73/C$64)</f>
        <v>0.15551636640752073</v>
      </c>
      <c r="D165" s="124">
        <f t="shared" si="193"/>
        <v>0.14902474119152362</v>
      </c>
      <c r="E165" s="124">
        <f t="shared" si="193"/>
        <v>0.14999350202412637</v>
      </c>
      <c r="F165" s="124">
        <f t="shared" si="193"/>
        <v>0.15617333806769107</v>
      </c>
      <c r="G165" s="124">
        <f t="shared" si="193"/>
        <v>0.16315781970258783</v>
      </c>
      <c r="H165" s="124">
        <f t="shared" si="193"/>
        <v>0.16731448550984301</v>
      </c>
      <c r="I165" s="124">
        <f t="shared" si="193"/>
        <v>0.17228639261933143</v>
      </c>
      <c r="J165" s="124">
        <f t="shared" si="193"/>
        <v>0.1751912173541075</v>
      </c>
      <c r="K165" s="124">
        <f t="shared" si="193"/>
        <v>0.16482416479621412</v>
      </c>
      <c r="L165" s="124">
        <f t="shared" si="193"/>
        <v>0.16751362411578305</v>
      </c>
      <c r="M165" s="124">
        <f t="shared" si="193"/>
        <v>0.17387927752482235</v>
      </c>
      <c r="N165" s="124">
        <f t="shared" si="193"/>
        <v>0.17609962916019684</v>
      </c>
      <c r="O165" s="124">
        <f t="shared" si="193"/>
        <v>0.17520010015578966</v>
      </c>
      <c r="P165" s="124">
        <f t="shared" si="193"/>
        <v>0.1741031646386576</v>
      </c>
      <c r="Q165" s="124">
        <f t="shared" si="193"/>
        <v>0.17769451617968107</v>
      </c>
      <c r="R165" s="124">
        <f t="shared" si="193"/>
        <v>0.18361669191326366</v>
      </c>
      <c r="S165" s="124">
        <f t="shared" si="193"/>
        <v>0.19268910623499336</v>
      </c>
      <c r="T165" s="124">
        <f t="shared" si="193"/>
        <v>0.20270729518492467</v>
      </c>
      <c r="U165" s="124">
        <f t="shared" si="193"/>
        <v>0.20613720044515235</v>
      </c>
      <c r="V165" s="124">
        <f t="shared" si="193"/>
        <v>0.10179398594531695</v>
      </c>
      <c r="W165" s="124">
        <f t="shared" si="193"/>
        <v>0.11809331221921468</v>
      </c>
      <c r="DA165" s="176"/>
    </row>
    <row r="166" spans="1:105" ht="11.45" customHeight="1" x14ac:dyDescent="0.25">
      <c r="A166" s="128" t="str">
        <f>$A$14</f>
        <v>Domestic</v>
      </c>
      <c r="B166" s="140">
        <f t="shared" si="183"/>
        <v>2.7691141951994371E-2</v>
      </c>
      <c r="C166" s="140">
        <f t="shared" ref="C166:W166" si="194">IF(C74=0,0,C74/C$64)</f>
        <v>2.6720016953056324E-2</v>
      </c>
      <c r="D166" s="140">
        <f t="shared" si="194"/>
        <v>2.4896029536594366E-2</v>
      </c>
      <c r="E166" s="140">
        <f t="shared" si="194"/>
        <v>2.5065981266563703E-2</v>
      </c>
      <c r="F166" s="140">
        <f t="shared" si="194"/>
        <v>2.5408678876707263E-2</v>
      </c>
      <c r="G166" s="140">
        <f t="shared" si="194"/>
        <v>2.7323325749620701E-2</v>
      </c>
      <c r="H166" s="140">
        <f t="shared" si="194"/>
        <v>2.756702335755264E-2</v>
      </c>
      <c r="I166" s="140">
        <f t="shared" si="194"/>
        <v>2.8583875760418306E-2</v>
      </c>
      <c r="J166" s="140">
        <f t="shared" si="194"/>
        <v>2.7889542565798432E-2</v>
      </c>
      <c r="K166" s="140">
        <f t="shared" si="194"/>
        <v>2.5836937334571097E-2</v>
      </c>
      <c r="L166" s="140">
        <f t="shared" si="194"/>
        <v>2.7052553786776352E-2</v>
      </c>
      <c r="M166" s="140">
        <f t="shared" si="194"/>
        <v>2.8746313916351577E-2</v>
      </c>
      <c r="N166" s="140">
        <f t="shared" si="194"/>
        <v>2.7442907015913336E-2</v>
      </c>
      <c r="O166" s="140">
        <f t="shared" si="194"/>
        <v>2.5669789796115432E-2</v>
      </c>
      <c r="P166" s="140">
        <f t="shared" si="194"/>
        <v>2.5214571160734115E-2</v>
      </c>
      <c r="Q166" s="140">
        <f t="shared" si="194"/>
        <v>2.571738002835992E-2</v>
      </c>
      <c r="R166" s="140">
        <f t="shared" si="194"/>
        <v>2.6692096917448518E-2</v>
      </c>
      <c r="S166" s="140">
        <f t="shared" si="194"/>
        <v>2.7383831072799736E-2</v>
      </c>
      <c r="T166" s="140">
        <f t="shared" si="194"/>
        <v>2.8526672428476972E-2</v>
      </c>
      <c r="U166" s="140">
        <f t="shared" si="194"/>
        <v>2.9295371001763576E-2</v>
      </c>
      <c r="V166" s="140">
        <f t="shared" si="194"/>
        <v>1.7827482808372409E-2</v>
      </c>
      <c r="W166" s="140">
        <f t="shared" si="194"/>
        <v>2.3414720603508545E-2</v>
      </c>
      <c r="DA166" s="175"/>
    </row>
    <row r="167" spans="1:105" ht="11.45" customHeight="1" x14ac:dyDescent="0.25">
      <c r="A167" s="128" t="str">
        <f>$A$15</f>
        <v>International - Intra-EEAwUK</v>
      </c>
      <c r="B167" s="140">
        <f t="shared" si="183"/>
        <v>5.5283068374155087E-2</v>
      </c>
      <c r="C167" s="140">
        <f t="shared" ref="C167:W167" si="195">IF(C75=0,0,C75/C$64)</f>
        <v>5.5037196527156364E-2</v>
      </c>
      <c r="D167" s="140">
        <f t="shared" si="195"/>
        <v>5.1840839713593788E-2</v>
      </c>
      <c r="E167" s="140">
        <f t="shared" si="195"/>
        <v>5.5107400097654254E-2</v>
      </c>
      <c r="F167" s="140">
        <f t="shared" si="195"/>
        <v>5.6759392864943831E-2</v>
      </c>
      <c r="G167" s="140">
        <f t="shared" si="195"/>
        <v>5.928354373925053E-2</v>
      </c>
      <c r="H167" s="140">
        <f t="shared" si="195"/>
        <v>6.2203948527058586E-2</v>
      </c>
      <c r="I167" s="140">
        <f t="shared" si="195"/>
        <v>6.508612994629813E-2</v>
      </c>
      <c r="J167" s="140">
        <f t="shared" si="195"/>
        <v>6.6350344992141944E-2</v>
      </c>
      <c r="K167" s="140">
        <f t="shared" si="195"/>
        <v>5.9702559429533009E-2</v>
      </c>
      <c r="L167" s="140">
        <f t="shared" si="195"/>
        <v>6.0175213240894303E-2</v>
      </c>
      <c r="M167" s="140">
        <f t="shared" si="195"/>
        <v>6.3406074882701918E-2</v>
      </c>
      <c r="N167" s="140">
        <f t="shared" si="195"/>
        <v>6.3554731010852003E-2</v>
      </c>
      <c r="O167" s="140">
        <f t="shared" si="195"/>
        <v>6.4067923309697072E-2</v>
      </c>
      <c r="P167" s="140">
        <f t="shared" si="195"/>
        <v>6.4812125664695797E-2</v>
      </c>
      <c r="Q167" s="140">
        <f t="shared" si="195"/>
        <v>6.6793002822625083E-2</v>
      </c>
      <c r="R167" s="140">
        <f t="shared" si="195"/>
        <v>7.1777046871075792E-2</v>
      </c>
      <c r="S167" s="140">
        <f t="shared" si="195"/>
        <v>7.805882252680707E-2</v>
      </c>
      <c r="T167" s="140">
        <f t="shared" si="195"/>
        <v>8.2130352484828889E-2</v>
      </c>
      <c r="U167" s="140">
        <f t="shared" si="195"/>
        <v>8.1992438418464625E-2</v>
      </c>
      <c r="V167" s="140">
        <f t="shared" si="195"/>
        <v>3.2968341360728959E-2</v>
      </c>
      <c r="W167" s="140">
        <f t="shared" si="195"/>
        <v>4.0815089175732018E-2</v>
      </c>
      <c r="DA167" s="175"/>
    </row>
    <row r="168" spans="1:105" ht="11.45" customHeight="1" x14ac:dyDescent="0.25">
      <c r="A168" s="128" t="str">
        <f>$A$16</f>
        <v>International - Extra-EEAwUK</v>
      </c>
      <c r="B168" s="140">
        <f t="shared" si="183"/>
        <v>7.6758924145509888E-2</v>
      </c>
      <c r="C168" s="140">
        <f t="shared" ref="C168:W168" si="196">IF(C76=0,0,C76/C$64)</f>
        <v>7.3759152927308058E-2</v>
      </c>
      <c r="D168" s="140">
        <f t="shared" si="196"/>
        <v>7.2287871941335471E-2</v>
      </c>
      <c r="E168" s="140">
        <f t="shared" si="196"/>
        <v>6.9820120659908433E-2</v>
      </c>
      <c r="F168" s="140">
        <f t="shared" si="196"/>
        <v>7.4005266326039973E-2</v>
      </c>
      <c r="G168" s="140">
        <f t="shared" si="196"/>
        <v>7.6550950213716606E-2</v>
      </c>
      <c r="H168" s="140">
        <f t="shared" si="196"/>
        <v>7.7543513625231777E-2</v>
      </c>
      <c r="I168" s="140">
        <f t="shared" si="196"/>
        <v>7.8616386912614994E-2</v>
      </c>
      <c r="J168" s="140">
        <f t="shared" si="196"/>
        <v>8.0951329796167121E-2</v>
      </c>
      <c r="K168" s="140">
        <f t="shared" si="196"/>
        <v>7.9284668032109984E-2</v>
      </c>
      <c r="L168" s="140">
        <f t="shared" si="196"/>
        <v>8.0285857088112395E-2</v>
      </c>
      <c r="M168" s="140">
        <f t="shared" si="196"/>
        <v>8.1726888725768873E-2</v>
      </c>
      <c r="N168" s="140">
        <f t="shared" si="196"/>
        <v>8.5101991133431518E-2</v>
      </c>
      <c r="O168" s="140">
        <f t="shared" si="196"/>
        <v>8.5462387049977134E-2</v>
      </c>
      <c r="P168" s="140">
        <f t="shared" si="196"/>
        <v>8.4076467813227709E-2</v>
      </c>
      <c r="Q168" s="140">
        <f t="shared" si="196"/>
        <v>8.5184133328696107E-2</v>
      </c>
      <c r="R168" s="140">
        <f t="shared" si="196"/>
        <v>8.5147548124739361E-2</v>
      </c>
      <c r="S168" s="140">
        <f t="shared" si="196"/>
        <v>8.7246452635386523E-2</v>
      </c>
      <c r="T168" s="140">
        <f t="shared" si="196"/>
        <v>9.2050270271618814E-2</v>
      </c>
      <c r="U168" s="140">
        <f t="shared" si="196"/>
        <v>9.4849391024924137E-2</v>
      </c>
      <c r="V168" s="140">
        <f t="shared" si="196"/>
        <v>5.0998161776215585E-2</v>
      </c>
      <c r="W168" s="140">
        <f t="shared" si="196"/>
        <v>5.3863502439974113E-2</v>
      </c>
      <c r="DA168" s="175"/>
    </row>
    <row r="169" spans="1:105" ht="11.45" customHeight="1" x14ac:dyDescent="0.25">
      <c r="A169" s="27" t="s">
        <v>34</v>
      </c>
      <c r="B169" s="31">
        <f t="shared" ref="B169:B180" si="197">IF(B77=0,0,B77/B$77)</f>
        <v>1</v>
      </c>
      <c r="C169" s="31">
        <f t="shared" ref="C169:W169" si="198">IF(C77=0,0,C77/C$77)</f>
        <v>1</v>
      </c>
      <c r="D169" s="31">
        <f t="shared" si="198"/>
        <v>1</v>
      </c>
      <c r="E169" s="31">
        <f t="shared" si="198"/>
        <v>1</v>
      </c>
      <c r="F169" s="31">
        <f t="shared" si="198"/>
        <v>1</v>
      </c>
      <c r="G169" s="31">
        <f t="shared" si="198"/>
        <v>1</v>
      </c>
      <c r="H169" s="31">
        <f t="shared" si="198"/>
        <v>1</v>
      </c>
      <c r="I169" s="31">
        <f t="shared" si="198"/>
        <v>1</v>
      </c>
      <c r="J169" s="31">
        <f t="shared" si="198"/>
        <v>1</v>
      </c>
      <c r="K169" s="31">
        <f t="shared" si="198"/>
        <v>1</v>
      </c>
      <c r="L169" s="31">
        <f t="shared" si="198"/>
        <v>1</v>
      </c>
      <c r="M169" s="31">
        <f t="shared" si="198"/>
        <v>1</v>
      </c>
      <c r="N169" s="31">
        <f t="shared" si="198"/>
        <v>1</v>
      </c>
      <c r="O169" s="31">
        <f t="shared" si="198"/>
        <v>1</v>
      </c>
      <c r="P169" s="31">
        <f t="shared" si="198"/>
        <v>1</v>
      </c>
      <c r="Q169" s="31">
        <f t="shared" si="198"/>
        <v>1</v>
      </c>
      <c r="R169" s="31">
        <f t="shared" si="198"/>
        <v>1</v>
      </c>
      <c r="S169" s="31">
        <f t="shared" si="198"/>
        <v>1</v>
      </c>
      <c r="T169" s="31">
        <f t="shared" si="198"/>
        <v>1</v>
      </c>
      <c r="U169" s="31">
        <f t="shared" si="198"/>
        <v>1</v>
      </c>
      <c r="V169" s="31">
        <f t="shared" si="198"/>
        <v>1</v>
      </c>
      <c r="W169" s="31">
        <f t="shared" si="198"/>
        <v>1</v>
      </c>
      <c r="DA169" s="173"/>
    </row>
    <row r="170" spans="1:105" ht="11.45" customHeight="1" x14ac:dyDescent="0.25">
      <c r="A170" s="136" t="str">
        <f>$A$18</f>
        <v>Road transport</v>
      </c>
      <c r="B170" s="139">
        <f t="shared" si="197"/>
        <v>0.89534018134870785</v>
      </c>
      <c r="C170" s="139">
        <f t="shared" ref="C170:W170" si="199">IF(C78=0,0,C78/C$77)</f>
        <v>0.89887335868774454</v>
      </c>
      <c r="D170" s="139">
        <f t="shared" si="199"/>
        <v>0.89813996470559521</v>
      </c>
      <c r="E170" s="139">
        <f t="shared" si="199"/>
        <v>0.89640274050549706</v>
      </c>
      <c r="F170" s="139">
        <f t="shared" si="199"/>
        <v>0.89712226527810712</v>
      </c>
      <c r="G170" s="139">
        <f t="shared" si="199"/>
        <v>0.89755262461503493</v>
      </c>
      <c r="H170" s="139">
        <f t="shared" si="199"/>
        <v>0.89494538440083093</v>
      </c>
      <c r="I170" s="139">
        <f t="shared" si="199"/>
        <v>0.89556796023093388</v>
      </c>
      <c r="J170" s="139">
        <f t="shared" si="199"/>
        <v>0.89216382366852032</v>
      </c>
      <c r="K170" s="139">
        <f t="shared" si="199"/>
        <v>0.89378080495977741</v>
      </c>
      <c r="L170" s="139">
        <f t="shared" si="199"/>
        <v>0.89357375229366776</v>
      </c>
      <c r="M170" s="139">
        <f t="shared" si="199"/>
        <v>0.89982841650221401</v>
      </c>
      <c r="N170" s="139">
        <f t="shared" si="199"/>
        <v>0.89966551175396037</v>
      </c>
      <c r="O170" s="139">
        <f t="shared" si="199"/>
        <v>0.90391931130204239</v>
      </c>
      <c r="P170" s="139">
        <f t="shared" si="199"/>
        <v>0.90794644418746495</v>
      </c>
      <c r="Q170" s="139">
        <f t="shared" si="199"/>
        <v>0.90445822770984008</v>
      </c>
      <c r="R170" s="139">
        <f t="shared" si="199"/>
        <v>0.90817282594935711</v>
      </c>
      <c r="S170" s="139">
        <f t="shared" si="199"/>
        <v>0.90545347210282912</v>
      </c>
      <c r="T170" s="139">
        <f t="shared" si="199"/>
        <v>0.90778868781078736</v>
      </c>
      <c r="U170" s="139">
        <f t="shared" si="199"/>
        <v>0.91012102614470192</v>
      </c>
      <c r="V170" s="139">
        <f t="shared" si="199"/>
        <v>0.89986216241816686</v>
      </c>
      <c r="W170" s="139">
        <f t="shared" si="199"/>
        <v>0.90111136770386935</v>
      </c>
      <c r="DA170" s="174"/>
    </row>
    <row r="171" spans="1:105" ht="11.45" customHeight="1" x14ac:dyDescent="0.25">
      <c r="A171" s="128" t="str">
        <f>$A$19</f>
        <v>Light commercial vehicles</v>
      </c>
      <c r="B171" s="140">
        <f t="shared" si="197"/>
        <v>0.37209898593177954</v>
      </c>
      <c r="C171" s="140">
        <f t="shared" ref="C171:W171" si="200">IF(C79=0,0,C79/C$77)</f>
        <v>0.36226149195640539</v>
      </c>
      <c r="D171" s="140">
        <f t="shared" si="200"/>
        <v>0.35838113437218022</v>
      </c>
      <c r="E171" s="140">
        <f t="shared" si="200"/>
        <v>0.35498768434887584</v>
      </c>
      <c r="F171" s="140">
        <f t="shared" si="200"/>
        <v>0.34248485370395437</v>
      </c>
      <c r="G171" s="140">
        <f t="shared" si="200"/>
        <v>0.33851639934433236</v>
      </c>
      <c r="H171" s="140">
        <f t="shared" si="200"/>
        <v>0.32039419710609501</v>
      </c>
      <c r="I171" s="140">
        <f t="shared" si="200"/>
        <v>0.32259961508848045</v>
      </c>
      <c r="J171" s="140">
        <f t="shared" si="200"/>
        <v>0.32499766145733955</v>
      </c>
      <c r="K171" s="140">
        <f t="shared" si="200"/>
        <v>0.33992562075621058</v>
      </c>
      <c r="L171" s="140">
        <f t="shared" si="200"/>
        <v>0.33940524946295325</v>
      </c>
      <c r="M171" s="140">
        <f t="shared" si="200"/>
        <v>0.34786139934171378</v>
      </c>
      <c r="N171" s="140">
        <f t="shared" si="200"/>
        <v>0.34571297747269852</v>
      </c>
      <c r="O171" s="140">
        <f t="shared" si="200"/>
        <v>0.34694437798148253</v>
      </c>
      <c r="P171" s="140">
        <f t="shared" si="200"/>
        <v>0.3558355499548353</v>
      </c>
      <c r="Q171" s="140">
        <f t="shared" si="200"/>
        <v>0.34868933221801063</v>
      </c>
      <c r="R171" s="140">
        <f t="shared" si="200"/>
        <v>0.33454854203769469</v>
      </c>
      <c r="S171" s="140">
        <f t="shared" si="200"/>
        <v>0.32626399052539123</v>
      </c>
      <c r="T171" s="140">
        <f t="shared" si="200"/>
        <v>0.32290449950862193</v>
      </c>
      <c r="U171" s="140">
        <f t="shared" si="200"/>
        <v>0.32384879306224112</v>
      </c>
      <c r="V171" s="140">
        <f t="shared" si="200"/>
        <v>0.31972512972060591</v>
      </c>
      <c r="W171" s="140">
        <f t="shared" si="200"/>
        <v>0.32253389887931372</v>
      </c>
      <c r="DA171" s="175"/>
    </row>
    <row r="172" spans="1:105" ht="11.45" customHeight="1" x14ac:dyDescent="0.25">
      <c r="A172" s="128" t="str">
        <f>$A$20</f>
        <v>Heavy goods vehicles</v>
      </c>
      <c r="B172" s="140">
        <f t="shared" si="197"/>
        <v>0.52324119541692826</v>
      </c>
      <c r="C172" s="140">
        <f t="shared" ref="C172:W172" si="201">IF(C80=0,0,C80/C$77)</f>
        <v>0.53661186673133909</v>
      </c>
      <c r="D172" s="140">
        <f t="shared" si="201"/>
        <v>0.53975883033341499</v>
      </c>
      <c r="E172" s="140">
        <f t="shared" si="201"/>
        <v>0.54141505615662122</v>
      </c>
      <c r="F172" s="140">
        <f t="shared" si="201"/>
        <v>0.55463741157415281</v>
      </c>
      <c r="G172" s="140">
        <f t="shared" si="201"/>
        <v>0.55903622527070274</v>
      </c>
      <c r="H172" s="140">
        <f t="shared" si="201"/>
        <v>0.57455118729473587</v>
      </c>
      <c r="I172" s="140">
        <f t="shared" si="201"/>
        <v>0.57296834514245354</v>
      </c>
      <c r="J172" s="140">
        <f t="shared" si="201"/>
        <v>0.56716616221118077</v>
      </c>
      <c r="K172" s="140">
        <f t="shared" si="201"/>
        <v>0.55385518420356683</v>
      </c>
      <c r="L172" s="140">
        <f t="shared" si="201"/>
        <v>0.55416850283071439</v>
      </c>
      <c r="M172" s="140">
        <f t="shared" si="201"/>
        <v>0.55196701716050034</v>
      </c>
      <c r="N172" s="140">
        <f t="shared" si="201"/>
        <v>0.5539525342812619</v>
      </c>
      <c r="O172" s="140">
        <f t="shared" si="201"/>
        <v>0.55697493332055981</v>
      </c>
      <c r="P172" s="140">
        <f t="shared" si="201"/>
        <v>0.55211089423262971</v>
      </c>
      <c r="Q172" s="140">
        <f t="shared" si="201"/>
        <v>0.5557688954918294</v>
      </c>
      <c r="R172" s="140">
        <f t="shared" si="201"/>
        <v>0.57362428391166242</v>
      </c>
      <c r="S172" s="140">
        <f t="shared" si="201"/>
        <v>0.57918948157743788</v>
      </c>
      <c r="T172" s="140">
        <f t="shared" si="201"/>
        <v>0.58488418830216549</v>
      </c>
      <c r="U172" s="140">
        <f t="shared" si="201"/>
        <v>0.58627223308246079</v>
      </c>
      <c r="V172" s="140">
        <f t="shared" si="201"/>
        <v>0.58013703269756101</v>
      </c>
      <c r="W172" s="140">
        <f t="shared" si="201"/>
        <v>0.57857746882455563</v>
      </c>
      <c r="DA172" s="175"/>
    </row>
    <row r="173" spans="1:105" ht="11.45" customHeight="1" x14ac:dyDescent="0.25">
      <c r="A173" s="109" t="str">
        <f>$A$21</f>
        <v>Rail transport</v>
      </c>
      <c r="B173" s="124">
        <f t="shared" si="197"/>
        <v>1.1179076846104863E-2</v>
      </c>
      <c r="C173" s="124">
        <f t="shared" ref="C173:W173" si="202">IF(C81=0,0,C81/C$77)</f>
        <v>9.9415697301094719E-3</v>
      </c>
      <c r="D173" s="124">
        <f t="shared" si="202"/>
        <v>9.7556868775190569E-3</v>
      </c>
      <c r="E173" s="124">
        <f t="shared" si="202"/>
        <v>8.850078153159753E-3</v>
      </c>
      <c r="F173" s="124">
        <f t="shared" si="202"/>
        <v>8.5327209263765837E-3</v>
      </c>
      <c r="G173" s="124">
        <f t="shared" si="202"/>
        <v>7.8256867754106559E-3</v>
      </c>
      <c r="H173" s="124">
        <f t="shared" si="202"/>
        <v>8.2270996585922882E-3</v>
      </c>
      <c r="I173" s="124">
        <f t="shared" si="202"/>
        <v>8.7403809478203368E-3</v>
      </c>
      <c r="J173" s="124">
        <f t="shared" si="202"/>
        <v>8.678132701782389E-3</v>
      </c>
      <c r="K173" s="124">
        <f t="shared" si="202"/>
        <v>7.9524861820507095E-3</v>
      </c>
      <c r="L173" s="124">
        <f t="shared" si="202"/>
        <v>8.6269081751609005E-3</v>
      </c>
      <c r="M173" s="124">
        <f t="shared" si="202"/>
        <v>7.5465790060750349E-3</v>
      </c>
      <c r="N173" s="124">
        <f t="shared" si="202"/>
        <v>7.5767235750122432E-3</v>
      </c>
      <c r="O173" s="124">
        <f t="shared" si="202"/>
        <v>6.0934597111355106E-3</v>
      </c>
      <c r="P173" s="124">
        <f t="shared" si="202"/>
        <v>5.7758389640881888E-3</v>
      </c>
      <c r="Q173" s="124">
        <f t="shared" si="202"/>
        <v>5.6047456823385662E-3</v>
      </c>
      <c r="R173" s="124">
        <f t="shared" si="202"/>
        <v>4.9994644437322119E-3</v>
      </c>
      <c r="S173" s="124">
        <f t="shared" si="202"/>
        <v>4.9052508233807003E-3</v>
      </c>
      <c r="T173" s="124">
        <f t="shared" si="202"/>
        <v>4.8732018714481105E-3</v>
      </c>
      <c r="U173" s="124">
        <f t="shared" si="202"/>
        <v>4.7960774021888943E-3</v>
      </c>
      <c r="V173" s="124">
        <f t="shared" si="202"/>
        <v>4.6404823314025621E-3</v>
      </c>
      <c r="W173" s="124">
        <f t="shared" si="202"/>
        <v>4.7315639228545925E-3</v>
      </c>
      <c r="DA173" s="176"/>
    </row>
    <row r="174" spans="1:105" ht="11.45" customHeight="1" x14ac:dyDescent="0.25">
      <c r="A174" s="109" t="str">
        <f>$A$22</f>
        <v>Aviation</v>
      </c>
      <c r="B174" s="124">
        <f t="shared" si="197"/>
        <v>3.058953765434708E-2</v>
      </c>
      <c r="C174" s="124">
        <f t="shared" ref="C174:W174" si="203">IF(C82=0,0,C82/C$77)</f>
        <v>2.7903570016701705E-2</v>
      </c>
      <c r="D174" s="124">
        <f t="shared" si="203"/>
        <v>2.9732267022322095E-2</v>
      </c>
      <c r="E174" s="124">
        <f t="shared" si="203"/>
        <v>3.0693452440901565E-2</v>
      </c>
      <c r="F174" s="124">
        <f t="shared" si="203"/>
        <v>3.2022002395910625E-2</v>
      </c>
      <c r="G174" s="124">
        <f t="shared" si="203"/>
        <v>3.4343030128542333E-2</v>
      </c>
      <c r="H174" s="124">
        <f t="shared" si="203"/>
        <v>3.6811408365735668E-2</v>
      </c>
      <c r="I174" s="124">
        <f t="shared" si="203"/>
        <v>3.7953097957717868E-2</v>
      </c>
      <c r="J174" s="124">
        <f t="shared" si="203"/>
        <v>4.0401024289959536E-2</v>
      </c>
      <c r="K174" s="124">
        <f t="shared" si="203"/>
        <v>3.638652260706926E-2</v>
      </c>
      <c r="L174" s="124">
        <f t="shared" si="203"/>
        <v>4.0015846068305556E-2</v>
      </c>
      <c r="M174" s="124">
        <f t="shared" si="203"/>
        <v>3.9854458760711052E-2</v>
      </c>
      <c r="N174" s="124">
        <f t="shared" si="203"/>
        <v>3.8875441155691845E-2</v>
      </c>
      <c r="O174" s="124">
        <f t="shared" si="203"/>
        <v>3.9777450955882823E-2</v>
      </c>
      <c r="P174" s="124">
        <f t="shared" si="203"/>
        <v>3.9057389755243144E-2</v>
      </c>
      <c r="Q174" s="124">
        <f t="shared" si="203"/>
        <v>4.0475277690356082E-2</v>
      </c>
      <c r="R174" s="124">
        <f t="shared" si="203"/>
        <v>3.7372192470421145E-2</v>
      </c>
      <c r="S174" s="124">
        <f t="shared" si="203"/>
        <v>3.9651841278598277E-2</v>
      </c>
      <c r="T174" s="124">
        <f t="shared" si="203"/>
        <v>3.9476405485874465E-2</v>
      </c>
      <c r="U174" s="124">
        <f t="shared" si="203"/>
        <v>3.6812392306354073E-2</v>
      </c>
      <c r="V174" s="124">
        <f t="shared" si="203"/>
        <v>5.1338701478712959E-2</v>
      </c>
      <c r="W174" s="124">
        <f t="shared" si="203"/>
        <v>5.0981870063842569E-2</v>
      </c>
      <c r="DA174" s="176"/>
    </row>
    <row r="175" spans="1:105" ht="11.45" customHeight="1" x14ac:dyDescent="0.25">
      <c r="A175" s="128" t="s">
        <v>27</v>
      </c>
      <c r="B175" s="140">
        <f t="shared" si="197"/>
        <v>2.3664365597652164E-3</v>
      </c>
      <c r="C175" s="140">
        <f t="shared" ref="C175:W175" si="204">IF(C83=0,0,C83/C$77)</f>
        <v>2.4839681482868355E-3</v>
      </c>
      <c r="D175" s="140">
        <f t="shared" si="204"/>
        <v>2.1437234284212318E-3</v>
      </c>
      <c r="E175" s="140">
        <f t="shared" si="204"/>
        <v>1.7596083725586553E-3</v>
      </c>
      <c r="F175" s="140">
        <f t="shared" si="204"/>
        <v>1.8025163939040479E-3</v>
      </c>
      <c r="G175" s="140">
        <f t="shared" si="204"/>
        <v>1.7758335964828372E-3</v>
      </c>
      <c r="H175" s="140">
        <f t="shared" si="204"/>
        <v>1.713247823563398E-3</v>
      </c>
      <c r="I175" s="140">
        <f t="shared" si="204"/>
        <v>1.5909565798850366E-3</v>
      </c>
      <c r="J175" s="140">
        <f t="shared" si="204"/>
        <v>1.6117081836196532E-3</v>
      </c>
      <c r="K175" s="140">
        <f t="shared" si="204"/>
        <v>1.446195943744785E-3</v>
      </c>
      <c r="L175" s="140">
        <f t="shared" si="204"/>
        <v>1.3224667822278812E-3</v>
      </c>
      <c r="M175" s="140">
        <f t="shared" si="204"/>
        <v>1.2649662191813232E-3</v>
      </c>
      <c r="N175" s="140">
        <f t="shared" si="204"/>
        <v>1.2467717710588635E-3</v>
      </c>
      <c r="O175" s="140">
        <f t="shared" si="204"/>
        <v>1.1992570721490326E-3</v>
      </c>
      <c r="P175" s="140">
        <f t="shared" si="204"/>
        <v>1.2719762547305827E-3</v>
      </c>
      <c r="Q175" s="140">
        <f t="shared" si="204"/>
        <v>1.2277027933327164E-3</v>
      </c>
      <c r="R175" s="140">
        <f t="shared" si="204"/>
        <v>1.0715023168383184E-3</v>
      </c>
      <c r="S175" s="140">
        <f t="shared" si="204"/>
        <v>1.1164331967285425E-3</v>
      </c>
      <c r="T175" s="140">
        <f t="shared" si="204"/>
        <v>1.092498367606291E-3</v>
      </c>
      <c r="U175" s="140">
        <f t="shared" si="204"/>
        <v>1.104743799727717E-3</v>
      </c>
      <c r="V175" s="140">
        <f t="shared" si="204"/>
        <v>1.1193410909394192E-3</v>
      </c>
      <c r="W175" s="140">
        <f t="shared" si="204"/>
        <v>1.0893990426632091E-3</v>
      </c>
      <c r="DA175" s="175"/>
    </row>
    <row r="176" spans="1:105" ht="11.45" customHeight="1" x14ac:dyDescent="0.25">
      <c r="A176" s="128" t="str">
        <f>$A$24</f>
        <v>International - Intra-EEAwUK</v>
      </c>
      <c r="B176" s="140">
        <f t="shared" si="197"/>
        <v>3.3086054203211039E-3</v>
      </c>
      <c r="C176" s="140">
        <f t="shared" ref="C176:W176" si="205">IF(C84=0,0,C84/C$77)</f>
        <v>2.8862014742929475E-3</v>
      </c>
      <c r="D176" s="140">
        <f t="shared" si="205"/>
        <v>3.0651494001034986E-3</v>
      </c>
      <c r="E176" s="140">
        <f t="shared" si="205"/>
        <v>2.9760578522180885E-3</v>
      </c>
      <c r="F176" s="140">
        <f t="shared" si="205"/>
        <v>3.1974501773861181E-3</v>
      </c>
      <c r="G176" s="140">
        <f t="shared" si="205"/>
        <v>3.3713135723375367E-3</v>
      </c>
      <c r="H176" s="140">
        <f t="shared" si="205"/>
        <v>4.1449824662387986E-3</v>
      </c>
      <c r="I176" s="140">
        <f t="shared" si="205"/>
        <v>4.3826125299254353E-3</v>
      </c>
      <c r="J176" s="140">
        <f t="shared" si="205"/>
        <v>4.5944028010673687E-3</v>
      </c>
      <c r="K176" s="140">
        <f t="shared" si="205"/>
        <v>4.383965373699718E-3</v>
      </c>
      <c r="L176" s="140">
        <f t="shared" si="205"/>
        <v>4.3813712471804491E-3</v>
      </c>
      <c r="M176" s="140">
        <f t="shared" si="205"/>
        <v>4.1852879642448179E-3</v>
      </c>
      <c r="N176" s="140">
        <f t="shared" si="205"/>
        <v>4.1900707362222097E-3</v>
      </c>
      <c r="O176" s="140">
        <f t="shared" si="205"/>
        <v>4.3523227372958577E-3</v>
      </c>
      <c r="P176" s="140">
        <f t="shared" si="205"/>
        <v>4.3377451090756466E-3</v>
      </c>
      <c r="Q176" s="140">
        <f t="shared" si="205"/>
        <v>4.452385873651583E-3</v>
      </c>
      <c r="R176" s="140">
        <f t="shared" si="205"/>
        <v>4.0058398553355808E-3</v>
      </c>
      <c r="S176" s="140">
        <f t="shared" si="205"/>
        <v>4.5483323841440408E-3</v>
      </c>
      <c r="T176" s="140">
        <f t="shared" si="205"/>
        <v>4.6170051333390564E-3</v>
      </c>
      <c r="U176" s="140">
        <f t="shared" si="205"/>
        <v>4.6174098870647049E-3</v>
      </c>
      <c r="V176" s="140">
        <f t="shared" si="205"/>
        <v>5.0618885039329852E-3</v>
      </c>
      <c r="W176" s="140">
        <f t="shared" si="205"/>
        <v>6.1195780217177462E-3</v>
      </c>
      <c r="DA176" s="175"/>
    </row>
    <row r="177" spans="1:105" ht="11.45" customHeight="1" x14ac:dyDescent="0.25">
      <c r="A177" s="128" t="str">
        <f>$A$25</f>
        <v>International - Extra-EEAwUK</v>
      </c>
      <c r="B177" s="140">
        <f t="shared" si="197"/>
        <v>2.491449567426076E-2</v>
      </c>
      <c r="C177" s="140">
        <f t="shared" ref="C177:W177" si="206">IF(C85=0,0,C85/C$77)</f>
        <v>2.2533400394121921E-2</v>
      </c>
      <c r="D177" s="140">
        <f t="shared" si="206"/>
        <v>2.4523394193797361E-2</v>
      </c>
      <c r="E177" s="140">
        <f t="shared" si="206"/>
        <v>2.5957786216124819E-2</v>
      </c>
      <c r="F177" s="140">
        <f t="shared" si="206"/>
        <v>2.7022035824620455E-2</v>
      </c>
      <c r="G177" s="140">
        <f t="shared" si="206"/>
        <v>2.9195882959721958E-2</v>
      </c>
      <c r="H177" s="140">
        <f t="shared" si="206"/>
        <v>3.0953178075933466E-2</v>
      </c>
      <c r="I177" s="140">
        <f t="shared" si="206"/>
        <v>3.1979528847907397E-2</v>
      </c>
      <c r="J177" s="140">
        <f t="shared" si="206"/>
        <v>3.4194913305272516E-2</v>
      </c>
      <c r="K177" s="140">
        <f t="shared" si="206"/>
        <v>3.0556361289624755E-2</v>
      </c>
      <c r="L177" s="140">
        <f t="shared" si="206"/>
        <v>3.4312008038897224E-2</v>
      </c>
      <c r="M177" s="140">
        <f t="shared" si="206"/>
        <v>3.4404204577284908E-2</v>
      </c>
      <c r="N177" s="140">
        <f t="shared" si="206"/>
        <v>3.3438598648410769E-2</v>
      </c>
      <c r="O177" s="140">
        <f t="shared" si="206"/>
        <v>3.4225871146437936E-2</v>
      </c>
      <c r="P177" s="140">
        <f t="shared" si="206"/>
        <v>3.3447668391436911E-2</v>
      </c>
      <c r="Q177" s="140">
        <f t="shared" si="206"/>
        <v>3.4795189023371781E-2</v>
      </c>
      <c r="R177" s="140">
        <f t="shared" si="206"/>
        <v>3.2294850298247246E-2</v>
      </c>
      <c r="S177" s="140">
        <f t="shared" si="206"/>
        <v>3.3987075697725695E-2</v>
      </c>
      <c r="T177" s="140">
        <f t="shared" si="206"/>
        <v>3.3766901984929119E-2</v>
      </c>
      <c r="U177" s="140">
        <f t="shared" si="206"/>
        <v>3.1090238619561651E-2</v>
      </c>
      <c r="V177" s="140">
        <f t="shared" si="206"/>
        <v>4.5157471883840554E-2</v>
      </c>
      <c r="W177" s="140">
        <f t="shared" si="206"/>
        <v>4.3772892999461611E-2</v>
      </c>
      <c r="DA177" s="175"/>
    </row>
    <row r="178" spans="1:105" ht="11.45" customHeight="1" x14ac:dyDescent="0.25">
      <c r="A178" s="109" t="s">
        <v>143</v>
      </c>
      <c r="B178" s="124">
        <f t="shared" si="197"/>
        <v>6.289120415084018E-2</v>
      </c>
      <c r="C178" s="124">
        <f t="shared" ref="C178:W178" si="207">IF(C86=0,0,C86/C$77)</f>
        <v>6.3281501565444376E-2</v>
      </c>
      <c r="D178" s="124">
        <f t="shared" si="207"/>
        <v>6.2372081394563683E-2</v>
      </c>
      <c r="E178" s="124">
        <f t="shared" si="207"/>
        <v>6.4053728900441614E-2</v>
      </c>
      <c r="F178" s="124">
        <f t="shared" si="207"/>
        <v>6.2323011399605596E-2</v>
      </c>
      <c r="G178" s="124">
        <f t="shared" si="207"/>
        <v>6.027865848101191E-2</v>
      </c>
      <c r="H178" s="124">
        <f t="shared" si="207"/>
        <v>6.0016107574841326E-2</v>
      </c>
      <c r="I178" s="124">
        <f t="shared" si="207"/>
        <v>5.7738560863527924E-2</v>
      </c>
      <c r="J178" s="124">
        <f t="shared" si="207"/>
        <v>5.8757019339737794E-2</v>
      </c>
      <c r="K178" s="124">
        <f t="shared" si="207"/>
        <v>6.1880186251102746E-2</v>
      </c>
      <c r="L178" s="124">
        <f t="shared" si="207"/>
        <v>5.7783493462865931E-2</v>
      </c>
      <c r="M178" s="124">
        <f t="shared" si="207"/>
        <v>5.2770545730999853E-2</v>
      </c>
      <c r="N178" s="124">
        <f t="shared" si="207"/>
        <v>5.3882323515335492E-2</v>
      </c>
      <c r="O178" s="124">
        <f t="shared" si="207"/>
        <v>5.0209778030939338E-2</v>
      </c>
      <c r="P178" s="124">
        <f t="shared" si="207"/>
        <v>4.7220327093203819E-2</v>
      </c>
      <c r="Q178" s="124">
        <f t="shared" si="207"/>
        <v>4.9461748917465242E-2</v>
      </c>
      <c r="R178" s="124">
        <f t="shared" si="207"/>
        <v>4.9455517136489401E-2</v>
      </c>
      <c r="S178" s="124">
        <f t="shared" si="207"/>
        <v>4.9989435795191904E-2</v>
      </c>
      <c r="T178" s="124">
        <f t="shared" si="207"/>
        <v>4.7861704831890124E-2</v>
      </c>
      <c r="U178" s="124">
        <f t="shared" si="207"/>
        <v>4.8270504146755031E-2</v>
      </c>
      <c r="V178" s="124">
        <f t="shared" si="207"/>
        <v>4.4158653771717613E-2</v>
      </c>
      <c r="W178" s="124">
        <f t="shared" si="207"/>
        <v>4.3175198309433359E-2</v>
      </c>
      <c r="DA178" s="176"/>
    </row>
    <row r="179" spans="1:105" ht="11.45" customHeight="1" x14ac:dyDescent="0.25">
      <c r="A179" s="128" t="str">
        <f>$A$27</f>
        <v>Domestic coastal shipping</v>
      </c>
      <c r="B179" s="140">
        <f t="shared" si="197"/>
        <v>4.9817943267318206E-2</v>
      </c>
      <c r="C179" s="140">
        <f t="shared" ref="C179:W179" si="208">IF(C87=0,0,C87/C$77)</f>
        <v>5.0528547094058761E-2</v>
      </c>
      <c r="D179" s="140">
        <f t="shared" si="208"/>
        <v>5.0360206793145929E-2</v>
      </c>
      <c r="E179" s="140">
        <f t="shared" si="208"/>
        <v>5.2121074160226939E-2</v>
      </c>
      <c r="F179" s="140">
        <f t="shared" si="208"/>
        <v>5.0668269186348702E-2</v>
      </c>
      <c r="G179" s="140">
        <f t="shared" si="208"/>
        <v>4.8796247957616008E-2</v>
      </c>
      <c r="H179" s="140">
        <f t="shared" si="208"/>
        <v>5.045397730414606E-2</v>
      </c>
      <c r="I179" s="140">
        <f t="shared" si="208"/>
        <v>4.6856219890877258E-2</v>
      </c>
      <c r="J179" s="140">
        <f t="shared" si="208"/>
        <v>4.7646260932465545E-2</v>
      </c>
      <c r="K179" s="140">
        <f t="shared" si="208"/>
        <v>4.991046606672727E-2</v>
      </c>
      <c r="L179" s="140">
        <f t="shared" si="208"/>
        <v>4.548302305858079E-2</v>
      </c>
      <c r="M179" s="140">
        <f t="shared" si="208"/>
        <v>4.0246862331270603E-2</v>
      </c>
      <c r="N179" s="140">
        <f t="shared" si="208"/>
        <v>4.1022182987179509E-2</v>
      </c>
      <c r="O179" s="140">
        <f t="shared" si="208"/>
        <v>3.588180635205495E-2</v>
      </c>
      <c r="P179" s="140">
        <f t="shared" si="208"/>
        <v>3.3936957416186263E-2</v>
      </c>
      <c r="Q179" s="140">
        <f t="shared" si="208"/>
        <v>3.5824554690098077E-2</v>
      </c>
      <c r="R179" s="140">
        <f t="shared" si="208"/>
        <v>3.7044311419631479E-2</v>
      </c>
      <c r="S179" s="140">
        <f t="shared" si="208"/>
        <v>3.8639975518995742E-2</v>
      </c>
      <c r="T179" s="140">
        <f t="shared" si="208"/>
        <v>3.6708296146122997E-2</v>
      </c>
      <c r="U179" s="140">
        <f t="shared" si="208"/>
        <v>3.7073651545729537E-2</v>
      </c>
      <c r="V179" s="140">
        <f t="shared" si="208"/>
        <v>3.3464234096256533E-2</v>
      </c>
      <c r="W179" s="140">
        <f t="shared" si="208"/>
        <v>3.2649953095009801E-2</v>
      </c>
      <c r="DA179" s="175"/>
    </row>
    <row r="180" spans="1:105" ht="11.45" customHeight="1" x14ac:dyDescent="0.25">
      <c r="A180" s="138" t="str">
        <f>$A$28</f>
        <v>Inland waterways</v>
      </c>
      <c r="B180" s="127">
        <f t="shared" si="197"/>
        <v>1.3073260883521976E-2</v>
      </c>
      <c r="C180" s="127">
        <f t="shared" ref="C180:W180" si="209">IF(C88=0,0,C88/C$77)</f>
        <v>1.275295447138561E-2</v>
      </c>
      <c r="D180" s="127">
        <f t="shared" si="209"/>
        <v>1.2011874601417753E-2</v>
      </c>
      <c r="E180" s="127">
        <f t="shared" si="209"/>
        <v>1.1932654740214668E-2</v>
      </c>
      <c r="F180" s="127">
        <f t="shared" si="209"/>
        <v>1.1654742213256897E-2</v>
      </c>
      <c r="G180" s="127">
        <f t="shared" si="209"/>
        <v>1.1482410523395905E-2</v>
      </c>
      <c r="H180" s="127">
        <f t="shared" si="209"/>
        <v>9.5621302706952616E-3</v>
      </c>
      <c r="I180" s="127">
        <f t="shared" si="209"/>
        <v>1.0882340972650671E-2</v>
      </c>
      <c r="J180" s="127">
        <f t="shared" si="209"/>
        <v>1.1110758407272252E-2</v>
      </c>
      <c r="K180" s="127">
        <f t="shared" si="209"/>
        <v>1.1969720184375469E-2</v>
      </c>
      <c r="L180" s="127">
        <f t="shared" si="209"/>
        <v>1.2300470404285146E-2</v>
      </c>
      <c r="M180" s="127">
        <f t="shared" si="209"/>
        <v>1.2523683399729245E-2</v>
      </c>
      <c r="N180" s="127">
        <f t="shared" si="209"/>
        <v>1.2860140528155982E-2</v>
      </c>
      <c r="O180" s="127">
        <f t="shared" si="209"/>
        <v>1.4327971678884386E-2</v>
      </c>
      <c r="P180" s="127">
        <f t="shared" si="209"/>
        <v>1.3283369677017549E-2</v>
      </c>
      <c r="Q180" s="127">
        <f t="shared" si="209"/>
        <v>1.363719422736716E-2</v>
      </c>
      <c r="R180" s="127">
        <f t="shared" si="209"/>
        <v>1.2411205716857915E-2</v>
      </c>
      <c r="S180" s="127">
        <f t="shared" si="209"/>
        <v>1.1349460276196158E-2</v>
      </c>
      <c r="T180" s="127">
        <f t="shared" si="209"/>
        <v>1.1153408685767131E-2</v>
      </c>
      <c r="U180" s="127">
        <f t="shared" si="209"/>
        <v>1.1196852601025492E-2</v>
      </c>
      <c r="V180" s="127">
        <f t="shared" si="209"/>
        <v>1.0694419675461081E-2</v>
      </c>
      <c r="W180" s="127">
        <f t="shared" si="209"/>
        <v>1.052524521442356E-2</v>
      </c>
      <c r="DA180" s="178"/>
    </row>
    <row r="181" spans="1:105" ht="11.45" customHeight="1" x14ac:dyDescent="0.25">
      <c r="A181" s="27" t="s">
        <v>178</v>
      </c>
      <c r="B181" s="31">
        <f>IF(B89=0,0,B89/B$89)</f>
        <v>1</v>
      </c>
      <c r="C181" s="31">
        <f t="shared" ref="C181:W181" si="210">IF(C89=0,0,C89/C$89)</f>
        <v>1</v>
      </c>
      <c r="D181" s="31">
        <f t="shared" si="210"/>
        <v>1</v>
      </c>
      <c r="E181" s="31">
        <f t="shared" si="210"/>
        <v>1</v>
      </c>
      <c r="F181" s="31">
        <f t="shared" si="210"/>
        <v>1</v>
      </c>
      <c r="G181" s="31">
        <f t="shared" si="210"/>
        <v>1</v>
      </c>
      <c r="H181" s="31">
        <f t="shared" si="210"/>
        <v>1</v>
      </c>
      <c r="I181" s="31">
        <f t="shared" si="210"/>
        <v>1</v>
      </c>
      <c r="J181" s="31">
        <f t="shared" si="210"/>
        <v>1</v>
      </c>
      <c r="K181" s="31">
        <f t="shared" si="210"/>
        <v>1</v>
      </c>
      <c r="L181" s="31">
        <f t="shared" si="210"/>
        <v>1</v>
      </c>
      <c r="M181" s="31">
        <f t="shared" si="210"/>
        <v>1</v>
      </c>
      <c r="N181" s="31">
        <f t="shared" si="210"/>
        <v>1</v>
      </c>
      <c r="O181" s="31">
        <f t="shared" si="210"/>
        <v>1</v>
      </c>
      <c r="P181" s="31">
        <f t="shared" si="210"/>
        <v>1</v>
      </c>
      <c r="Q181" s="31">
        <f t="shared" si="210"/>
        <v>1</v>
      </c>
      <c r="R181" s="31">
        <f t="shared" si="210"/>
        <v>1</v>
      </c>
      <c r="S181" s="31">
        <f t="shared" si="210"/>
        <v>1</v>
      </c>
      <c r="T181" s="31">
        <f t="shared" si="210"/>
        <v>1</v>
      </c>
      <c r="U181" s="31">
        <f t="shared" si="210"/>
        <v>1</v>
      </c>
      <c r="V181" s="31">
        <f t="shared" si="210"/>
        <v>1</v>
      </c>
      <c r="W181" s="31">
        <f t="shared" si="210"/>
        <v>1</v>
      </c>
      <c r="DA181" s="173"/>
    </row>
    <row r="182" spans="1:105" ht="11.45" customHeight="1" x14ac:dyDescent="0.25">
      <c r="A182" s="128" t="str">
        <f>$A$30</f>
        <v>Intra-EEA</v>
      </c>
      <c r="B182" s="140">
        <f>IF(B90=0,0,B90/B$89)</f>
        <v>0.3031954471673336</v>
      </c>
      <c r="C182" s="140">
        <f t="shared" ref="C182:W182" si="211">IF(C90=0,0,C90/C$89)</f>
        <v>0.29190692411752045</v>
      </c>
      <c r="D182" s="140">
        <f t="shared" si="211"/>
        <v>0.28336086825171425</v>
      </c>
      <c r="E182" s="140">
        <f t="shared" si="211"/>
        <v>0.28574143850310835</v>
      </c>
      <c r="F182" s="140">
        <f t="shared" si="211"/>
        <v>0.2775010845112188</v>
      </c>
      <c r="G182" s="140">
        <f t="shared" si="211"/>
        <v>0.26253988664793593</v>
      </c>
      <c r="H182" s="140">
        <f t="shared" si="211"/>
        <v>0.25215750387129765</v>
      </c>
      <c r="I182" s="140">
        <f t="shared" si="211"/>
        <v>0.24711342291726346</v>
      </c>
      <c r="J182" s="140">
        <f t="shared" si="211"/>
        <v>0.24692043307379385</v>
      </c>
      <c r="K182" s="140">
        <f t="shared" si="211"/>
        <v>0.26470931635560235</v>
      </c>
      <c r="L182" s="140">
        <f t="shared" si="211"/>
        <v>0.27128831706130446</v>
      </c>
      <c r="M182" s="140">
        <f t="shared" si="211"/>
        <v>0.25565030633403341</v>
      </c>
      <c r="N182" s="140">
        <f t="shared" si="211"/>
        <v>0.25784699469916073</v>
      </c>
      <c r="O182" s="140">
        <f t="shared" si="211"/>
        <v>0.26439576436952522</v>
      </c>
      <c r="P182" s="140">
        <f t="shared" si="211"/>
        <v>0.26617976174819036</v>
      </c>
      <c r="Q182" s="140">
        <f t="shared" si="211"/>
        <v>0.2702096446449575</v>
      </c>
      <c r="R182" s="140">
        <f t="shared" si="211"/>
        <v>0.27701366611393119</v>
      </c>
      <c r="S182" s="140">
        <f t="shared" si="211"/>
        <v>0.27765533089486077</v>
      </c>
      <c r="T182" s="140">
        <f t="shared" si="211"/>
        <v>0.27798080109104756</v>
      </c>
      <c r="U182" s="140">
        <f t="shared" si="211"/>
        <v>0.28293779002594954</v>
      </c>
      <c r="V182" s="140">
        <f t="shared" si="211"/>
        <v>0.26158350568751271</v>
      </c>
      <c r="W182" s="140">
        <f t="shared" si="211"/>
        <v>0.26128202727871819</v>
      </c>
      <c r="DA182" s="175"/>
    </row>
    <row r="183" spans="1:105" ht="11.45" customHeight="1" x14ac:dyDescent="0.25">
      <c r="A183" s="138" t="str">
        <f>$A$31</f>
        <v>Extra-EEA</v>
      </c>
      <c r="B183" s="127">
        <f>IF(B91=0,0,B91/B$89)</f>
        <v>0.6968045528326664</v>
      </c>
      <c r="C183" s="127">
        <f t="shared" ref="C183:W183" si="212">IF(C91=0,0,C91/C$89)</f>
        <v>0.70809307588247949</v>
      </c>
      <c r="D183" s="127">
        <f t="shared" si="212"/>
        <v>0.71663913174828564</v>
      </c>
      <c r="E183" s="127">
        <f t="shared" si="212"/>
        <v>0.71425856149689182</v>
      </c>
      <c r="F183" s="127">
        <f t="shared" si="212"/>
        <v>0.7224989154887812</v>
      </c>
      <c r="G183" s="127">
        <f t="shared" si="212"/>
        <v>0.73746011335206407</v>
      </c>
      <c r="H183" s="127">
        <f t="shared" si="212"/>
        <v>0.74784249612870224</v>
      </c>
      <c r="I183" s="127">
        <f t="shared" si="212"/>
        <v>0.75288657708273654</v>
      </c>
      <c r="J183" s="127">
        <f t="shared" si="212"/>
        <v>0.75307956692620615</v>
      </c>
      <c r="K183" s="127">
        <f t="shared" si="212"/>
        <v>0.73529068364439765</v>
      </c>
      <c r="L183" s="127">
        <f t="shared" si="212"/>
        <v>0.72871168293869559</v>
      </c>
      <c r="M183" s="127">
        <f t="shared" si="212"/>
        <v>0.74434969366596659</v>
      </c>
      <c r="N183" s="127">
        <f t="shared" si="212"/>
        <v>0.74215300530083927</v>
      </c>
      <c r="O183" s="127">
        <f t="shared" si="212"/>
        <v>0.73560423563047472</v>
      </c>
      <c r="P183" s="127">
        <f t="shared" si="212"/>
        <v>0.73382023825180964</v>
      </c>
      <c r="Q183" s="127">
        <f t="shared" si="212"/>
        <v>0.72979035535504244</v>
      </c>
      <c r="R183" s="127">
        <f t="shared" si="212"/>
        <v>0.7229863338860687</v>
      </c>
      <c r="S183" s="127">
        <f t="shared" si="212"/>
        <v>0.72234466910513928</v>
      </c>
      <c r="T183" s="127">
        <f t="shared" si="212"/>
        <v>0.7220191989089525</v>
      </c>
      <c r="U183" s="127">
        <f t="shared" si="212"/>
        <v>0.71706220997405046</v>
      </c>
      <c r="V183" s="127">
        <f t="shared" si="212"/>
        <v>0.73841649431248724</v>
      </c>
      <c r="W183" s="127">
        <f t="shared" si="212"/>
        <v>0.73871797272128192</v>
      </c>
      <c r="DA183" s="178"/>
    </row>
    <row r="184" spans="1:105" x14ac:dyDescent="0.25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DA184" s="171"/>
    </row>
    <row r="185" spans="1:105" ht="11.45" customHeight="1" x14ac:dyDescent="0.25">
      <c r="A185" s="53" t="s">
        <v>42</v>
      </c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DA185" s="172"/>
    </row>
    <row r="186" spans="1:105" ht="11.45" customHeight="1" x14ac:dyDescent="0.25">
      <c r="A186" s="27" t="s">
        <v>161</v>
      </c>
      <c r="B186" s="32">
        <f t="shared" ref="B186:V186" si="213">IF(B34=0,0,B34/B4*1000)</f>
        <v>37.902390780144799</v>
      </c>
      <c r="C186" s="32">
        <f t="shared" si="213"/>
        <v>37.679796566523962</v>
      </c>
      <c r="D186" s="32">
        <f t="shared" si="213"/>
        <v>37.803067763569139</v>
      </c>
      <c r="E186" s="32">
        <f t="shared" si="213"/>
        <v>37.647852968563846</v>
      </c>
      <c r="F186" s="32">
        <f t="shared" si="213"/>
        <v>37.467481738358337</v>
      </c>
      <c r="G186" s="32">
        <f t="shared" si="213"/>
        <v>37.205792127415094</v>
      </c>
      <c r="H186" s="32">
        <f t="shared" si="213"/>
        <v>37.330498623147413</v>
      </c>
      <c r="I186" s="32">
        <f t="shared" si="213"/>
        <v>37.255030922091898</v>
      </c>
      <c r="J186" s="32">
        <f t="shared" si="213"/>
        <v>36.882728127608956</v>
      </c>
      <c r="K186" s="32">
        <f t="shared" si="213"/>
        <v>36.492020689027044</v>
      </c>
      <c r="L186" s="32">
        <f t="shared" si="213"/>
        <v>36.0559955239979</v>
      </c>
      <c r="M186" s="32">
        <f t="shared" si="213"/>
        <v>35.938990893450608</v>
      </c>
      <c r="N186" s="32">
        <f t="shared" si="213"/>
        <v>35.21252156311521</v>
      </c>
      <c r="O186" s="32">
        <f t="shared" si="213"/>
        <v>34.550606812610781</v>
      </c>
      <c r="P186" s="32">
        <f t="shared" si="213"/>
        <v>34.761756187246192</v>
      </c>
      <c r="Q186" s="32">
        <f t="shared" si="213"/>
        <v>34.570096973859094</v>
      </c>
      <c r="R186" s="32">
        <f t="shared" si="213"/>
        <v>34.399437802660799</v>
      </c>
      <c r="S186" s="32">
        <f t="shared" si="213"/>
        <v>34.368237694818582</v>
      </c>
      <c r="T186" s="32">
        <f t="shared" si="213"/>
        <v>33.979831684121457</v>
      </c>
      <c r="U186" s="32">
        <f t="shared" si="213"/>
        <v>33.778915702080056</v>
      </c>
      <c r="V186" s="32">
        <f t="shared" si="213"/>
        <v>38.500229965540775</v>
      </c>
      <c r="W186" s="32">
        <f t="shared" ref="W186" si="214">IF(W34=0,0,W34/W4*1000)</f>
        <v>38.137621897411975</v>
      </c>
      <c r="DA186" s="173" t="s">
        <v>414</v>
      </c>
    </row>
    <row r="187" spans="1:105" ht="11.45" customHeight="1" x14ac:dyDescent="0.25">
      <c r="A187" s="136" t="str">
        <f>$A$5</f>
        <v>Road transport</v>
      </c>
      <c r="B187" s="141">
        <f t="shared" ref="B187:V187" si="215">IF(B35=0,0,B35/B5*1000)</f>
        <v>39.252387627456272</v>
      </c>
      <c r="C187" s="141">
        <f t="shared" si="215"/>
        <v>39.050095558639761</v>
      </c>
      <c r="D187" s="141">
        <f t="shared" si="215"/>
        <v>39.248027866795773</v>
      </c>
      <c r="E187" s="141">
        <f t="shared" si="215"/>
        <v>39.080551267979935</v>
      </c>
      <c r="F187" s="141">
        <f t="shared" si="215"/>
        <v>39.09387834032146</v>
      </c>
      <c r="G187" s="141">
        <f t="shared" si="215"/>
        <v>39.102554368747747</v>
      </c>
      <c r="H187" s="141">
        <f t="shared" si="215"/>
        <v>39.43059822702353</v>
      </c>
      <c r="I187" s="141">
        <f t="shared" si="215"/>
        <v>39.452831131780826</v>
      </c>
      <c r="J187" s="141">
        <f t="shared" si="215"/>
        <v>39.073976069599404</v>
      </c>
      <c r="K187" s="141">
        <f t="shared" si="215"/>
        <v>38.683034533154952</v>
      </c>
      <c r="L187" s="141">
        <f t="shared" si="215"/>
        <v>38.516618341766154</v>
      </c>
      <c r="M187" s="141">
        <f t="shared" si="215"/>
        <v>38.625431202900785</v>
      </c>
      <c r="N187" s="141">
        <f t="shared" si="215"/>
        <v>37.885170446657874</v>
      </c>
      <c r="O187" s="141">
        <f t="shared" si="215"/>
        <v>37.298819441141887</v>
      </c>
      <c r="P187" s="141">
        <f t="shared" si="215"/>
        <v>37.824948137416285</v>
      </c>
      <c r="Q187" s="141">
        <f t="shared" si="215"/>
        <v>37.530830786662378</v>
      </c>
      <c r="R187" s="141">
        <f t="shared" si="215"/>
        <v>37.353610932394155</v>
      </c>
      <c r="S187" s="141">
        <f t="shared" si="215"/>
        <v>37.593828512985205</v>
      </c>
      <c r="T187" s="141">
        <f t="shared" si="215"/>
        <v>37.32164617529515</v>
      </c>
      <c r="U187" s="141">
        <f t="shared" si="215"/>
        <v>37.305525596497311</v>
      </c>
      <c r="V187" s="141">
        <f t="shared" si="215"/>
        <v>40.108242651305041</v>
      </c>
      <c r="W187" s="141">
        <f t="shared" ref="W187" si="216">IF(W35=0,0,W35/W5*1000)</f>
        <v>40.009214355758552</v>
      </c>
      <c r="DA187" s="174" t="s">
        <v>415</v>
      </c>
    </row>
    <row r="188" spans="1:105" ht="11.45" customHeight="1" x14ac:dyDescent="0.25">
      <c r="A188" s="128" t="str">
        <f>$A$6</f>
        <v>Powered two-wheelers</v>
      </c>
      <c r="B188" s="97">
        <f t="shared" ref="B188:V188" si="217">IF(B36=0,0,B36/B6*1000)</f>
        <v>34.416959671618557</v>
      </c>
      <c r="C188" s="97">
        <f t="shared" si="217"/>
        <v>33.844343670847024</v>
      </c>
      <c r="D188" s="97">
        <f t="shared" si="217"/>
        <v>33.603933093275103</v>
      </c>
      <c r="E188" s="97">
        <f t="shared" si="217"/>
        <v>33.179066923683365</v>
      </c>
      <c r="F188" s="97">
        <f t="shared" si="217"/>
        <v>32.721096537615487</v>
      </c>
      <c r="G188" s="97">
        <f t="shared" si="217"/>
        <v>32.364646960307233</v>
      </c>
      <c r="H188" s="97">
        <f t="shared" si="217"/>
        <v>32.004840739505141</v>
      </c>
      <c r="I188" s="97">
        <f t="shared" si="217"/>
        <v>31.796143627393498</v>
      </c>
      <c r="J188" s="97">
        <f t="shared" si="217"/>
        <v>31.359488255797771</v>
      </c>
      <c r="K188" s="97">
        <f t="shared" si="217"/>
        <v>31.49689783293455</v>
      </c>
      <c r="L188" s="97">
        <f t="shared" si="217"/>
        <v>31.532599772825701</v>
      </c>
      <c r="M188" s="97">
        <f t="shared" si="217"/>
        <v>30.432302511909111</v>
      </c>
      <c r="N188" s="97">
        <f t="shared" si="217"/>
        <v>30.357008244297969</v>
      </c>
      <c r="O188" s="97">
        <f t="shared" si="217"/>
        <v>30.14697936244626</v>
      </c>
      <c r="P188" s="97">
        <f t="shared" si="217"/>
        <v>30.143096042173998</v>
      </c>
      <c r="Q188" s="97">
        <f t="shared" si="217"/>
        <v>30.46123079656941</v>
      </c>
      <c r="R188" s="97">
        <f t="shared" si="217"/>
        <v>30.139173868243965</v>
      </c>
      <c r="S188" s="97">
        <f t="shared" si="217"/>
        <v>30.240529197717635</v>
      </c>
      <c r="T188" s="97">
        <f t="shared" si="217"/>
        <v>30.321604733632469</v>
      </c>
      <c r="U188" s="97">
        <f t="shared" si="217"/>
        <v>29.820625529268153</v>
      </c>
      <c r="V188" s="97">
        <f t="shared" si="217"/>
        <v>29.392211186231279</v>
      </c>
      <c r="W188" s="97">
        <f t="shared" ref="W188" si="218">IF(W36=0,0,W36/W6*1000)</f>
        <v>28.059377739877078</v>
      </c>
      <c r="DA188" s="175" t="s">
        <v>416</v>
      </c>
    </row>
    <row r="189" spans="1:105" ht="11.45" customHeight="1" x14ac:dyDescent="0.25">
      <c r="A189" s="128" t="str">
        <f>$A$7</f>
        <v>Passenger cars</v>
      </c>
      <c r="B189" s="97">
        <f t="shared" ref="B189:V189" si="219">IF(B37=0,0,B37/B7*1000)</f>
        <v>40.961977716710891</v>
      </c>
      <c r="C189" s="97">
        <f t="shared" si="219"/>
        <v>40.729611526110467</v>
      </c>
      <c r="D189" s="97">
        <f t="shared" si="219"/>
        <v>40.943584373779508</v>
      </c>
      <c r="E189" s="97">
        <f t="shared" si="219"/>
        <v>40.74615299261837</v>
      </c>
      <c r="F189" s="97">
        <f t="shared" si="219"/>
        <v>40.829363471391666</v>
      </c>
      <c r="G189" s="97">
        <f t="shared" si="219"/>
        <v>40.910167212589833</v>
      </c>
      <c r="H189" s="97">
        <f t="shared" si="219"/>
        <v>41.250391811405372</v>
      </c>
      <c r="I189" s="97">
        <f t="shared" si="219"/>
        <v>41.339230943861331</v>
      </c>
      <c r="J189" s="97">
        <f t="shared" si="219"/>
        <v>40.963565641214309</v>
      </c>
      <c r="K189" s="97">
        <f t="shared" si="219"/>
        <v>40.227929402067531</v>
      </c>
      <c r="L189" s="97">
        <f t="shared" si="219"/>
        <v>39.962257767979224</v>
      </c>
      <c r="M189" s="97">
        <f t="shared" si="219"/>
        <v>40.1239309262399</v>
      </c>
      <c r="N189" s="97">
        <f t="shared" si="219"/>
        <v>39.288390530485138</v>
      </c>
      <c r="O189" s="97">
        <f t="shared" si="219"/>
        <v>38.583155100769147</v>
      </c>
      <c r="P189" s="97">
        <f t="shared" si="219"/>
        <v>39.071246764115443</v>
      </c>
      <c r="Q189" s="97">
        <f t="shared" si="219"/>
        <v>38.734229118611076</v>
      </c>
      <c r="R189" s="97">
        <f t="shared" si="219"/>
        <v>38.497062238044371</v>
      </c>
      <c r="S189" s="97">
        <f t="shared" si="219"/>
        <v>38.636185802362803</v>
      </c>
      <c r="T189" s="97">
        <f t="shared" si="219"/>
        <v>38.324027734585222</v>
      </c>
      <c r="U189" s="97">
        <f t="shared" si="219"/>
        <v>38.310849162617885</v>
      </c>
      <c r="V189" s="97">
        <f t="shared" si="219"/>
        <v>39.943795457920082</v>
      </c>
      <c r="W189" s="97">
        <f t="shared" ref="W189" si="220">IF(W37=0,0,W37/W7*1000)</f>
        <v>40.17563868336125</v>
      </c>
      <c r="DA189" s="175" t="s">
        <v>417</v>
      </c>
    </row>
    <row r="190" spans="1:105" ht="11.45" customHeight="1" x14ac:dyDescent="0.25">
      <c r="A190" s="128" t="str">
        <f>$A$8</f>
        <v>Motor coaches, buses and trolley buses</v>
      </c>
      <c r="B190" s="97">
        <f t="shared" ref="B190:V190" si="221">IF(B38=0,0,B38/B8*1000)</f>
        <v>27.611925208868392</v>
      </c>
      <c r="C190" s="97">
        <f t="shared" si="221"/>
        <v>27.47655294704618</v>
      </c>
      <c r="D190" s="97">
        <f t="shared" si="221"/>
        <v>27.404747604927913</v>
      </c>
      <c r="E190" s="97">
        <f t="shared" si="221"/>
        <v>27.498130702775128</v>
      </c>
      <c r="F190" s="97">
        <f t="shared" si="221"/>
        <v>27.049057967520923</v>
      </c>
      <c r="G190" s="97">
        <f t="shared" si="221"/>
        <v>26.707833598075041</v>
      </c>
      <c r="H190" s="97">
        <f t="shared" si="221"/>
        <v>26.954164419513546</v>
      </c>
      <c r="I190" s="97">
        <f t="shared" si="221"/>
        <v>26.535336908592299</v>
      </c>
      <c r="J190" s="97">
        <f t="shared" si="221"/>
        <v>26.337266462109479</v>
      </c>
      <c r="K190" s="97">
        <f t="shared" si="221"/>
        <v>27.674295992649924</v>
      </c>
      <c r="L190" s="97">
        <f t="shared" si="221"/>
        <v>28.240147068935265</v>
      </c>
      <c r="M190" s="97">
        <f t="shared" si="221"/>
        <v>28.437320483138684</v>
      </c>
      <c r="N190" s="97">
        <f t="shared" si="221"/>
        <v>28.292543764923007</v>
      </c>
      <c r="O190" s="97">
        <f t="shared" si="221"/>
        <v>28.38601808078085</v>
      </c>
      <c r="P190" s="97">
        <f t="shared" si="221"/>
        <v>29.172573957550593</v>
      </c>
      <c r="Q190" s="97">
        <f t="shared" si="221"/>
        <v>29.138700454983645</v>
      </c>
      <c r="R190" s="97">
        <f t="shared" si="221"/>
        <v>29.388081811792865</v>
      </c>
      <c r="S190" s="97">
        <f t="shared" si="221"/>
        <v>30.054137911024135</v>
      </c>
      <c r="T190" s="97">
        <f t="shared" si="221"/>
        <v>29.990292517956256</v>
      </c>
      <c r="U190" s="97">
        <f t="shared" si="221"/>
        <v>30.138514387133995</v>
      </c>
      <c r="V190" s="97">
        <f t="shared" si="221"/>
        <v>45.806964670850334</v>
      </c>
      <c r="W190" s="97">
        <f t="shared" ref="W190" si="222">IF(W38=0,0,W38/W8*1000)</f>
        <v>41.933389254798925</v>
      </c>
      <c r="DA190" s="175" t="s">
        <v>418</v>
      </c>
    </row>
    <row r="191" spans="1:105" ht="11.45" customHeight="1" x14ac:dyDescent="0.25">
      <c r="A191" s="109" t="str">
        <f>$A$9</f>
        <v>Rail, metro and tram</v>
      </c>
      <c r="B191" s="130">
        <f t="shared" ref="B191:V191" si="223">IF(B39=0,0,B39/B9*1000)</f>
        <v>12.800331845912194</v>
      </c>
      <c r="C191" s="130">
        <f t="shared" si="223"/>
        <v>12.138305399862585</v>
      </c>
      <c r="D191" s="130">
        <f t="shared" si="223"/>
        <v>12.487789292909964</v>
      </c>
      <c r="E191" s="130">
        <f t="shared" si="223"/>
        <v>12.493463923323048</v>
      </c>
      <c r="F191" s="130">
        <f t="shared" si="223"/>
        <v>12.450618563572123</v>
      </c>
      <c r="G191" s="130">
        <f t="shared" si="223"/>
        <v>12.090989735853787</v>
      </c>
      <c r="H191" s="130">
        <f t="shared" si="223"/>
        <v>11.051037108955722</v>
      </c>
      <c r="I191" s="130">
        <f t="shared" si="223"/>
        <v>11.202094591264281</v>
      </c>
      <c r="J191" s="130">
        <f t="shared" si="223"/>
        <v>10.781266215389795</v>
      </c>
      <c r="K191" s="130">
        <f t="shared" si="223"/>
        <v>10.751627450175144</v>
      </c>
      <c r="L191" s="130">
        <f t="shared" si="223"/>
        <v>10.681762068001726</v>
      </c>
      <c r="M191" s="130">
        <f t="shared" si="223"/>
        <v>10.474899697409654</v>
      </c>
      <c r="N191" s="130">
        <f t="shared" si="223"/>
        <v>10.534264448300902</v>
      </c>
      <c r="O191" s="130">
        <f t="shared" si="223"/>
        <v>9.4103506517058495</v>
      </c>
      <c r="P191" s="130">
        <f t="shared" si="223"/>
        <v>9.0240128470043501</v>
      </c>
      <c r="Q191" s="130">
        <f t="shared" si="223"/>
        <v>9.0108289513212565</v>
      </c>
      <c r="R191" s="130">
        <f t="shared" si="223"/>
        <v>8.969764207853121</v>
      </c>
      <c r="S191" s="130">
        <f t="shared" si="223"/>
        <v>8.6121970675530726</v>
      </c>
      <c r="T191" s="130">
        <f t="shared" si="223"/>
        <v>8.3161377171264146</v>
      </c>
      <c r="U191" s="130">
        <f t="shared" si="223"/>
        <v>8.0118368501485797</v>
      </c>
      <c r="V191" s="130">
        <f t="shared" si="223"/>
        <v>12.42307236813622</v>
      </c>
      <c r="W191" s="130">
        <f t="shared" ref="W191" si="224">IF(W39=0,0,W39/W9*1000)</f>
        <v>12.036850154033955</v>
      </c>
      <c r="DA191" s="176" t="s">
        <v>419</v>
      </c>
    </row>
    <row r="192" spans="1:105" ht="11.45" customHeight="1" x14ac:dyDescent="0.25">
      <c r="A192" s="128" t="str">
        <f>$A$10</f>
        <v>Metro and tram, urban light rail</v>
      </c>
      <c r="B192" s="97">
        <f t="shared" ref="B192:V192" si="225">IF(B40=0,0,B40/B10*1000)</f>
        <v>5.5225163835597977</v>
      </c>
      <c r="C192" s="97">
        <f t="shared" si="225"/>
        <v>5.501151631430699</v>
      </c>
      <c r="D192" s="97">
        <f t="shared" si="225"/>
        <v>5.4510565145729863</v>
      </c>
      <c r="E192" s="97">
        <f t="shared" si="225"/>
        <v>5.4891901172922086</v>
      </c>
      <c r="F192" s="97">
        <f t="shared" si="225"/>
        <v>5.3923030326929666</v>
      </c>
      <c r="G192" s="97">
        <f t="shared" si="225"/>
        <v>5.1220532729205868</v>
      </c>
      <c r="H192" s="97">
        <f t="shared" si="225"/>
        <v>5.0202840678645329</v>
      </c>
      <c r="I192" s="97">
        <f t="shared" si="225"/>
        <v>4.9433450551074678</v>
      </c>
      <c r="J192" s="97">
        <f t="shared" si="225"/>
        <v>4.8288856065701733</v>
      </c>
      <c r="K192" s="97">
        <f t="shared" si="225"/>
        <v>4.8471502425829573</v>
      </c>
      <c r="L192" s="97">
        <f t="shared" si="225"/>
        <v>4.7781661975778578</v>
      </c>
      <c r="M192" s="97">
        <f t="shared" si="225"/>
        <v>4.7018063038573459</v>
      </c>
      <c r="N192" s="97">
        <f t="shared" si="225"/>
        <v>4.6165084831602101</v>
      </c>
      <c r="O192" s="97">
        <f t="shared" si="225"/>
        <v>4.5553338087800936</v>
      </c>
      <c r="P192" s="97">
        <f t="shared" si="225"/>
        <v>4.446949789174762</v>
      </c>
      <c r="Q192" s="97">
        <f t="shared" si="225"/>
        <v>4.3138059301764127</v>
      </c>
      <c r="R192" s="97">
        <f t="shared" si="225"/>
        <v>4.2231525407045396</v>
      </c>
      <c r="S192" s="97">
        <f t="shared" si="225"/>
        <v>4.1272344493866884</v>
      </c>
      <c r="T192" s="97">
        <f t="shared" si="225"/>
        <v>4.0227945648298373</v>
      </c>
      <c r="U192" s="97">
        <f t="shared" si="225"/>
        <v>4.0024471814857243</v>
      </c>
      <c r="V192" s="97">
        <f t="shared" si="225"/>
        <v>5.7846320069475139</v>
      </c>
      <c r="W192" s="97">
        <f t="shared" ref="W192" si="226">IF(W40=0,0,W40/W10*1000)</f>
        <v>5.5029925136836688</v>
      </c>
      <c r="DA192" s="175" t="s">
        <v>420</v>
      </c>
    </row>
    <row r="193" spans="1:105" ht="11.45" customHeight="1" x14ac:dyDescent="0.25">
      <c r="A193" s="128" t="str">
        <f>$A$11</f>
        <v>Conventional passenger trains</v>
      </c>
      <c r="B193" s="97">
        <f t="shared" ref="B193:V193" si="227">IF(B41=0,0,B41/B11*1000)</f>
        <v>15.644501633588666</v>
      </c>
      <c r="C193" s="97">
        <f t="shared" si="227"/>
        <v>14.809612832670423</v>
      </c>
      <c r="D193" s="97">
        <f t="shared" si="227"/>
        <v>15.550935536868066</v>
      </c>
      <c r="E193" s="97">
        <f t="shared" si="227"/>
        <v>15.752110433949868</v>
      </c>
      <c r="F193" s="97">
        <f t="shared" si="227"/>
        <v>15.866517520495307</v>
      </c>
      <c r="G193" s="97">
        <f t="shared" si="227"/>
        <v>15.491288406094384</v>
      </c>
      <c r="H193" s="97">
        <f t="shared" si="227"/>
        <v>13.993558132144834</v>
      </c>
      <c r="I193" s="97">
        <f t="shared" si="227"/>
        <v>14.438658840827173</v>
      </c>
      <c r="J193" s="97">
        <f t="shared" si="227"/>
        <v>13.928399230385391</v>
      </c>
      <c r="K193" s="97">
        <f t="shared" si="227"/>
        <v>13.952395036502319</v>
      </c>
      <c r="L193" s="97">
        <f t="shared" si="227"/>
        <v>14.032214005627829</v>
      </c>
      <c r="M193" s="97">
        <f t="shared" si="227"/>
        <v>13.65979028754267</v>
      </c>
      <c r="N193" s="97">
        <f t="shared" si="227"/>
        <v>13.829863594724616</v>
      </c>
      <c r="O193" s="97">
        <f t="shared" si="227"/>
        <v>11.96586798857278</v>
      </c>
      <c r="P193" s="97">
        <f t="shared" si="227"/>
        <v>11.342919652195581</v>
      </c>
      <c r="Q193" s="97">
        <f t="shared" si="227"/>
        <v>11.386556409309387</v>
      </c>
      <c r="R193" s="97">
        <f t="shared" si="227"/>
        <v>11.554482390534421</v>
      </c>
      <c r="S193" s="97">
        <f t="shared" si="227"/>
        <v>11.197885636576656</v>
      </c>
      <c r="T193" s="97">
        <f t="shared" si="227"/>
        <v>10.828811547948705</v>
      </c>
      <c r="U193" s="97">
        <f t="shared" si="227"/>
        <v>10.316646829867659</v>
      </c>
      <c r="V193" s="97">
        <f t="shared" si="227"/>
        <v>16.394321959072801</v>
      </c>
      <c r="W193" s="97">
        <f t="shared" ref="W193" si="228">IF(W41=0,0,W41/W11*1000)</f>
        <v>16.15948549440742</v>
      </c>
      <c r="DA193" s="175" t="s">
        <v>421</v>
      </c>
    </row>
    <row r="194" spans="1:105" ht="11.45" customHeight="1" x14ac:dyDescent="0.25">
      <c r="A194" s="128" t="str">
        <f>$A$12</f>
        <v>High speed passenger trains</v>
      </c>
      <c r="B194" s="97">
        <f t="shared" ref="B194:V194" si="229">IF(B42=0,0,B42/B12*1000)</f>
        <v>7.6636295914958916</v>
      </c>
      <c r="C194" s="97">
        <f t="shared" si="229"/>
        <v>7.8530259267461693</v>
      </c>
      <c r="D194" s="97">
        <f t="shared" si="229"/>
        <v>7.7792993354415705</v>
      </c>
      <c r="E194" s="97">
        <f t="shared" si="229"/>
        <v>7.6390976856253729</v>
      </c>
      <c r="F194" s="97">
        <f t="shared" si="229"/>
        <v>7.6394123507291498</v>
      </c>
      <c r="G194" s="97">
        <f t="shared" si="229"/>
        <v>7.3859866127924247</v>
      </c>
      <c r="H194" s="97">
        <f t="shared" si="229"/>
        <v>7.0608827906803082</v>
      </c>
      <c r="I194" s="97">
        <f t="shared" si="229"/>
        <v>6.8390373168049043</v>
      </c>
      <c r="J194" s="97">
        <f t="shared" si="229"/>
        <v>6.8961058294448421</v>
      </c>
      <c r="K194" s="97">
        <f t="shared" si="229"/>
        <v>7.3267251941280485</v>
      </c>
      <c r="L194" s="97">
        <f t="shared" si="229"/>
        <v>7.1734839728681434</v>
      </c>
      <c r="M194" s="97">
        <f t="shared" si="229"/>
        <v>7.0248273137516444</v>
      </c>
      <c r="N194" s="97">
        <f t="shared" si="229"/>
        <v>6.9971306058673708</v>
      </c>
      <c r="O194" s="97">
        <f t="shared" si="229"/>
        <v>6.8393499582095076</v>
      </c>
      <c r="P194" s="97">
        <f t="shared" si="229"/>
        <v>6.6934147271842139</v>
      </c>
      <c r="Q194" s="97">
        <f t="shared" si="229"/>
        <v>6.5656977254815017</v>
      </c>
      <c r="R194" s="97">
        <f t="shared" si="229"/>
        <v>6.238629979434239</v>
      </c>
      <c r="S194" s="97">
        <f t="shared" si="229"/>
        <v>5.8943044139895564</v>
      </c>
      <c r="T194" s="97">
        <f t="shared" si="229"/>
        <v>5.6527510544525912</v>
      </c>
      <c r="U194" s="97">
        <f t="shared" si="229"/>
        <v>5.5864604624331928</v>
      </c>
      <c r="V194" s="97">
        <f t="shared" si="229"/>
        <v>8.3271920240661288</v>
      </c>
      <c r="W194" s="97">
        <f t="shared" ref="W194" si="230">IF(W42=0,0,W42/W12*1000)</f>
        <v>7.5872162749515049</v>
      </c>
      <c r="DA194" s="175" t="s">
        <v>422</v>
      </c>
    </row>
    <row r="195" spans="1:105" ht="11.45" customHeight="1" x14ac:dyDescent="0.25">
      <c r="A195" s="109" t="str">
        <f>$A$13</f>
        <v>Aviation</v>
      </c>
      <c r="B195" s="130">
        <f t="shared" ref="B195:V195" si="231">IF(B43=0,0,B43/B13*1000)</f>
        <v>44.125458078183925</v>
      </c>
      <c r="C195" s="130">
        <f t="shared" si="231"/>
        <v>44.076366157480322</v>
      </c>
      <c r="D195" s="130">
        <f t="shared" si="231"/>
        <v>43.326430594619275</v>
      </c>
      <c r="E195" s="130">
        <f t="shared" si="231"/>
        <v>42.77212653154772</v>
      </c>
      <c r="F195" s="130">
        <f t="shared" si="231"/>
        <v>41.045254309846626</v>
      </c>
      <c r="G195" s="130">
        <f t="shared" si="231"/>
        <v>39.470830436558138</v>
      </c>
      <c r="H195" s="130">
        <f t="shared" si="231"/>
        <v>39.259575625612506</v>
      </c>
      <c r="I195" s="130">
        <f t="shared" si="231"/>
        <v>38.522351272920147</v>
      </c>
      <c r="J195" s="130">
        <f t="shared" si="231"/>
        <v>38.572161363315892</v>
      </c>
      <c r="K195" s="130">
        <f t="shared" si="231"/>
        <v>37.75543664690381</v>
      </c>
      <c r="L195" s="130">
        <f t="shared" si="231"/>
        <v>35.910438134936349</v>
      </c>
      <c r="M195" s="130">
        <f t="shared" si="231"/>
        <v>35.051900493519035</v>
      </c>
      <c r="N195" s="130">
        <f t="shared" si="231"/>
        <v>34.272101820604654</v>
      </c>
      <c r="O195" s="130">
        <f t="shared" si="231"/>
        <v>33.440999704328263</v>
      </c>
      <c r="P195" s="130">
        <f t="shared" si="231"/>
        <v>32.57336445913095</v>
      </c>
      <c r="Q195" s="130">
        <f t="shared" si="231"/>
        <v>32.620239274795004</v>
      </c>
      <c r="R195" s="130">
        <f t="shared" si="231"/>
        <v>32.475588581616684</v>
      </c>
      <c r="S195" s="130">
        <f t="shared" si="231"/>
        <v>31.97587630052011</v>
      </c>
      <c r="T195" s="130">
        <f t="shared" si="231"/>
        <v>31.430014600787253</v>
      </c>
      <c r="U195" s="130">
        <f t="shared" si="231"/>
        <v>30.884363709333627</v>
      </c>
      <c r="V195" s="130">
        <f t="shared" si="231"/>
        <v>40.930460515125041</v>
      </c>
      <c r="W195" s="130">
        <f t="shared" ref="W195" si="232">IF(W43=0,0,W43/W13*1000)</f>
        <v>39.18669883343712</v>
      </c>
      <c r="DA195" s="176" t="s">
        <v>296</v>
      </c>
    </row>
    <row r="196" spans="1:105" ht="11.45" customHeight="1" x14ac:dyDescent="0.25">
      <c r="A196" s="128" t="str">
        <f>$A$14</f>
        <v>Domestic</v>
      </c>
      <c r="B196" s="97">
        <f t="shared" ref="B196:V196" si="233">IF(B44=0,0,B44/B14*1000)</f>
        <v>66.562248730970765</v>
      </c>
      <c r="C196" s="97">
        <f t="shared" si="233"/>
        <v>67.0168570591822</v>
      </c>
      <c r="D196" s="97">
        <f t="shared" si="233"/>
        <v>62.346872212833759</v>
      </c>
      <c r="E196" s="97">
        <f t="shared" si="233"/>
        <v>61.566166856600312</v>
      </c>
      <c r="F196" s="97">
        <f t="shared" si="233"/>
        <v>61.147959907382372</v>
      </c>
      <c r="G196" s="97">
        <f t="shared" si="233"/>
        <v>62.672455601491009</v>
      </c>
      <c r="H196" s="97">
        <f t="shared" si="233"/>
        <v>61.799706258174474</v>
      </c>
      <c r="I196" s="97">
        <f t="shared" si="233"/>
        <v>60.64458863141467</v>
      </c>
      <c r="J196" s="97">
        <f t="shared" si="233"/>
        <v>61.019501156208221</v>
      </c>
      <c r="K196" s="97">
        <f t="shared" si="233"/>
        <v>56.832392330458063</v>
      </c>
      <c r="L196" s="97">
        <f t="shared" si="233"/>
        <v>56.899313090662133</v>
      </c>
      <c r="M196" s="97">
        <f t="shared" si="233"/>
        <v>58.832759672178732</v>
      </c>
      <c r="N196" s="97">
        <f t="shared" si="233"/>
        <v>57.824993490032519</v>
      </c>
      <c r="O196" s="97">
        <f t="shared" si="233"/>
        <v>56.742089126991033</v>
      </c>
      <c r="P196" s="97">
        <f t="shared" si="233"/>
        <v>57.032379262866932</v>
      </c>
      <c r="Q196" s="97">
        <f t="shared" si="233"/>
        <v>56.405563993885607</v>
      </c>
      <c r="R196" s="97">
        <f t="shared" si="233"/>
        <v>56.35276148759467</v>
      </c>
      <c r="S196" s="97">
        <f t="shared" si="233"/>
        <v>55.581774172624883</v>
      </c>
      <c r="T196" s="97">
        <f t="shared" si="233"/>
        <v>54.903496532588917</v>
      </c>
      <c r="U196" s="97">
        <f t="shared" si="233"/>
        <v>55.625555695100296</v>
      </c>
      <c r="V196" s="97">
        <f t="shared" si="233"/>
        <v>63.58570166460094</v>
      </c>
      <c r="W196" s="97">
        <f t="shared" ref="W196" si="234">IF(W44=0,0,W44/W14*1000)</f>
        <v>60.57488132188012</v>
      </c>
      <c r="DA196" s="175" t="s">
        <v>297</v>
      </c>
    </row>
    <row r="197" spans="1:105" ht="11.45" customHeight="1" x14ac:dyDescent="0.25">
      <c r="A197" s="128" t="str">
        <f>$A$15</f>
        <v>International - Intra-EEAwUK</v>
      </c>
      <c r="B197" s="97">
        <f t="shared" ref="B197:V197" si="235">IF(B45=0,0,B45/B15*1000)</f>
        <v>35.720819224718873</v>
      </c>
      <c r="C197" s="97">
        <f t="shared" si="235"/>
        <v>35.890522313761444</v>
      </c>
      <c r="D197" s="97">
        <f t="shared" si="235"/>
        <v>35.21802613996681</v>
      </c>
      <c r="E197" s="97">
        <f t="shared" si="235"/>
        <v>35.991852193694122</v>
      </c>
      <c r="F197" s="97">
        <f t="shared" si="235"/>
        <v>35.306528387565834</v>
      </c>
      <c r="G197" s="97">
        <f t="shared" si="235"/>
        <v>34.152535921999494</v>
      </c>
      <c r="H197" s="97">
        <f t="shared" si="235"/>
        <v>34.849167898332972</v>
      </c>
      <c r="I197" s="97">
        <f t="shared" si="235"/>
        <v>35.647872099040228</v>
      </c>
      <c r="J197" s="97">
        <f t="shared" si="235"/>
        <v>36.910063715365261</v>
      </c>
      <c r="K197" s="97">
        <f t="shared" si="235"/>
        <v>35.240916997353267</v>
      </c>
      <c r="L197" s="97">
        <f t="shared" si="235"/>
        <v>33.840662472833053</v>
      </c>
      <c r="M197" s="97">
        <f t="shared" si="235"/>
        <v>32.590198700370763</v>
      </c>
      <c r="N197" s="97">
        <f t="shared" si="235"/>
        <v>31.646855583414442</v>
      </c>
      <c r="O197" s="97">
        <f t="shared" si="235"/>
        <v>30.985703459160984</v>
      </c>
      <c r="P197" s="97">
        <f t="shared" si="235"/>
        <v>30.109832084154991</v>
      </c>
      <c r="Q197" s="97">
        <f t="shared" si="235"/>
        <v>30.054169818805882</v>
      </c>
      <c r="R197" s="97">
        <f t="shared" si="235"/>
        <v>29.652919109950535</v>
      </c>
      <c r="S197" s="97">
        <f t="shared" si="235"/>
        <v>29.964385562771046</v>
      </c>
      <c r="T197" s="97">
        <f t="shared" si="235"/>
        <v>30.097044359774362</v>
      </c>
      <c r="U197" s="97">
        <f t="shared" si="235"/>
        <v>29.782986597768435</v>
      </c>
      <c r="V197" s="97">
        <f t="shared" si="235"/>
        <v>33.125529362443785</v>
      </c>
      <c r="W197" s="97">
        <f t="shared" ref="W197" si="236">IF(W45=0,0,W45/W15*1000)</f>
        <v>31.004843378246175</v>
      </c>
      <c r="DA197" s="175" t="s">
        <v>298</v>
      </c>
    </row>
    <row r="198" spans="1:105" ht="11.45" customHeight="1" x14ac:dyDescent="0.25">
      <c r="A198" s="128" t="str">
        <f>$A$16</f>
        <v>International - Extra-EEAwUK</v>
      </c>
      <c r="B198" s="97">
        <f t="shared" ref="B198:V198" si="237">IF(B46=0,0,B46/B16*1000)</f>
        <v>46.340578549739647</v>
      </c>
      <c r="C198" s="97">
        <f t="shared" si="237"/>
        <v>46.20764748144326</v>
      </c>
      <c r="D198" s="97">
        <f t="shared" si="237"/>
        <v>46.091550134409665</v>
      </c>
      <c r="E198" s="97">
        <f t="shared" si="237"/>
        <v>44.509953956740411</v>
      </c>
      <c r="F198" s="97">
        <f t="shared" si="237"/>
        <v>41.533170305006799</v>
      </c>
      <c r="G198" s="97">
        <f t="shared" si="237"/>
        <v>39.018275071155216</v>
      </c>
      <c r="H198" s="97">
        <f t="shared" si="237"/>
        <v>38.183011475188259</v>
      </c>
      <c r="I198" s="97">
        <f t="shared" si="237"/>
        <v>36.139858759386605</v>
      </c>
      <c r="J198" s="97">
        <f t="shared" si="237"/>
        <v>35.391326483630195</v>
      </c>
      <c r="K198" s="97">
        <f t="shared" si="237"/>
        <v>35.763054096128229</v>
      </c>
      <c r="L198" s="97">
        <f t="shared" si="237"/>
        <v>33.296426039346258</v>
      </c>
      <c r="M198" s="97">
        <f t="shared" si="237"/>
        <v>32.3468176357161</v>
      </c>
      <c r="N198" s="97">
        <f t="shared" si="237"/>
        <v>32.046773166252812</v>
      </c>
      <c r="O198" s="97">
        <f t="shared" si="237"/>
        <v>31.430036693744007</v>
      </c>
      <c r="P198" s="97">
        <f t="shared" si="237"/>
        <v>30.568586172495273</v>
      </c>
      <c r="Q198" s="97">
        <f t="shared" si="237"/>
        <v>30.762263553498023</v>
      </c>
      <c r="R198" s="97">
        <f t="shared" si="237"/>
        <v>30.852301367416949</v>
      </c>
      <c r="S198" s="97">
        <f t="shared" si="237"/>
        <v>29.792895578877424</v>
      </c>
      <c r="T198" s="97">
        <f t="shared" si="237"/>
        <v>28.75544769070958</v>
      </c>
      <c r="U198" s="97">
        <f t="shared" si="237"/>
        <v>27.938587153979604</v>
      </c>
      <c r="V198" s="97">
        <f t="shared" si="237"/>
        <v>42.097361977355717</v>
      </c>
      <c r="W198" s="97">
        <f t="shared" ref="W198" si="238">IF(W46=0,0,W46/W16*1000)</f>
        <v>41.094484203897622</v>
      </c>
      <c r="DA198" s="175" t="s">
        <v>299</v>
      </c>
    </row>
    <row r="199" spans="1:105" ht="11.45" customHeight="1" x14ac:dyDescent="0.25">
      <c r="A199" s="27" t="s">
        <v>162</v>
      </c>
      <c r="B199" s="32">
        <f t="shared" ref="B199:V199" si="239">IF(B47=0,0,B47/B17*1000)</f>
        <v>43.170921466916063</v>
      </c>
      <c r="C199" s="32">
        <f t="shared" si="239"/>
        <v>43.962587278934926</v>
      </c>
      <c r="D199" s="32">
        <f t="shared" si="239"/>
        <v>43.138272862647234</v>
      </c>
      <c r="E199" s="32">
        <f t="shared" si="239"/>
        <v>44.014041638551568</v>
      </c>
      <c r="F199" s="32">
        <f t="shared" si="239"/>
        <v>42.414666818840182</v>
      </c>
      <c r="G199" s="32">
        <f t="shared" si="239"/>
        <v>42.112544389208757</v>
      </c>
      <c r="H199" s="32">
        <f t="shared" si="239"/>
        <v>42.088631615006094</v>
      </c>
      <c r="I199" s="32">
        <f t="shared" si="239"/>
        <v>41.64748250084444</v>
      </c>
      <c r="J199" s="32">
        <f t="shared" si="239"/>
        <v>40.948541984384129</v>
      </c>
      <c r="K199" s="32">
        <f t="shared" si="239"/>
        <v>42.714576146743489</v>
      </c>
      <c r="L199" s="32">
        <f t="shared" si="239"/>
        <v>41.560008637298161</v>
      </c>
      <c r="M199" s="32">
        <f t="shared" si="239"/>
        <v>40.89275123116655</v>
      </c>
      <c r="N199" s="32">
        <f t="shared" si="239"/>
        <v>40.438094529740695</v>
      </c>
      <c r="O199" s="32">
        <f t="shared" si="239"/>
        <v>38.75021980682434</v>
      </c>
      <c r="P199" s="32">
        <f t="shared" si="239"/>
        <v>37.916226094989042</v>
      </c>
      <c r="Q199" s="32">
        <f t="shared" si="239"/>
        <v>37.630198036134729</v>
      </c>
      <c r="R199" s="32">
        <f t="shared" si="239"/>
        <v>37.81367211761512</v>
      </c>
      <c r="S199" s="32">
        <f t="shared" si="239"/>
        <v>37.864441199050518</v>
      </c>
      <c r="T199" s="32">
        <f t="shared" si="239"/>
        <v>38.625213906284046</v>
      </c>
      <c r="U199" s="32">
        <f t="shared" si="239"/>
        <v>38.004824998699135</v>
      </c>
      <c r="V199" s="32">
        <f t="shared" si="239"/>
        <v>36.821521483469645</v>
      </c>
      <c r="W199" s="32">
        <f t="shared" ref="W199" si="240">IF(W47=0,0,W47/W17*1000)</f>
        <v>38.067350320198926</v>
      </c>
      <c r="DA199" s="173" t="s">
        <v>423</v>
      </c>
    </row>
    <row r="200" spans="1:105" ht="11.45" customHeight="1" x14ac:dyDescent="0.25">
      <c r="A200" s="136" t="str">
        <f>$A$18</f>
        <v>Road transport</v>
      </c>
      <c r="B200" s="141">
        <f t="shared" ref="B200:V200" si="241">IF(B48=0,0,B48/B18*1000)</f>
        <v>55.422776833422958</v>
      </c>
      <c r="C200" s="141">
        <f t="shared" si="241"/>
        <v>55.165758764956337</v>
      </c>
      <c r="D200" s="141">
        <f t="shared" si="241"/>
        <v>53.612330699713404</v>
      </c>
      <c r="E200" s="141">
        <f t="shared" si="241"/>
        <v>54.645876540683375</v>
      </c>
      <c r="F200" s="141">
        <f t="shared" si="241"/>
        <v>52.040263275501381</v>
      </c>
      <c r="G200" s="141">
        <f t="shared" si="241"/>
        <v>51.698055174599453</v>
      </c>
      <c r="H200" s="141">
        <f t="shared" si="241"/>
        <v>51.919739167724551</v>
      </c>
      <c r="I200" s="141">
        <f t="shared" si="241"/>
        <v>51.329411562118665</v>
      </c>
      <c r="J200" s="141">
        <f t="shared" si="241"/>
        <v>50.408499688270332</v>
      </c>
      <c r="K200" s="141">
        <f t="shared" si="241"/>
        <v>51.87848273115236</v>
      </c>
      <c r="L200" s="141">
        <f t="shared" si="241"/>
        <v>51.491101322012121</v>
      </c>
      <c r="M200" s="141">
        <f t="shared" si="241"/>
        <v>51.513459234809112</v>
      </c>
      <c r="N200" s="141">
        <f t="shared" si="241"/>
        <v>51.171189708774079</v>
      </c>
      <c r="O200" s="141">
        <f t="shared" si="241"/>
        <v>48.76043614190322</v>
      </c>
      <c r="P200" s="141">
        <f t="shared" si="241"/>
        <v>48.140653479815768</v>
      </c>
      <c r="Q200" s="141">
        <f t="shared" si="241"/>
        <v>47.509638226782826</v>
      </c>
      <c r="R200" s="141">
        <f t="shared" si="241"/>
        <v>47.653432962408772</v>
      </c>
      <c r="S200" s="141">
        <f t="shared" si="241"/>
        <v>47.09654068538002</v>
      </c>
      <c r="T200" s="141">
        <f t="shared" si="241"/>
        <v>48.073027181435094</v>
      </c>
      <c r="U200" s="141">
        <f t="shared" si="241"/>
        <v>46.99711039498267</v>
      </c>
      <c r="V200" s="141">
        <f t="shared" si="241"/>
        <v>44.364036284549421</v>
      </c>
      <c r="W200" s="141">
        <f t="shared" ref="W200" si="242">IF(W48=0,0,W48/W18*1000)</f>
        <v>45.856323455295204</v>
      </c>
      <c r="DA200" s="174" t="s">
        <v>424</v>
      </c>
    </row>
    <row r="201" spans="1:105" ht="11.45" customHeight="1" x14ac:dyDescent="0.25">
      <c r="A201" s="128" t="str">
        <f>$A$19</f>
        <v>Light commercial vehicles</v>
      </c>
      <c r="B201" s="97">
        <f t="shared" ref="B201:V201" si="243">IF(B49=0,0,B49/B19*1000)</f>
        <v>474.06818763212453</v>
      </c>
      <c r="C201" s="97">
        <f t="shared" si="243"/>
        <v>449.95520560259052</v>
      </c>
      <c r="D201" s="97">
        <f t="shared" si="243"/>
        <v>440.03766628208115</v>
      </c>
      <c r="E201" s="97">
        <f t="shared" si="243"/>
        <v>429.9804350235712</v>
      </c>
      <c r="F201" s="97">
        <f t="shared" si="243"/>
        <v>421.28920176945047</v>
      </c>
      <c r="G201" s="97">
        <f t="shared" si="243"/>
        <v>414.83270619713295</v>
      </c>
      <c r="H201" s="97">
        <f t="shared" si="243"/>
        <v>401.58294840913675</v>
      </c>
      <c r="I201" s="97">
        <f t="shared" si="243"/>
        <v>393.45677060733158</v>
      </c>
      <c r="J201" s="97">
        <f t="shared" si="243"/>
        <v>388.63331488423989</v>
      </c>
      <c r="K201" s="97">
        <f t="shared" si="243"/>
        <v>384.10244578079107</v>
      </c>
      <c r="L201" s="97">
        <f t="shared" si="243"/>
        <v>383.53221874653832</v>
      </c>
      <c r="M201" s="97">
        <f t="shared" si="243"/>
        <v>381.6614827891139</v>
      </c>
      <c r="N201" s="97">
        <f t="shared" si="243"/>
        <v>374.48352489159498</v>
      </c>
      <c r="O201" s="97">
        <f t="shared" si="243"/>
        <v>365.51939173415485</v>
      </c>
      <c r="P201" s="97">
        <f t="shared" si="243"/>
        <v>360.82352660527323</v>
      </c>
      <c r="Q201" s="97">
        <f t="shared" si="243"/>
        <v>354.73367092108117</v>
      </c>
      <c r="R201" s="97">
        <f t="shared" si="243"/>
        <v>347.76238640789688</v>
      </c>
      <c r="S201" s="97">
        <f t="shared" si="243"/>
        <v>343.13604221558461</v>
      </c>
      <c r="T201" s="97">
        <f t="shared" si="243"/>
        <v>339.53236783538199</v>
      </c>
      <c r="U201" s="97">
        <f t="shared" si="243"/>
        <v>335.48972814338674</v>
      </c>
      <c r="V201" s="97">
        <f t="shared" si="243"/>
        <v>332.02718462627359</v>
      </c>
      <c r="W201" s="97">
        <f t="shared" ref="W201" si="244">IF(W49=0,0,W49/W19*1000)</f>
        <v>335.86010446223491</v>
      </c>
      <c r="DA201" s="175" t="s">
        <v>425</v>
      </c>
    </row>
    <row r="202" spans="1:105" ht="11.45" customHeight="1" x14ac:dyDescent="0.25">
      <c r="A202" s="128" t="str">
        <f>$A$20</f>
        <v>Heavy goods vehicles</v>
      </c>
      <c r="B202" s="97">
        <f t="shared" ref="B202:V202" si="245">IF(B50=0,0,B50/B20*1000)</f>
        <v>33.938246927906093</v>
      </c>
      <c r="C202" s="97">
        <f t="shared" si="245"/>
        <v>34.545253915680775</v>
      </c>
      <c r="D202" s="97">
        <f t="shared" si="245"/>
        <v>33.788765640616965</v>
      </c>
      <c r="E202" s="97">
        <f t="shared" si="245"/>
        <v>34.690462143412717</v>
      </c>
      <c r="F202" s="97">
        <f t="shared" si="245"/>
        <v>33.697165598031411</v>
      </c>
      <c r="G202" s="97">
        <f t="shared" si="245"/>
        <v>33.761160602584802</v>
      </c>
      <c r="H202" s="97">
        <f t="shared" si="245"/>
        <v>34.9932446059413</v>
      </c>
      <c r="I202" s="97">
        <f t="shared" si="245"/>
        <v>34.530566034014612</v>
      </c>
      <c r="J202" s="97">
        <f t="shared" si="245"/>
        <v>33.651160856425001</v>
      </c>
      <c r="K202" s="97">
        <f t="shared" si="245"/>
        <v>33.866524425336181</v>
      </c>
      <c r="L202" s="97">
        <f t="shared" si="245"/>
        <v>33.627810211238952</v>
      </c>
      <c r="M202" s="97">
        <f t="shared" si="245"/>
        <v>33.316151438214085</v>
      </c>
      <c r="N202" s="97">
        <f t="shared" si="245"/>
        <v>33.243095205268681</v>
      </c>
      <c r="O202" s="97">
        <f t="shared" si="245"/>
        <v>31.615373305668022</v>
      </c>
      <c r="P202" s="97">
        <f t="shared" si="245"/>
        <v>30.853294938952256</v>
      </c>
      <c r="Q202" s="97">
        <f t="shared" si="245"/>
        <v>30.728832207966072</v>
      </c>
      <c r="R202" s="97">
        <f t="shared" si="245"/>
        <v>31.652591227265539</v>
      </c>
      <c r="S202" s="97">
        <f t="shared" si="245"/>
        <v>31.626266388613171</v>
      </c>
      <c r="T202" s="97">
        <f t="shared" si="245"/>
        <v>32.556051982948794</v>
      </c>
      <c r="U202" s="97">
        <f t="shared" si="245"/>
        <v>31.788710972327294</v>
      </c>
      <c r="V202" s="97">
        <f t="shared" si="245"/>
        <v>29.981136740167887</v>
      </c>
      <c r="W202" s="97">
        <f t="shared" ref="W202" si="246">IF(W50=0,0,W50/W20*1000)</f>
        <v>30.876237546311813</v>
      </c>
      <c r="DA202" s="175" t="s">
        <v>426</v>
      </c>
    </row>
    <row r="203" spans="1:105" ht="11.45" customHeight="1" x14ac:dyDescent="0.25">
      <c r="A203" s="109" t="str">
        <f>$A$21</f>
        <v>Rail transport</v>
      </c>
      <c r="B203" s="130">
        <f t="shared" ref="B203:V203" si="247">IF(B51=0,0,B51/B21*1000)</f>
        <v>5.6240495260120733</v>
      </c>
      <c r="C203" s="130">
        <f t="shared" si="247"/>
        <v>5.7596826496511948</v>
      </c>
      <c r="D203" s="130">
        <f t="shared" si="247"/>
        <v>5.7918654224020178</v>
      </c>
      <c r="E203" s="130">
        <f t="shared" si="247"/>
        <v>5.2014479326647587</v>
      </c>
      <c r="F203" s="130">
        <f t="shared" si="247"/>
        <v>5.0458999092991901</v>
      </c>
      <c r="G203" s="130">
        <f t="shared" si="247"/>
        <v>4.6052142905547688</v>
      </c>
      <c r="H203" s="130">
        <f t="shared" si="247"/>
        <v>4.4456540413458905</v>
      </c>
      <c r="I203" s="130">
        <f t="shared" si="247"/>
        <v>4.4862040292199659</v>
      </c>
      <c r="J203" s="130">
        <f t="shared" si="247"/>
        <v>4.1939187072556141</v>
      </c>
      <c r="K203" s="130">
        <f t="shared" si="247"/>
        <v>4.3658226914619283</v>
      </c>
      <c r="L203" s="130">
        <f t="shared" si="247"/>
        <v>4.3233803910747115</v>
      </c>
      <c r="M203" s="130">
        <f t="shared" si="247"/>
        <v>3.9501025122215374</v>
      </c>
      <c r="N203" s="130">
        <f t="shared" si="247"/>
        <v>3.935031061137602</v>
      </c>
      <c r="O203" s="130">
        <f t="shared" si="247"/>
        <v>3.6287347347990022</v>
      </c>
      <c r="P203" s="130">
        <f t="shared" si="247"/>
        <v>3.4319028410011412</v>
      </c>
      <c r="Q203" s="130">
        <f t="shared" si="247"/>
        <v>3.2398417300188975</v>
      </c>
      <c r="R203" s="130">
        <f t="shared" si="247"/>
        <v>3.1607968380217235</v>
      </c>
      <c r="S203" s="130">
        <f t="shared" si="247"/>
        <v>3.2468775812426478</v>
      </c>
      <c r="T203" s="130">
        <f t="shared" si="247"/>
        <v>3.2563271267553588</v>
      </c>
      <c r="U203" s="130">
        <f t="shared" si="247"/>
        <v>3.1886419888771922</v>
      </c>
      <c r="V203" s="130">
        <f t="shared" si="247"/>
        <v>3.5010741455595569</v>
      </c>
      <c r="W203" s="130">
        <f t="shared" ref="W203" si="248">IF(W51=0,0,W51/W21*1000)</f>
        <v>3.3843041594825061</v>
      </c>
      <c r="DA203" s="176" t="s">
        <v>427</v>
      </c>
    </row>
    <row r="204" spans="1:105" ht="11.45" customHeight="1" x14ac:dyDescent="0.25">
      <c r="A204" s="109" t="str">
        <f>$A$22</f>
        <v>Aviation</v>
      </c>
      <c r="B204" s="130">
        <f t="shared" ref="B204:V204" si="249">IF(B52=0,0,B52/B22*1000)</f>
        <v>102.29091993708587</v>
      </c>
      <c r="C204" s="130">
        <f t="shared" si="249"/>
        <v>98.878041158351081</v>
      </c>
      <c r="D204" s="130">
        <f t="shared" si="249"/>
        <v>103.99164698316689</v>
      </c>
      <c r="E204" s="130">
        <f t="shared" si="249"/>
        <v>109.21067367812255</v>
      </c>
      <c r="F204" s="130">
        <f t="shared" si="249"/>
        <v>112.17647302137608</v>
      </c>
      <c r="G204" s="130">
        <f t="shared" si="249"/>
        <v>114.48000855765541</v>
      </c>
      <c r="H204" s="130">
        <f t="shared" si="249"/>
        <v>117.65755952549816</v>
      </c>
      <c r="I204" s="130">
        <f t="shared" si="249"/>
        <v>114.21979079014422</v>
      </c>
      <c r="J204" s="130">
        <f t="shared" si="249"/>
        <v>115.11373569638963</v>
      </c>
      <c r="K204" s="130">
        <f t="shared" si="249"/>
        <v>107.8304459860429</v>
      </c>
      <c r="L204" s="130">
        <f t="shared" si="249"/>
        <v>100.96943926256702</v>
      </c>
      <c r="M204" s="130">
        <f t="shared" si="249"/>
        <v>91.305060990506206</v>
      </c>
      <c r="N204" s="130">
        <f t="shared" si="249"/>
        <v>88.45852657703405</v>
      </c>
      <c r="O204" s="130">
        <f t="shared" si="249"/>
        <v>88.864870640980826</v>
      </c>
      <c r="P204" s="130">
        <f t="shared" si="249"/>
        <v>77.043925714145729</v>
      </c>
      <c r="Q204" s="130">
        <f t="shared" si="249"/>
        <v>78.248494421933628</v>
      </c>
      <c r="R204" s="130">
        <f t="shared" si="249"/>
        <v>73.995351078841722</v>
      </c>
      <c r="S204" s="130">
        <f t="shared" si="249"/>
        <v>76.013042235566175</v>
      </c>
      <c r="T204" s="130">
        <f t="shared" si="249"/>
        <v>74.281424307202272</v>
      </c>
      <c r="U204" s="130">
        <f t="shared" si="249"/>
        <v>71.009828197971686</v>
      </c>
      <c r="V204" s="130">
        <f t="shared" si="249"/>
        <v>98.71386742566915</v>
      </c>
      <c r="W204" s="130">
        <f t="shared" ref="W204" si="250">IF(W52=0,0,W52/W22*1000)</f>
        <v>104.17551210150063</v>
      </c>
      <c r="DA204" s="176" t="s">
        <v>300</v>
      </c>
    </row>
    <row r="205" spans="1:105" ht="11.45" customHeight="1" x14ac:dyDescent="0.25">
      <c r="A205" s="128" t="s">
        <v>27</v>
      </c>
      <c r="B205" s="97">
        <f t="shared" ref="B205:V205" si="251">IF(B53=0,0,B53/B23*1000)</f>
        <v>495.52335338471323</v>
      </c>
      <c r="C205" s="97">
        <f t="shared" si="251"/>
        <v>493.13055105774555</v>
      </c>
      <c r="D205" s="97">
        <f t="shared" si="251"/>
        <v>462.64414581329197</v>
      </c>
      <c r="E205" s="97">
        <f t="shared" si="251"/>
        <v>426.18751066537197</v>
      </c>
      <c r="F205" s="97">
        <f t="shared" si="251"/>
        <v>454.06027036993692</v>
      </c>
      <c r="G205" s="97">
        <f t="shared" si="251"/>
        <v>478.95533475024257</v>
      </c>
      <c r="H205" s="97">
        <f t="shared" si="251"/>
        <v>494.76236422662964</v>
      </c>
      <c r="I205" s="97">
        <f t="shared" si="251"/>
        <v>485.97649429621612</v>
      </c>
      <c r="J205" s="97">
        <f t="shared" si="251"/>
        <v>511.19704976804434</v>
      </c>
      <c r="K205" s="97">
        <f t="shared" si="251"/>
        <v>470.9756799537945</v>
      </c>
      <c r="L205" s="97">
        <f t="shared" si="251"/>
        <v>476.72370228450728</v>
      </c>
      <c r="M205" s="97">
        <f t="shared" si="251"/>
        <v>449.85313622238465</v>
      </c>
      <c r="N205" s="97">
        <f t="shared" si="251"/>
        <v>457.6862844079339</v>
      </c>
      <c r="O205" s="97">
        <f t="shared" si="251"/>
        <v>451.03220850449679</v>
      </c>
      <c r="P205" s="97">
        <f t="shared" si="251"/>
        <v>419.74034521681261</v>
      </c>
      <c r="Q205" s="97">
        <f t="shared" si="251"/>
        <v>419.2336214110839</v>
      </c>
      <c r="R205" s="97">
        <f t="shared" si="251"/>
        <v>374.87951494962039</v>
      </c>
      <c r="S205" s="97">
        <f t="shared" si="251"/>
        <v>405.84485966782205</v>
      </c>
      <c r="T205" s="97">
        <f t="shared" si="251"/>
        <v>396.3550063376785</v>
      </c>
      <c r="U205" s="97">
        <f t="shared" si="251"/>
        <v>387.89266044098474</v>
      </c>
      <c r="V205" s="97">
        <f t="shared" si="251"/>
        <v>421.21472649990568</v>
      </c>
      <c r="W205" s="97">
        <f t="shared" ref="W205" si="252">IF(W53=0,0,W53/W23*1000)</f>
        <v>380.93670070658396</v>
      </c>
      <c r="DA205" s="175" t="s">
        <v>301</v>
      </c>
    </row>
    <row r="206" spans="1:105" ht="11.45" customHeight="1" x14ac:dyDescent="0.25">
      <c r="A206" s="128" t="str">
        <f>$A$24</f>
        <v>International - Intra-EEAwUK</v>
      </c>
      <c r="B206" s="97">
        <f t="shared" ref="B206:V206" si="253">IF(B54=0,0,B54/B24*1000)</f>
        <v>181.50586003896339</v>
      </c>
      <c r="C206" s="97">
        <f t="shared" si="253"/>
        <v>166.11022992360631</v>
      </c>
      <c r="D206" s="97">
        <f t="shared" si="253"/>
        <v>178.84162907699371</v>
      </c>
      <c r="E206" s="97">
        <f t="shared" si="253"/>
        <v>172.57955628620485</v>
      </c>
      <c r="F206" s="97">
        <f t="shared" si="253"/>
        <v>185.02792162857236</v>
      </c>
      <c r="G206" s="97">
        <f t="shared" si="253"/>
        <v>188.75693091487508</v>
      </c>
      <c r="H206" s="97">
        <f t="shared" si="253"/>
        <v>223.582670941917</v>
      </c>
      <c r="I206" s="97">
        <f t="shared" si="253"/>
        <v>229.72410988261041</v>
      </c>
      <c r="J206" s="97">
        <f t="shared" si="253"/>
        <v>236.77062446429585</v>
      </c>
      <c r="K206" s="97">
        <f t="shared" si="253"/>
        <v>224.00100992163397</v>
      </c>
      <c r="L206" s="97">
        <f t="shared" si="253"/>
        <v>217.91597587187715</v>
      </c>
      <c r="M206" s="97">
        <f t="shared" si="253"/>
        <v>203.55001497355229</v>
      </c>
      <c r="N206" s="97">
        <f t="shared" si="253"/>
        <v>191.57064434551128</v>
      </c>
      <c r="O206" s="97">
        <f t="shared" si="253"/>
        <v>194.53168776183099</v>
      </c>
      <c r="P206" s="97">
        <f t="shared" si="253"/>
        <v>167.74132026878897</v>
      </c>
      <c r="Q206" s="97">
        <f t="shared" si="253"/>
        <v>172.17253578409554</v>
      </c>
      <c r="R206" s="97">
        <f t="shared" si="253"/>
        <v>159.30014333569741</v>
      </c>
      <c r="S206" s="97">
        <f t="shared" si="253"/>
        <v>185.02996328271391</v>
      </c>
      <c r="T206" s="97">
        <f t="shared" si="253"/>
        <v>186.07879917539424</v>
      </c>
      <c r="U206" s="97">
        <f t="shared" si="253"/>
        <v>179.27257808327835</v>
      </c>
      <c r="V206" s="97">
        <f t="shared" si="253"/>
        <v>201.99060854078974</v>
      </c>
      <c r="W206" s="97">
        <f t="shared" ref="W206" si="254">IF(W54=0,0,W54/W24*1000)</f>
        <v>233.62109020696579</v>
      </c>
      <c r="DA206" s="175" t="s">
        <v>302</v>
      </c>
    </row>
    <row r="207" spans="1:105" ht="11.45" customHeight="1" x14ac:dyDescent="0.25">
      <c r="A207" s="128" t="str">
        <f>$A$25</f>
        <v>International - Extra-EEAwUK</v>
      </c>
      <c r="B207" s="97">
        <f t="shared" ref="B207:V207" si="255">IF(B55=0,0,B55/B25*1000)</f>
        <v>90.253671782886016</v>
      </c>
      <c r="C207" s="97">
        <f t="shared" si="255"/>
        <v>86.733766454983154</v>
      </c>
      <c r="D207" s="97">
        <f t="shared" si="255"/>
        <v>92.840528032452553</v>
      </c>
      <c r="E207" s="97">
        <f t="shared" si="255"/>
        <v>99.960524569783246</v>
      </c>
      <c r="F207" s="97">
        <f t="shared" si="255"/>
        <v>102.2727912206655</v>
      </c>
      <c r="G207" s="97">
        <f t="shared" si="255"/>
        <v>104.85948607474468</v>
      </c>
      <c r="H207" s="97">
        <f t="shared" si="255"/>
        <v>106.4146947212178</v>
      </c>
      <c r="I207" s="97">
        <f t="shared" si="255"/>
        <v>103.18159562266915</v>
      </c>
      <c r="J207" s="97">
        <f t="shared" si="255"/>
        <v>104.12165198811488</v>
      </c>
      <c r="K207" s="97">
        <f t="shared" si="255"/>
        <v>97.064251553725484</v>
      </c>
      <c r="L207" s="97">
        <f t="shared" si="255"/>
        <v>91.880576954932238</v>
      </c>
      <c r="M207" s="97">
        <f t="shared" si="255"/>
        <v>83.277056234156177</v>
      </c>
      <c r="N207" s="97">
        <f t="shared" si="255"/>
        <v>80.597125880105921</v>
      </c>
      <c r="O207" s="97">
        <f t="shared" si="255"/>
        <v>80.990693539072097</v>
      </c>
      <c r="P207" s="97">
        <f t="shared" si="255"/>
        <v>69.964709319672053</v>
      </c>
      <c r="Q207" s="97">
        <f t="shared" si="255"/>
        <v>71.231162924597768</v>
      </c>
      <c r="R207" s="97">
        <f t="shared" si="255"/>
        <v>67.695571357931087</v>
      </c>
      <c r="S207" s="97">
        <f t="shared" si="255"/>
        <v>68.755745262860131</v>
      </c>
      <c r="T207" s="97">
        <f t="shared" si="255"/>
        <v>67.013847374965522</v>
      </c>
      <c r="U207" s="97">
        <f t="shared" si="255"/>
        <v>63.473676455582023</v>
      </c>
      <c r="V207" s="97">
        <f t="shared" si="255"/>
        <v>91.715831788408522</v>
      </c>
      <c r="W207" s="97">
        <f t="shared" ref="W207" si="256">IF(W55=0,0,W55/W25*1000)</f>
        <v>95.089393950976714</v>
      </c>
      <c r="DA207" s="175" t="s">
        <v>303</v>
      </c>
    </row>
    <row r="208" spans="1:105" ht="11.45" customHeight="1" x14ac:dyDescent="0.25">
      <c r="A208" s="109" t="s">
        <v>143</v>
      </c>
      <c r="B208" s="130">
        <f t="shared" ref="B208:V208" si="257">IF(B56=0,0,B56/B26*1000)</f>
        <v>25.035988695546369</v>
      </c>
      <c r="C208" s="130">
        <f t="shared" si="257"/>
        <v>27.629120001300052</v>
      </c>
      <c r="D208" s="130">
        <f t="shared" si="257"/>
        <v>26.989080560757991</v>
      </c>
      <c r="E208" s="130">
        <f t="shared" si="257"/>
        <v>29.548235943158023</v>
      </c>
      <c r="F208" s="130">
        <f t="shared" si="257"/>
        <v>28.043065940902611</v>
      </c>
      <c r="G208" s="130">
        <f t="shared" si="257"/>
        <v>26.604607907208212</v>
      </c>
      <c r="H208" s="130">
        <f t="shared" si="257"/>
        <v>25.947156429283716</v>
      </c>
      <c r="I208" s="130">
        <f t="shared" si="257"/>
        <v>25.16024065072147</v>
      </c>
      <c r="J208" s="130">
        <f t="shared" si="257"/>
        <v>24.549925586497888</v>
      </c>
      <c r="K208" s="130">
        <f t="shared" si="257"/>
        <v>26.104398176144425</v>
      </c>
      <c r="L208" s="130">
        <f t="shared" si="257"/>
        <v>22.089832551872401</v>
      </c>
      <c r="M208" s="130">
        <f t="shared" si="257"/>
        <v>20.794332569905571</v>
      </c>
      <c r="N208" s="130">
        <f t="shared" si="257"/>
        <v>20.059756477514753</v>
      </c>
      <c r="O208" s="130">
        <f t="shared" si="257"/>
        <v>18.639514121280786</v>
      </c>
      <c r="P208" s="130">
        <f t="shared" si="257"/>
        <v>16.861689858730038</v>
      </c>
      <c r="Q208" s="130">
        <f t="shared" si="257"/>
        <v>18.080878734988893</v>
      </c>
      <c r="R208" s="130">
        <f t="shared" si="257"/>
        <v>18.676121069329639</v>
      </c>
      <c r="S208" s="130">
        <f t="shared" si="257"/>
        <v>19.403819460913077</v>
      </c>
      <c r="T208" s="130">
        <f t="shared" si="257"/>
        <v>20.011432255858953</v>
      </c>
      <c r="U208" s="130">
        <f t="shared" si="257"/>
        <v>19.476286886786902</v>
      </c>
      <c r="V208" s="130">
        <f t="shared" si="257"/>
        <v>17.572863957249943</v>
      </c>
      <c r="W208" s="130">
        <f t="shared" ref="W208" si="258">IF(W56=0,0,W56/W26*1000)</f>
        <v>18.677804703658271</v>
      </c>
      <c r="DA208" s="176" t="s">
        <v>428</v>
      </c>
    </row>
    <row r="209" spans="1:105" ht="11.45" customHeight="1" x14ac:dyDescent="0.25">
      <c r="A209" s="128" t="str">
        <f>$A$27</f>
        <v>Domestic coastal shipping</v>
      </c>
      <c r="B209" s="97">
        <f t="shared" ref="B209:V209" si="259">IF(B57=0,0,B57/B27*1000)</f>
        <v>54.421123921047929</v>
      </c>
      <c r="C209" s="97">
        <f t="shared" si="259"/>
        <v>67.642465798418201</v>
      </c>
      <c r="D209" s="97">
        <f t="shared" si="259"/>
        <v>64.926752746404446</v>
      </c>
      <c r="E209" s="97">
        <f t="shared" si="259"/>
        <v>67.77311880299554</v>
      </c>
      <c r="F209" s="97">
        <f t="shared" si="259"/>
        <v>68.401926123028062</v>
      </c>
      <c r="G209" s="97">
        <f t="shared" si="259"/>
        <v>62.014851683034813</v>
      </c>
      <c r="H209" s="97">
        <f t="shared" si="259"/>
        <v>57.66486417516645</v>
      </c>
      <c r="I209" s="97">
        <f t="shared" si="259"/>
        <v>58.209207354123237</v>
      </c>
      <c r="J209" s="97">
        <f t="shared" si="259"/>
        <v>56.750299733346026</v>
      </c>
      <c r="K209" s="97">
        <f t="shared" si="259"/>
        <v>58.552268079064227</v>
      </c>
      <c r="L209" s="97">
        <f t="shared" si="259"/>
        <v>52.387904009218445</v>
      </c>
      <c r="M209" s="97">
        <f t="shared" si="259"/>
        <v>43.954323123456547</v>
      </c>
      <c r="N209" s="97">
        <f t="shared" si="259"/>
        <v>46.469469191020757</v>
      </c>
      <c r="O209" s="97">
        <f t="shared" si="259"/>
        <v>44.146371975974986</v>
      </c>
      <c r="P209" s="97">
        <f t="shared" si="259"/>
        <v>36.985983087920793</v>
      </c>
      <c r="Q209" s="97">
        <f t="shared" si="259"/>
        <v>38.91343713868779</v>
      </c>
      <c r="R209" s="97">
        <f t="shared" si="259"/>
        <v>40.751968014394905</v>
      </c>
      <c r="S209" s="97">
        <f t="shared" si="259"/>
        <v>43.204292708566307</v>
      </c>
      <c r="T209" s="97">
        <f t="shared" si="259"/>
        <v>40.309633190435449</v>
      </c>
      <c r="U209" s="97">
        <f t="shared" si="259"/>
        <v>40.668652659221067</v>
      </c>
      <c r="V209" s="97">
        <f t="shared" si="259"/>
        <v>35.970302990801876</v>
      </c>
      <c r="W209" s="97">
        <f t="shared" ref="W209" si="260">IF(W57=0,0,W57/W27*1000)</f>
        <v>39.007957593729898</v>
      </c>
      <c r="DA209" s="175" t="s">
        <v>429</v>
      </c>
    </row>
    <row r="210" spans="1:105" ht="11.45" customHeight="1" x14ac:dyDescent="0.25">
      <c r="A210" s="138" t="str">
        <f>$A$28</f>
        <v>Inland waterways</v>
      </c>
      <c r="B210" s="98">
        <f t="shared" ref="B210:V210" si="261">IF(B58=0,0,B58/B28*1000)</f>
        <v>8.2032454078884811</v>
      </c>
      <c r="C210" s="98">
        <f t="shared" si="261"/>
        <v>8.283441423488501</v>
      </c>
      <c r="D210" s="98">
        <f t="shared" si="261"/>
        <v>7.8515845352548963</v>
      </c>
      <c r="E210" s="98">
        <f t="shared" si="261"/>
        <v>8.5691102252033087</v>
      </c>
      <c r="F210" s="98">
        <f t="shared" si="261"/>
        <v>7.9180203446900626</v>
      </c>
      <c r="G210" s="98">
        <f t="shared" si="261"/>
        <v>7.8164830909437519</v>
      </c>
      <c r="H210" s="98">
        <f t="shared" si="261"/>
        <v>6.7137057430907401</v>
      </c>
      <c r="I210" s="98">
        <f t="shared" si="261"/>
        <v>7.3852220569933422</v>
      </c>
      <c r="J210" s="98">
        <f t="shared" si="261"/>
        <v>7.2249838249335214</v>
      </c>
      <c r="K210" s="98">
        <f t="shared" si="261"/>
        <v>7.9788395686944646</v>
      </c>
      <c r="L210" s="98">
        <f t="shared" si="261"/>
        <v>7.1038898217341275</v>
      </c>
      <c r="M210" s="98">
        <f t="shared" si="261"/>
        <v>7.7787361500709018</v>
      </c>
      <c r="N210" s="98">
        <f t="shared" si="261"/>
        <v>7.185345873711448</v>
      </c>
      <c r="O210" s="98">
        <f t="shared" si="261"/>
        <v>7.6831149102806426</v>
      </c>
      <c r="P210" s="98">
        <f t="shared" si="261"/>
        <v>7.1025573580117713</v>
      </c>
      <c r="Q210" s="98">
        <f t="shared" si="261"/>
        <v>7.5633867866832558</v>
      </c>
      <c r="R210" s="98">
        <f t="shared" si="261"/>
        <v>7.2011816859150155</v>
      </c>
      <c r="S210" s="98">
        <f t="shared" si="261"/>
        <v>6.8171994333665022</v>
      </c>
      <c r="T210" s="98">
        <f t="shared" si="261"/>
        <v>7.6098160269859214</v>
      </c>
      <c r="U210" s="98">
        <f t="shared" si="261"/>
        <v>7.2278317376527097</v>
      </c>
      <c r="V210" s="98">
        <f t="shared" si="261"/>
        <v>6.8143338456560452</v>
      </c>
      <c r="W210" s="98">
        <f t="shared" ref="W210:W213" si="262">IF(W58=0,0,W58/W28*1000)</f>
        <v>7.1876938557049259</v>
      </c>
      <c r="DA210" s="178" t="s">
        <v>430</v>
      </c>
    </row>
    <row r="211" spans="1:105" ht="11.45" customHeight="1" x14ac:dyDescent="0.25">
      <c r="A211" s="27" t="s">
        <v>181</v>
      </c>
      <c r="B211" s="32">
        <f t="shared" ref="B211:V211" si="263">IF(B59=0,0,B59/B29*1000)</f>
        <v>7.5758413184810669</v>
      </c>
      <c r="C211" s="32">
        <f t="shared" si="263"/>
        <v>7.4268192785651275</v>
      </c>
      <c r="D211" s="32">
        <f t="shared" si="263"/>
        <v>7.42816455567272</v>
      </c>
      <c r="E211" s="32">
        <f t="shared" si="263"/>
        <v>7.3754856090167245</v>
      </c>
      <c r="F211" s="32">
        <f t="shared" si="263"/>
        <v>7.3321046104412373</v>
      </c>
      <c r="G211" s="32">
        <f t="shared" si="263"/>
        <v>6.9496504328945585</v>
      </c>
      <c r="H211" s="32">
        <f t="shared" si="263"/>
        <v>7.0640685302092114</v>
      </c>
      <c r="I211" s="32">
        <f t="shared" si="263"/>
        <v>7.1158246513171681</v>
      </c>
      <c r="J211" s="32">
        <f t="shared" si="263"/>
        <v>6.8211646409654811</v>
      </c>
      <c r="K211" s="32">
        <f t="shared" si="263"/>
        <v>7.1825822665123091</v>
      </c>
      <c r="L211" s="32">
        <f t="shared" si="263"/>
        <v>6.7232859192553098</v>
      </c>
      <c r="M211" s="32">
        <f t="shared" si="263"/>
        <v>6.2194343360037241</v>
      </c>
      <c r="N211" s="32">
        <f t="shared" si="263"/>
        <v>5.8235704215905475</v>
      </c>
      <c r="O211" s="32">
        <f t="shared" si="263"/>
        <v>5.6251170315482124</v>
      </c>
      <c r="P211" s="32">
        <f t="shared" si="263"/>
        <v>5.2181114617914091</v>
      </c>
      <c r="Q211" s="32">
        <f t="shared" si="263"/>
        <v>5.1361664598350076</v>
      </c>
      <c r="R211" s="32">
        <f t="shared" si="263"/>
        <v>5.3791988868868623</v>
      </c>
      <c r="S211" s="32">
        <f t="shared" si="263"/>
        <v>5.2826739263753666</v>
      </c>
      <c r="T211" s="32">
        <f t="shared" si="263"/>
        <v>5.2868830138857383</v>
      </c>
      <c r="U211" s="32">
        <f t="shared" si="263"/>
        <v>5.1191544862157912</v>
      </c>
      <c r="V211" s="32">
        <f t="shared" si="263"/>
        <v>5.0387507851611728</v>
      </c>
      <c r="W211" s="32">
        <f t="shared" si="262"/>
        <v>5.009477681460405</v>
      </c>
      <c r="DA211" s="173" t="s">
        <v>431</v>
      </c>
    </row>
    <row r="212" spans="1:105" ht="11.45" customHeight="1" x14ac:dyDescent="0.25">
      <c r="A212" s="128" t="str">
        <f>$A$30</f>
        <v>Intra-EEA</v>
      </c>
      <c r="B212" s="97">
        <f t="shared" ref="B212:V212" si="264">IF(B60=0,0,B60/B30*1000)</f>
        <v>16.383093820259219</v>
      </c>
      <c r="C212" s="97">
        <f t="shared" si="264"/>
        <v>15.688564198120359</v>
      </c>
      <c r="D212" s="97">
        <f t="shared" si="264"/>
        <v>15.415910068165404</v>
      </c>
      <c r="E212" s="97">
        <f t="shared" si="264"/>
        <v>15.714881830968158</v>
      </c>
      <c r="F212" s="97">
        <f t="shared" si="264"/>
        <v>15.54638335649555</v>
      </c>
      <c r="G212" s="97">
        <f t="shared" si="264"/>
        <v>14.959277561402336</v>
      </c>
      <c r="H212" s="97">
        <f t="shared" si="264"/>
        <v>15.565984884654243</v>
      </c>
      <c r="I212" s="97">
        <f t="shared" si="264"/>
        <v>15.880003263049415</v>
      </c>
      <c r="J212" s="97">
        <f t="shared" si="264"/>
        <v>15.661151641017483</v>
      </c>
      <c r="K212" s="97">
        <f t="shared" si="264"/>
        <v>16.478941853567569</v>
      </c>
      <c r="L212" s="97">
        <f t="shared" si="264"/>
        <v>15.738614419693361</v>
      </c>
      <c r="M212" s="97">
        <f t="shared" si="264"/>
        <v>14.639845403091625</v>
      </c>
      <c r="N212" s="97">
        <f t="shared" si="264"/>
        <v>13.905577396495714</v>
      </c>
      <c r="O212" s="97">
        <f t="shared" si="264"/>
        <v>13.157307660469449</v>
      </c>
      <c r="P212" s="97">
        <f t="shared" si="264"/>
        <v>12.471945944837985</v>
      </c>
      <c r="Q212" s="97">
        <f t="shared" si="264"/>
        <v>12.796619302846848</v>
      </c>
      <c r="R212" s="97">
        <f t="shared" si="264"/>
        <v>13.16604419419342</v>
      </c>
      <c r="S212" s="97">
        <f t="shared" si="264"/>
        <v>13.274309858556308</v>
      </c>
      <c r="T212" s="97">
        <f t="shared" si="264"/>
        <v>12.847718993375841</v>
      </c>
      <c r="U212" s="97">
        <f t="shared" si="264"/>
        <v>12.908139659696655</v>
      </c>
      <c r="V212" s="97">
        <f t="shared" si="264"/>
        <v>11.553850755491995</v>
      </c>
      <c r="W212" s="97">
        <f t="shared" si="262"/>
        <v>11.85587526194492</v>
      </c>
      <c r="DA212" s="175" t="s">
        <v>432</v>
      </c>
    </row>
    <row r="213" spans="1:105" ht="11.45" customHeight="1" x14ac:dyDescent="0.25">
      <c r="A213" s="138" t="str">
        <f>$A$31</f>
        <v>Extra-EEA</v>
      </c>
      <c r="B213" s="98">
        <f t="shared" ref="B213:V213" si="265">IF(B61=0,0,B61/B31*1000)</f>
        <v>6.1241711965832284</v>
      </c>
      <c r="C213" s="98">
        <f t="shared" si="265"/>
        <v>6.088277840425329</v>
      </c>
      <c r="D213" s="98">
        <f t="shared" si="265"/>
        <v>6.1523185630408364</v>
      </c>
      <c r="E213" s="98">
        <f t="shared" si="265"/>
        <v>6.0720013543660576</v>
      </c>
      <c r="F213" s="98">
        <f t="shared" si="265"/>
        <v>6.0848863393531216</v>
      </c>
      <c r="G213" s="98">
        <f t="shared" si="265"/>
        <v>5.827677076656081</v>
      </c>
      <c r="H213" s="98">
        <f t="shared" si="265"/>
        <v>5.9561874578040692</v>
      </c>
      <c r="I213" s="98">
        <f t="shared" si="265"/>
        <v>6.0159669476488276</v>
      </c>
      <c r="J213" s="98">
        <f t="shared" si="265"/>
        <v>5.7474879385631636</v>
      </c>
      <c r="K213" s="98">
        <f t="shared" si="265"/>
        <v>5.9595433803418532</v>
      </c>
      <c r="L213" s="98">
        <f t="shared" si="265"/>
        <v>5.5309599243281156</v>
      </c>
      <c r="M213" s="98">
        <f t="shared" si="265"/>
        <v>5.1843565736694766</v>
      </c>
      <c r="N213" s="98">
        <f t="shared" si="265"/>
        <v>4.8361846710742071</v>
      </c>
      <c r="O213" s="98">
        <f t="shared" si="265"/>
        <v>4.656212310770302</v>
      </c>
      <c r="P213" s="98">
        <f t="shared" si="265"/>
        <v>4.2998000159745926</v>
      </c>
      <c r="Q213" s="98">
        <f t="shared" si="265"/>
        <v>4.1898987119814999</v>
      </c>
      <c r="R213" s="98">
        <f t="shared" si="265"/>
        <v>4.3709469043730715</v>
      </c>
      <c r="S213" s="98">
        <f t="shared" si="265"/>
        <v>4.2770879595060505</v>
      </c>
      <c r="T213" s="98">
        <f t="shared" si="265"/>
        <v>4.2982075904983956</v>
      </c>
      <c r="U213" s="98">
        <f t="shared" si="265"/>
        <v>4.1228377619853429</v>
      </c>
      <c r="V213" s="98">
        <f t="shared" si="265"/>
        <v>4.1882019526231815</v>
      </c>
      <c r="W213" s="98">
        <f t="shared" si="262"/>
        <v>4.146598621257823</v>
      </c>
      <c r="DA213" s="178" t="s">
        <v>433</v>
      </c>
    </row>
    <row r="214" spans="1:105" x14ac:dyDescent="0.25">
      <c r="A214" s="106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DA214" s="171"/>
    </row>
    <row r="215" spans="1:105" ht="11.45" customHeight="1" x14ac:dyDescent="0.25">
      <c r="A215" s="53" t="s">
        <v>43</v>
      </c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DA215" s="172"/>
    </row>
    <row r="216" spans="1:105" ht="11.45" customHeight="1" x14ac:dyDescent="0.25">
      <c r="A216" s="27" t="s">
        <v>166</v>
      </c>
      <c r="B216" s="32">
        <f t="shared" ref="B216:V216" si="266">IF(B4=0,0,B64/B4*1000)</f>
        <v>110.72561815232467</v>
      </c>
      <c r="C216" s="32">
        <f t="shared" si="266"/>
        <v>110.12037894101992</v>
      </c>
      <c r="D216" s="32">
        <f t="shared" si="266"/>
        <v>110.47213014266806</v>
      </c>
      <c r="E216" s="32">
        <f t="shared" si="266"/>
        <v>110.12811311772708</v>
      </c>
      <c r="F216" s="32">
        <f t="shared" si="266"/>
        <v>109.598164797826</v>
      </c>
      <c r="G216" s="32">
        <f t="shared" si="266"/>
        <v>108.49388589247231</v>
      </c>
      <c r="H216" s="32">
        <f t="shared" si="266"/>
        <v>108.52813651456447</v>
      </c>
      <c r="I216" s="32">
        <f t="shared" si="266"/>
        <v>107.89943896390588</v>
      </c>
      <c r="J216" s="32">
        <f t="shared" si="266"/>
        <v>106.24549355009736</v>
      </c>
      <c r="K216" s="32">
        <f t="shared" si="266"/>
        <v>104.43601137212595</v>
      </c>
      <c r="L216" s="32">
        <f t="shared" si="266"/>
        <v>102.71277191703675</v>
      </c>
      <c r="M216" s="32">
        <f t="shared" si="266"/>
        <v>102.21625241453651</v>
      </c>
      <c r="N216" s="32">
        <f t="shared" si="266"/>
        <v>99.747789349719937</v>
      </c>
      <c r="O216" s="32">
        <f t="shared" si="266"/>
        <v>98.308394882187713</v>
      </c>
      <c r="P216" s="32">
        <f t="shared" si="266"/>
        <v>98.81135383252645</v>
      </c>
      <c r="Q216" s="32">
        <f t="shared" si="266"/>
        <v>98.32612737389482</v>
      </c>
      <c r="R216" s="32">
        <f t="shared" si="266"/>
        <v>98.030518383869577</v>
      </c>
      <c r="S216" s="32">
        <f t="shared" si="266"/>
        <v>97.731952087757776</v>
      </c>
      <c r="T216" s="32">
        <f t="shared" si="266"/>
        <v>96.28088375152717</v>
      </c>
      <c r="U216" s="32">
        <f t="shared" si="266"/>
        <v>95.587007081414555</v>
      </c>
      <c r="V216" s="32">
        <f t="shared" si="266"/>
        <v>107.12069578772794</v>
      </c>
      <c r="W216" s="32">
        <f t="shared" ref="W216" si="267">IF(W4=0,0,W64/W4*1000)</f>
        <v>106.12055648221634</v>
      </c>
      <c r="DA216" s="173" t="s">
        <v>434</v>
      </c>
    </row>
    <row r="217" spans="1:105" ht="11.45" customHeight="1" x14ac:dyDescent="0.25">
      <c r="A217" s="136" t="str">
        <f>$A$5</f>
        <v>Road transport</v>
      </c>
      <c r="B217" s="141">
        <f t="shared" ref="B217:V217" si="268">IF(B5=0,0,B65/B5*1000)</f>
        <v>116.12002498196189</v>
      </c>
      <c r="C217" s="141">
        <f t="shared" si="268"/>
        <v>115.57465497585319</v>
      </c>
      <c r="D217" s="141">
        <f t="shared" si="268"/>
        <v>116.17223266312709</v>
      </c>
      <c r="E217" s="141">
        <f t="shared" si="268"/>
        <v>115.72237856894539</v>
      </c>
      <c r="F217" s="141">
        <f t="shared" si="268"/>
        <v>115.72312143263161</v>
      </c>
      <c r="G217" s="141">
        <f t="shared" si="268"/>
        <v>115.34778740211271</v>
      </c>
      <c r="H217" s="141">
        <f t="shared" si="268"/>
        <v>115.75868234231235</v>
      </c>
      <c r="I217" s="141">
        <f t="shared" si="268"/>
        <v>115.23585635943009</v>
      </c>
      <c r="J217" s="141">
        <f t="shared" si="268"/>
        <v>113.40427142433833</v>
      </c>
      <c r="K217" s="141">
        <f t="shared" si="268"/>
        <v>111.53104305829157</v>
      </c>
      <c r="L217" s="141">
        <f t="shared" si="268"/>
        <v>110.46613755411157</v>
      </c>
      <c r="M217" s="141">
        <f t="shared" si="268"/>
        <v>110.50462869237516</v>
      </c>
      <c r="N217" s="141">
        <f t="shared" si="268"/>
        <v>107.90957190562081</v>
      </c>
      <c r="O217" s="141">
        <f t="shared" si="268"/>
        <v>106.85434155024211</v>
      </c>
      <c r="P217" s="141">
        <f t="shared" si="268"/>
        <v>108.145007508859</v>
      </c>
      <c r="Q217" s="141">
        <f t="shared" si="268"/>
        <v>107.35842777923109</v>
      </c>
      <c r="R217" s="141">
        <f t="shared" si="268"/>
        <v>107.06790349523769</v>
      </c>
      <c r="S217" s="141">
        <f t="shared" si="268"/>
        <v>107.37979568837024</v>
      </c>
      <c r="T217" s="141">
        <f t="shared" si="268"/>
        <v>106.03807199974594</v>
      </c>
      <c r="U217" s="141">
        <f t="shared" si="268"/>
        <v>105.75062788280307</v>
      </c>
      <c r="V217" s="141">
        <f t="shared" si="268"/>
        <v>112.54472341699604</v>
      </c>
      <c r="W217" s="141">
        <f t="shared" ref="W217" si="269">IF(W5=0,0,W65/W5*1000)</f>
        <v>112.15553974937829</v>
      </c>
      <c r="DA217" s="174" t="s">
        <v>435</v>
      </c>
    </row>
    <row r="218" spans="1:105" ht="11.45" customHeight="1" x14ac:dyDescent="0.25">
      <c r="A218" s="128" t="str">
        <f>$A$6</f>
        <v>Powered two-wheelers</v>
      </c>
      <c r="B218" s="97">
        <f t="shared" ref="B218:V218" si="270">IF(B6=0,0,B66/B6*1000)</f>
        <v>99.816053374407318</v>
      </c>
      <c r="C218" s="97">
        <f t="shared" si="270"/>
        <v>98.153338594495182</v>
      </c>
      <c r="D218" s="97">
        <f t="shared" si="270"/>
        <v>97.358882280360746</v>
      </c>
      <c r="E218" s="97">
        <f t="shared" si="270"/>
        <v>96.064459358000761</v>
      </c>
      <c r="F218" s="97">
        <f t="shared" si="270"/>
        <v>94.737593624947394</v>
      </c>
      <c r="G218" s="97">
        <f t="shared" si="270"/>
        <v>93.505464948086058</v>
      </c>
      <c r="H218" s="97">
        <f t="shared" si="270"/>
        <v>92.247679530212224</v>
      </c>
      <c r="I218" s="97">
        <f t="shared" si="270"/>
        <v>91.336416955728183</v>
      </c>
      <c r="J218" s="97">
        <f t="shared" si="270"/>
        <v>89.437397254774339</v>
      </c>
      <c r="K218" s="97">
        <f t="shared" si="270"/>
        <v>89.380594240805678</v>
      </c>
      <c r="L218" s="97">
        <f t="shared" si="270"/>
        <v>88.956610352646052</v>
      </c>
      <c r="M218" s="97">
        <f t="shared" si="270"/>
        <v>85.793124524781106</v>
      </c>
      <c r="N218" s="97">
        <f t="shared" si="270"/>
        <v>85.49879292611395</v>
      </c>
      <c r="O218" s="97">
        <f t="shared" si="270"/>
        <v>85.04798940116207</v>
      </c>
      <c r="P218" s="97">
        <f t="shared" si="270"/>
        <v>85.127112530403608</v>
      </c>
      <c r="Q218" s="97">
        <f t="shared" si="270"/>
        <v>85.882724842114342</v>
      </c>
      <c r="R218" s="97">
        <f t="shared" si="270"/>
        <v>85.116224635661027</v>
      </c>
      <c r="S218" s="97">
        <f t="shared" si="270"/>
        <v>85.304992772706854</v>
      </c>
      <c r="T218" s="97">
        <f t="shared" si="270"/>
        <v>85.346870334780931</v>
      </c>
      <c r="U218" s="97">
        <f t="shared" si="270"/>
        <v>83.92707572321838</v>
      </c>
      <c r="V218" s="97">
        <f t="shared" si="270"/>
        <v>82.480218991082467</v>
      </c>
      <c r="W218" s="97">
        <f t="shared" ref="W218" si="271">IF(W6=0,0,W66/W6*1000)</f>
        <v>78.614157136993455</v>
      </c>
      <c r="DA218" s="175" t="s">
        <v>436</v>
      </c>
    </row>
    <row r="219" spans="1:105" ht="11.45" customHeight="1" x14ac:dyDescent="0.25">
      <c r="A219" s="128" t="str">
        <f>$A$7</f>
        <v>Passenger cars</v>
      </c>
      <c r="B219" s="97">
        <f t="shared" ref="B219:V219" si="272">IF(B7=0,0,B67/B7*1000)</f>
        <v>120.77150217254895</v>
      </c>
      <c r="C219" s="97">
        <f t="shared" si="272"/>
        <v>120.17380269720481</v>
      </c>
      <c r="D219" s="97">
        <f t="shared" si="272"/>
        <v>120.84315579647168</v>
      </c>
      <c r="E219" s="97">
        <f t="shared" si="272"/>
        <v>120.32505424334816</v>
      </c>
      <c r="F219" s="97">
        <f t="shared" si="272"/>
        <v>120.56646562588766</v>
      </c>
      <c r="G219" s="97">
        <f t="shared" si="272"/>
        <v>120.40581382704043</v>
      </c>
      <c r="H219" s="97">
        <f t="shared" si="272"/>
        <v>120.87233708444624</v>
      </c>
      <c r="I219" s="97">
        <f t="shared" si="272"/>
        <v>120.54313803984971</v>
      </c>
      <c r="J219" s="97">
        <f t="shared" si="272"/>
        <v>118.7202438703677</v>
      </c>
      <c r="K219" s="97">
        <f t="shared" si="272"/>
        <v>115.8313238451551</v>
      </c>
      <c r="L219" s="97">
        <f t="shared" si="272"/>
        <v>114.45373693523301</v>
      </c>
      <c r="M219" s="97">
        <f t="shared" si="272"/>
        <v>114.68738720421734</v>
      </c>
      <c r="N219" s="97">
        <f t="shared" si="272"/>
        <v>111.83064583449757</v>
      </c>
      <c r="O219" s="97">
        <f t="shared" si="272"/>
        <v>110.50382788430919</v>
      </c>
      <c r="P219" s="97">
        <f t="shared" si="272"/>
        <v>111.68833511303421</v>
      </c>
      <c r="Q219" s="97">
        <f t="shared" si="272"/>
        <v>110.78638801461547</v>
      </c>
      <c r="R219" s="97">
        <f t="shared" si="272"/>
        <v>110.30789325057394</v>
      </c>
      <c r="S219" s="97">
        <f t="shared" si="272"/>
        <v>110.34545609105817</v>
      </c>
      <c r="T219" s="97">
        <f t="shared" si="272"/>
        <v>108.8691072364862</v>
      </c>
      <c r="U219" s="97">
        <f t="shared" si="272"/>
        <v>108.61890896013648</v>
      </c>
      <c r="V219" s="97">
        <f t="shared" si="272"/>
        <v>112.14231545780851</v>
      </c>
      <c r="W219" s="97">
        <f t="shared" ref="W219" si="273">IF(W7=0,0,W67/W7*1000)</f>
        <v>112.6757885696246</v>
      </c>
      <c r="DA219" s="175" t="s">
        <v>437</v>
      </c>
    </row>
    <row r="220" spans="1:105" ht="11.45" customHeight="1" x14ac:dyDescent="0.25">
      <c r="A220" s="128" t="str">
        <f>$A$8</f>
        <v>Motor coaches, buses and trolley buses</v>
      </c>
      <c r="B220" s="97">
        <f t="shared" ref="B220:V220" si="274">IF(B8=0,0,B68/B8*1000)</f>
        <v>85.075769279116514</v>
      </c>
      <c r="C220" s="97">
        <f t="shared" si="274"/>
        <v>84.539318446259614</v>
      </c>
      <c r="D220" s="97">
        <f t="shared" si="274"/>
        <v>84.236797286615683</v>
      </c>
      <c r="E220" s="97">
        <f t="shared" si="274"/>
        <v>84.441001925273753</v>
      </c>
      <c r="F220" s="97">
        <f t="shared" si="274"/>
        <v>82.817761262899737</v>
      </c>
      <c r="G220" s="97">
        <f t="shared" si="274"/>
        <v>81.35142463428781</v>
      </c>
      <c r="H220" s="97">
        <f t="shared" si="274"/>
        <v>81.301184536248243</v>
      </c>
      <c r="I220" s="97">
        <f t="shared" si="274"/>
        <v>79.400367668545073</v>
      </c>
      <c r="J220" s="97">
        <f t="shared" si="274"/>
        <v>78.074864947794495</v>
      </c>
      <c r="K220" s="97">
        <f t="shared" si="274"/>
        <v>81.377306555154306</v>
      </c>
      <c r="L220" s="97">
        <f t="shared" si="274"/>
        <v>82.648198845970512</v>
      </c>
      <c r="M220" s="97">
        <f t="shared" si="274"/>
        <v>82.511866231617418</v>
      </c>
      <c r="N220" s="97">
        <f t="shared" si="274"/>
        <v>81.43242815132389</v>
      </c>
      <c r="O220" s="97">
        <f t="shared" si="274"/>
        <v>81.882005189983971</v>
      </c>
      <c r="P220" s="97">
        <f t="shared" si="274"/>
        <v>83.835727179219873</v>
      </c>
      <c r="Q220" s="97">
        <f t="shared" si="274"/>
        <v>83.771615087686882</v>
      </c>
      <c r="R220" s="97">
        <f t="shared" si="274"/>
        <v>84.857894506722346</v>
      </c>
      <c r="S220" s="97">
        <f t="shared" si="274"/>
        <v>86.198490292551156</v>
      </c>
      <c r="T220" s="97">
        <f t="shared" si="274"/>
        <v>85.535770937279779</v>
      </c>
      <c r="U220" s="97">
        <f t="shared" si="274"/>
        <v>85.41161001027092</v>
      </c>
      <c r="V220" s="97">
        <f t="shared" si="274"/>
        <v>127.81915734872743</v>
      </c>
      <c r="W220" s="97">
        <f t="shared" ref="W220" si="275">IF(W8=0,0,W68/W8*1000)</f>
        <v>116.94850507300865</v>
      </c>
      <c r="DA220" s="175" t="s">
        <v>438</v>
      </c>
    </row>
    <row r="221" spans="1:105" ht="11.45" customHeight="1" x14ac:dyDescent="0.25">
      <c r="A221" s="109" t="str">
        <f>$A$9</f>
        <v>Rail, metro and tram</v>
      </c>
      <c r="B221" s="130">
        <f t="shared" ref="B221:V221" si="276">IF(B9=0,0,B69/B9*1000)</f>
        <v>15.3064831783761</v>
      </c>
      <c r="C221" s="130">
        <f t="shared" si="276"/>
        <v>13.460350237540526</v>
      </c>
      <c r="D221" s="130">
        <f t="shared" si="276"/>
        <v>13.79049857930074</v>
      </c>
      <c r="E221" s="130">
        <f t="shared" si="276"/>
        <v>14.394481282773942</v>
      </c>
      <c r="F221" s="130">
        <f t="shared" si="276"/>
        <v>14.453244961494411</v>
      </c>
      <c r="G221" s="130">
        <f t="shared" si="276"/>
        <v>13.347000388219104</v>
      </c>
      <c r="H221" s="130">
        <f t="shared" si="276"/>
        <v>11.730191782210957</v>
      </c>
      <c r="I221" s="130">
        <f t="shared" si="276"/>
        <v>12.472597798983498</v>
      </c>
      <c r="J221" s="130">
        <f t="shared" si="276"/>
        <v>11.64128373006691</v>
      </c>
      <c r="K221" s="130">
        <f t="shared" si="276"/>
        <v>10.519549209471004</v>
      </c>
      <c r="L221" s="130">
        <f t="shared" si="276"/>
        <v>10.112004588901817</v>
      </c>
      <c r="M221" s="130">
        <f t="shared" si="276"/>
        <v>9.9327099694519951</v>
      </c>
      <c r="N221" s="130">
        <f t="shared" si="276"/>
        <v>10.151595480561205</v>
      </c>
      <c r="O221" s="130">
        <f t="shared" si="276"/>
        <v>6.8659535307070838</v>
      </c>
      <c r="P221" s="130">
        <f t="shared" si="276"/>
        <v>6.4476610892575472</v>
      </c>
      <c r="Q221" s="130">
        <f t="shared" si="276"/>
        <v>6.2124353321525083</v>
      </c>
      <c r="R221" s="130">
        <f t="shared" si="276"/>
        <v>5.9683109201692357</v>
      </c>
      <c r="S221" s="130">
        <f t="shared" si="276"/>
        <v>5.5550191080269045</v>
      </c>
      <c r="T221" s="130">
        <f t="shared" si="276"/>
        <v>5.1007059600697939</v>
      </c>
      <c r="U221" s="130">
        <f t="shared" si="276"/>
        <v>4.9180948091772452</v>
      </c>
      <c r="V221" s="130">
        <f t="shared" si="276"/>
        <v>7.6616838556454452</v>
      </c>
      <c r="W221" s="130">
        <f t="shared" ref="W221" si="277">IF(W9=0,0,W69/W9*1000)</f>
        <v>7.8781436014848785</v>
      </c>
      <c r="DA221" s="176" t="s">
        <v>439</v>
      </c>
    </row>
    <row r="222" spans="1:105" ht="11.45" customHeight="1" x14ac:dyDescent="0.25">
      <c r="A222" s="128" t="str">
        <f>$A$10</f>
        <v>Metro and tram, urban light rail</v>
      </c>
      <c r="B222" s="97">
        <f t="shared" ref="B222:V222" si="278">IF(B10=0,0,B70/B10*1000)</f>
        <v>0</v>
      </c>
      <c r="C222" s="97">
        <f t="shared" si="278"/>
        <v>0</v>
      </c>
      <c r="D222" s="97">
        <f t="shared" si="278"/>
        <v>0</v>
      </c>
      <c r="E222" s="97">
        <f t="shared" si="278"/>
        <v>0</v>
      </c>
      <c r="F222" s="97">
        <f t="shared" si="278"/>
        <v>0</v>
      </c>
      <c r="G222" s="97">
        <f t="shared" si="278"/>
        <v>0</v>
      </c>
      <c r="H222" s="97">
        <f t="shared" si="278"/>
        <v>0</v>
      </c>
      <c r="I222" s="97">
        <f t="shared" si="278"/>
        <v>0</v>
      </c>
      <c r="J222" s="97">
        <f t="shared" si="278"/>
        <v>0</v>
      </c>
      <c r="K222" s="97">
        <f t="shared" si="278"/>
        <v>0</v>
      </c>
      <c r="L222" s="97">
        <f t="shared" si="278"/>
        <v>0</v>
      </c>
      <c r="M222" s="97">
        <f t="shared" si="278"/>
        <v>0</v>
      </c>
      <c r="N222" s="97">
        <f t="shared" si="278"/>
        <v>0</v>
      </c>
      <c r="O222" s="97">
        <f t="shared" si="278"/>
        <v>0</v>
      </c>
      <c r="P222" s="97">
        <f t="shared" si="278"/>
        <v>0</v>
      </c>
      <c r="Q222" s="97">
        <f t="shared" si="278"/>
        <v>0</v>
      </c>
      <c r="R222" s="97">
        <f t="shared" si="278"/>
        <v>0</v>
      </c>
      <c r="S222" s="97">
        <f t="shared" si="278"/>
        <v>0</v>
      </c>
      <c r="T222" s="97">
        <f t="shared" si="278"/>
        <v>0</v>
      </c>
      <c r="U222" s="97">
        <f t="shared" si="278"/>
        <v>0</v>
      </c>
      <c r="V222" s="97">
        <f t="shared" si="278"/>
        <v>0</v>
      </c>
      <c r="W222" s="97">
        <f t="shared" ref="W222" si="279">IF(W10=0,0,W70/W10*1000)</f>
        <v>0</v>
      </c>
      <c r="DA222" s="175" t="s">
        <v>440</v>
      </c>
    </row>
    <row r="223" spans="1:105" ht="11.45" customHeight="1" x14ac:dyDescent="0.25">
      <c r="A223" s="128" t="str">
        <f>$A$11</f>
        <v>Conventional passenger trains</v>
      </c>
      <c r="B223" s="97">
        <f t="shared" ref="B223:V223" si="280">IF(B11=0,0,B71/B11*1000)</f>
        <v>22.234554769954499</v>
      </c>
      <c r="C223" s="97">
        <f t="shared" si="280"/>
        <v>20.008357110048596</v>
      </c>
      <c r="D223" s="97">
        <f t="shared" si="280"/>
        <v>20.969414809527308</v>
      </c>
      <c r="E223" s="97">
        <f t="shared" si="280"/>
        <v>22.310293315947732</v>
      </c>
      <c r="F223" s="97">
        <f t="shared" si="280"/>
        <v>22.806606095549409</v>
      </c>
      <c r="G223" s="97">
        <f t="shared" si="280"/>
        <v>21.186983580589995</v>
      </c>
      <c r="H223" s="97">
        <f t="shared" si="280"/>
        <v>18.698337727917174</v>
      </c>
      <c r="I223" s="97">
        <f t="shared" si="280"/>
        <v>20.165516076706318</v>
      </c>
      <c r="J223" s="97">
        <f t="shared" si="280"/>
        <v>19.248679141090832</v>
      </c>
      <c r="K223" s="97">
        <f t="shared" si="280"/>
        <v>18.007305961669275</v>
      </c>
      <c r="L223" s="97">
        <f t="shared" si="280"/>
        <v>17.556649482607039</v>
      </c>
      <c r="M223" s="97">
        <f t="shared" si="280"/>
        <v>17.009234806974824</v>
      </c>
      <c r="N223" s="97">
        <f t="shared" si="280"/>
        <v>17.455134788643115</v>
      </c>
      <c r="O223" s="97">
        <f t="shared" si="280"/>
        <v>11.795319576582287</v>
      </c>
      <c r="P223" s="97">
        <f t="shared" si="280"/>
        <v>10.966571206842168</v>
      </c>
      <c r="Q223" s="97">
        <f t="shared" si="280"/>
        <v>10.56195087882481</v>
      </c>
      <c r="R223" s="97">
        <f t="shared" si="280"/>
        <v>10.283333542135594</v>
      </c>
      <c r="S223" s="97">
        <f t="shared" si="280"/>
        <v>9.7410042293271992</v>
      </c>
      <c r="T223" s="97">
        <f t="shared" si="280"/>
        <v>8.9545457406125362</v>
      </c>
      <c r="U223" s="97">
        <f t="shared" si="280"/>
        <v>8.6335794911036938</v>
      </c>
      <c r="V223" s="97">
        <f t="shared" si="280"/>
        <v>13.534616725243145</v>
      </c>
      <c r="W223" s="97">
        <f t="shared" ref="W223" si="281">IF(W11=0,0,W71/W11*1000)</f>
        <v>14.038721013603919</v>
      </c>
      <c r="DA223" s="175" t="s">
        <v>441</v>
      </c>
    </row>
    <row r="224" spans="1:105" ht="11.45" customHeight="1" x14ac:dyDescent="0.25">
      <c r="A224" s="128" t="str">
        <f>$A$12</f>
        <v>High speed passenger trains</v>
      </c>
      <c r="B224" s="97">
        <f t="shared" ref="B224:V224" si="282">IF(B12=0,0,B72/B12*1000)</f>
        <v>0</v>
      </c>
      <c r="C224" s="97">
        <f t="shared" si="282"/>
        <v>0</v>
      </c>
      <c r="D224" s="97">
        <f t="shared" si="282"/>
        <v>0</v>
      </c>
      <c r="E224" s="97">
        <f t="shared" si="282"/>
        <v>0</v>
      </c>
      <c r="F224" s="97">
        <f t="shared" si="282"/>
        <v>0</v>
      </c>
      <c r="G224" s="97">
        <f t="shared" si="282"/>
        <v>0</v>
      </c>
      <c r="H224" s="97">
        <f t="shared" si="282"/>
        <v>0</v>
      </c>
      <c r="I224" s="97">
        <f t="shared" si="282"/>
        <v>0</v>
      </c>
      <c r="J224" s="97">
        <f t="shared" si="282"/>
        <v>0</v>
      </c>
      <c r="K224" s="97">
        <f t="shared" si="282"/>
        <v>0</v>
      </c>
      <c r="L224" s="97">
        <f t="shared" si="282"/>
        <v>0</v>
      </c>
      <c r="M224" s="97">
        <f t="shared" si="282"/>
        <v>0</v>
      </c>
      <c r="N224" s="97">
        <f t="shared" si="282"/>
        <v>0</v>
      </c>
      <c r="O224" s="97">
        <f t="shared" si="282"/>
        <v>0</v>
      </c>
      <c r="P224" s="97">
        <f t="shared" si="282"/>
        <v>0</v>
      </c>
      <c r="Q224" s="97">
        <f t="shared" si="282"/>
        <v>0</v>
      </c>
      <c r="R224" s="97">
        <f t="shared" si="282"/>
        <v>0</v>
      </c>
      <c r="S224" s="97">
        <f t="shared" si="282"/>
        <v>0</v>
      </c>
      <c r="T224" s="97">
        <f t="shared" si="282"/>
        <v>0</v>
      </c>
      <c r="U224" s="97">
        <f t="shared" si="282"/>
        <v>0</v>
      </c>
      <c r="V224" s="97">
        <f t="shared" si="282"/>
        <v>0</v>
      </c>
      <c r="W224" s="97">
        <f t="shared" ref="W224" si="283">IF(W12=0,0,W72/W12*1000)</f>
        <v>0</v>
      </c>
      <c r="DA224" s="175" t="s">
        <v>442</v>
      </c>
    </row>
    <row r="225" spans="1:105" ht="11.45" customHeight="1" x14ac:dyDescent="0.25">
      <c r="A225" s="109" t="str">
        <f>$A$13</f>
        <v>Aviation</v>
      </c>
      <c r="B225" s="130">
        <f t="shared" ref="B225:V225" si="284">IF(B13=0,0,B73/B13*1000)</f>
        <v>132.81982114523581</v>
      </c>
      <c r="C225" s="130">
        <f t="shared" si="284"/>
        <v>132.67240191976418</v>
      </c>
      <c r="D225" s="130">
        <f t="shared" si="284"/>
        <v>130.41446988457045</v>
      </c>
      <c r="E225" s="130">
        <f t="shared" si="284"/>
        <v>128.74711341554186</v>
      </c>
      <c r="F225" s="130">
        <f t="shared" si="284"/>
        <v>123.5509855584943</v>
      </c>
      <c r="G225" s="130">
        <f t="shared" si="284"/>
        <v>118.80994807822852</v>
      </c>
      <c r="H225" s="130">
        <f t="shared" si="284"/>
        <v>118.17497916912166</v>
      </c>
      <c r="I225" s="130">
        <f t="shared" si="284"/>
        <v>115.95670313467384</v>
      </c>
      <c r="J225" s="130">
        <f t="shared" si="284"/>
        <v>116.10736875372234</v>
      </c>
      <c r="K225" s="130">
        <f t="shared" si="284"/>
        <v>113.64687793023371</v>
      </c>
      <c r="L225" s="130">
        <f t="shared" si="284"/>
        <v>108.09381347856804</v>
      </c>
      <c r="M225" s="130">
        <f t="shared" si="284"/>
        <v>105.51043462062167</v>
      </c>
      <c r="N225" s="130">
        <f t="shared" si="284"/>
        <v>103.16420530179056</v>
      </c>
      <c r="O225" s="130">
        <f t="shared" si="284"/>
        <v>100.66283137581783</v>
      </c>
      <c r="P225" s="130">
        <f t="shared" si="284"/>
        <v>98.051662196670677</v>
      </c>
      <c r="Q225" s="130">
        <f t="shared" si="284"/>
        <v>98.192774419323015</v>
      </c>
      <c r="R225" s="130">
        <f t="shared" si="284"/>
        <v>97.758025197082446</v>
      </c>
      <c r="S225" s="130">
        <f t="shared" si="284"/>
        <v>96.254104134122372</v>
      </c>
      <c r="T225" s="130">
        <f t="shared" si="284"/>
        <v>94.610949841453149</v>
      </c>
      <c r="U225" s="130">
        <f t="shared" si="284"/>
        <v>92.968678587849084</v>
      </c>
      <c r="V225" s="130">
        <f t="shared" si="284"/>
        <v>123.20496377880457</v>
      </c>
      <c r="W225" s="130">
        <f t="shared" ref="W225" si="285">IF(W13=0,0,W73/W13*1000)</f>
        <v>117.9564103014571</v>
      </c>
      <c r="DA225" s="176" t="s">
        <v>343</v>
      </c>
    </row>
    <row r="226" spans="1:105" ht="11.45" customHeight="1" x14ac:dyDescent="0.25">
      <c r="A226" s="128" t="str">
        <f>$A$14</f>
        <v>Domestic</v>
      </c>
      <c r="B226" s="97">
        <f t="shared" ref="B226:V226" si="286">IF(B14=0,0,B74/B14*1000)</f>
        <v>200.28192921017416</v>
      </c>
      <c r="C226" s="97">
        <f t="shared" si="286"/>
        <v>201.64736774403997</v>
      </c>
      <c r="D226" s="97">
        <f t="shared" si="286"/>
        <v>187.59025996775412</v>
      </c>
      <c r="E226" s="97">
        <f t="shared" si="286"/>
        <v>185.24734825802423</v>
      </c>
      <c r="F226" s="97">
        <f t="shared" si="286"/>
        <v>184.00555109675705</v>
      </c>
      <c r="G226" s="97">
        <f t="shared" si="286"/>
        <v>188.57940355020796</v>
      </c>
      <c r="H226" s="97">
        <f t="shared" si="286"/>
        <v>185.95789168761348</v>
      </c>
      <c r="I226" s="97">
        <f t="shared" si="286"/>
        <v>182.48879011632508</v>
      </c>
      <c r="J226" s="97">
        <f t="shared" si="286"/>
        <v>183.62209836993614</v>
      </c>
      <c r="K226" s="97">
        <f t="shared" si="286"/>
        <v>170.99994418452013</v>
      </c>
      <c r="L226" s="97">
        <f t="shared" si="286"/>
        <v>171.20891988306727</v>
      </c>
      <c r="M226" s="97">
        <f t="shared" si="286"/>
        <v>177.03756968923776</v>
      </c>
      <c r="N226" s="97">
        <f t="shared" si="286"/>
        <v>174.01246534577058</v>
      </c>
      <c r="O226" s="97">
        <f t="shared" si="286"/>
        <v>170.75429838756452</v>
      </c>
      <c r="P226" s="97">
        <f t="shared" si="286"/>
        <v>171.63389111174513</v>
      </c>
      <c r="Q226" s="97">
        <f t="shared" si="286"/>
        <v>169.74777851360486</v>
      </c>
      <c r="R226" s="97">
        <f t="shared" si="286"/>
        <v>169.59702637810787</v>
      </c>
      <c r="S226" s="97">
        <f t="shared" si="286"/>
        <v>167.27974573147685</v>
      </c>
      <c r="T226" s="97">
        <f t="shared" si="286"/>
        <v>165.23811802235409</v>
      </c>
      <c r="U226" s="97">
        <f t="shared" si="286"/>
        <v>167.41476806594645</v>
      </c>
      <c r="V226" s="97">
        <f t="shared" si="286"/>
        <v>191.33895267939587</v>
      </c>
      <c r="W226" s="97">
        <f t="shared" ref="W226" si="287">IF(W14=0,0,W74/W14*1000)</f>
        <v>182.28988965361893</v>
      </c>
      <c r="DA226" s="175" t="s">
        <v>344</v>
      </c>
    </row>
    <row r="227" spans="1:105" ht="11.45" customHeight="1" x14ac:dyDescent="0.25">
      <c r="A227" s="128" t="str">
        <f>$A$15</f>
        <v>International - Intra-EEAwUK</v>
      </c>
      <c r="B227" s="97">
        <f t="shared" ref="B227:V227" si="288">IF(B15=0,0,B75/B15*1000)</f>
        <v>107.52941028488662</v>
      </c>
      <c r="C227" s="97">
        <f t="shared" si="288"/>
        <v>108.04094870146253</v>
      </c>
      <c r="D227" s="97">
        <f t="shared" si="288"/>
        <v>106.0164676664245</v>
      </c>
      <c r="E227" s="97">
        <f t="shared" si="288"/>
        <v>108.34626913225428</v>
      </c>
      <c r="F227" s="97">
        <f t="shared" si="288"/>
        <v>106.28282745674829</v>
      </c>
      <c r="G227" s="97">
        <f t="shared" si="288"/>
        <v>102.80851695071436</v>
      </c>
      <c r="H227" s="97">
        <f t="shared" si="288"/>
        <v>104.90616820289353</v>
      </c>
      <c r="I227" s="97">
        <f t="shared" si="288"/>
        <v>107.31093440310403</v>
      </c>
      <c r="J227" s="97">
        <f t="shared" si="288"/>
        <v>111.11032966837897</v>
      </c>
      <c r="K227" s="97">
        <f t="shared" si="288"/>
        <v>106.08605665356893</v>
      </c>
      <c r="L227" s="97">
        <f t="shared" si="288"/>
        <v>101.8708575760641</v>
      </c>
      <c r="M227" s="97">
        <f t="shared" si="288"/>
        <v>98.10657497755416</v>
      </c>
      <c r="N227" s="97">
        <f t="shared" si="288"/>
        <v>95.266820513823873</v>
      </c>
      <c r="O227" s="97">
        <f t="shared" si="288"/>
        <v>93.276548191584155</v>
      </c>
      <c r="P227" s="97">
        <f t="shared" si="288"/>
        <v>90.639904533386954</v>
      </c>
      <c r="Q227" s="97">
        <f t="shared" si="288"/>
        <v>90.472327727187349</v>
      </c>
      <c r="R227" s="97">
        <f t="shared" si="288"/>
        <v>89.264453832155681</v>
      </c>
      <c r="S227" s="97">
        <f t="shared" si="288"/>
        <v>90.202036353944393</v>
      </c>
      <c r="T227" s="97">
        <f t="shared" si="288"/>
        <v>90.601371876507841</v>
      </c>
      <c r="U227" s="97">
        <f t="shared" si="288"/>
        <v>89.655966837401095</v>
      </c>
      <c r="V227" s="97">
        <f t="shared" si="288"/>
        <v>99.717953712362544</v>
      </c>
      <c r="W227" s="97">
        <f t="shared" ref="W227" si="289">IF(W15=0,0,W75/W15*1000)</f>
        <v>93.334040920119506</v>
      </c>
      <c r="DA227" s="175" t="s">
        <v>345</v>
      </c>
    </row>
    <row r="228" spans="1:105" ht="11.45" customHeight="1" x14ac:dyDescent="0.25">
      <c r="A228" s="128" t="str">
        <f>$A$16</f>
        <v>International - Extra-EEAwUK</v>
      </c>
      <c r="B228" s="97">
        <f t="shared" ref="B228:V228" si="290">IF(B16=0,0,B76/B16*1000)</f>
        <v>139.49852769411351</v>
      </c>
      <c r="C228" s="97">
        <f t="shared" si="290"/>
        <v>139.0989038119553</v>
      </c>
      <c r="D228" s="97">
        <f t="shared" si="290"/>
        <v>138.74898737191032</v>
      </c>
      <c r="E228" s="97">
        <f t="shared" si="290"/>
        <v>133.98851043688319</v>
      </c>
      <c r="F228" s="97">
        <f t="shared" si="290"/>
        <v>125.02746692329616</v>
      </c>
      <c r="G228" s="97">
        <f t="shared" si="290"/>
        <v>117.4568776656001</v>
      </c>
      <c r="H228" s="97">
        <f t="shared" si="290"/>
        <v>114.94261119113497</v>
      </c>
      <c r="I228" s="97">
        <f t="shared" si="290"/>
        <v>108.79212282823599</v>
      </c>
      <c r="J228" s="97">
        <f t="shared" si="290"/>
        <v>106.53878583331834</v>
      </c>
      <c r="K228" s="97">
        <f t="shared" si="290"/>
        <v>107.65785076567249</v>
      </c>
      <c r="L228" s="97">
        <f t="shared" si="290"/>
        <v>100.23253763336361</v>
      </c>
      <c r="M228" s="97">
        <f t="shared" si="290"/>
        <v>97.37392271951839</v>
      </c>
      <c r="N228" s="97">
        <f t="shared" si="290"/>
        <v>96.470696092684008</v>
      </c>
      <c r="O228" s="97">
        <f t="shared" si="290"/>
        <v>94.614128615515199</v>
      </c>
      <c r="P228" s="97">
        <f t="shared" si="290"/>
        <v>92.020896186055339</v>
      </c>
      <c r="Q228" s="97">
        <f t="shared" si="290"/>
        <v>92.603914982156439</v>
      </c>
      <c r="R228" s="97">
        <f t="shared" si="290"/>
        <v>92.874965781376517</v>
      </c>
      <c r="S228" s="97">
        <f t="shared" si="290"/>
        <v>89.685821481578358</v>
      </c>
      <c r="T228" s="97">
        <f t="shared" si="290"/>
        <v>86.562781558926403</v>
      </c>
      <c r="U228" s="97">
        <f t="shared" si="290"/>
        <v>84.103781203647372</v>
      </c>
      <c r="V228" s="97">
        <f t="shared" si="290"/>
        <v>126.72604020176657</v>
      </c>
      <c r="W228" s="97">
        <f t="shared" ref="W228" si="291">IF(W16=0,0,W76/W16*1000)</f>
        <v>123.70706732527016</v>
      </c>
      <c r="DA228" s="175" t="s">
        <v>346</v>
      </c>
    </row>
    <row r="229" spans="1:105" ht="11.45" customHeight="1" x14ac:dyDescent="0.25">
      <c r="A229" s="27" t="s">
        <v>165</v>
      </c>
      <c r="B229" s="32">
        <f t="shared" ref="B229:V229" si="292">IF(B17=0,0,B77/B17*1000)</f>
        <v>130.8802534592144</v>
      </c>
      <c r="C229" s="32">
        <f t="shared" si="292"/>
        <v>133.26318407334901</v>
      </c>
      <c r="D229" s="32">
        <f t="shared" si="292"/>
        <v>130.64296213722727</v>
      </c>
      <c r="E229" s="32">
        <f t="shared" si="292"/>
        <v>133.43101008844377</v>
      </c>
      <c r="F229" s="32">
        <f t="shared" si="292"/>
        <v>128.44311905651378</v>
      </c>
      <c r="G229" s="32">
        <f t="shared" si="292"/>
        <v>127.05908996166518</v>
      </c>
      <c r="H229" s="32">
        <f t="shared" si="292"/>
        <v>125.91776450880224</v>
      </c>
      <c r="I229" s="32">
        <f t="shared" si="292"/>
        <v>123.5447821652529</v>
      </c>
      <c r="J229" s="32">
        <f t="shared" si="292"/>
        <v>120.92965939879335</v>
      </c>
      <c r="K229" s="32">
        <f t="shared" si="292"/>
        <v>125.38189174674574</v>
      </c>
      <c r="L229" s="32">
        <f t="shared" si="292"/>
        <v>121.39133866900688</v>
      </c>
      <c r="M229" s="32">
        <f t="shared" si="292"/>
        <v>118.96975947813544</v>
      </c>
      <c r="N229" s="32">
        <f t="shared" si="292"/>
        <v>117.01429227414158</v>
      </c>
      <c r="O229" s="32">
        <f t="shared" si="292"/>
        <v>112.68609627329828</v>
      </c>
      <c r="P229" s="32">
        <f t="shared" si="292"/>
        <v>109.76343287688137</v>
      </c>
      <c r="Q229" s="32">
        <f t="shared" si="292"/>
        <v>109.23528913281272</v>
      </c>
      <c r="R229" s="32">
        <f t="shared" si="292"/>
        <v>110.19370310245471</v>
      </c>
      <c r="S229" s="32">
        <f t="shared" si="292"/>
        <v>109.98699055639007</v>
      </c>
      <c r="T229" s="32">
        <f t="shared" si="292"/>
        <v>111.48034346116103</v>
      </c>
      <c r="U229" s="32">
        <f t="shared" si="292"/>
        <v>109.50785833207327</v>
      </c>
      <c r="V229" s="32">
        <f t="shared" si="292"/>
        <v>104.98624731571144</v>
      </c>
      <c r="W229" s="32">
        <f t="shared" ref="W229" si="293">IF(W17=0,0,W77/W17*1000)</f>
        <v>108.89222668977388</v>
      </c>
      <c r="DA229" s="173" t="s">
        <v>443</v>
      </c>
    </row>
    <row r="230" spans="1:105" ht="11.45" customHeight="1" x14ac:dyDescent="0.25">
      <c r="A230" s="136" t="str">
        <f>$A$18</f>
        <v>Road transport</v>
      </c>
      <c r="B230" s="141">
        <f t="shared" ref="B230:V230" si="294">IF(B18=0,0,B78/B18*1000)</f>
        <v>170.39237489719912</v>
      </c>
      <c r="C230" s="141">
        <f t="shared" si="294"/>
        <v>169.54876432614006</v>
      </c>
      <c r="D230" s="141">
        <f t="shared" si="294"/>
        <v>164.63344437377484</v>
      </c>
      <c r="E230" s="141">
        <f t="shared" si="294"/>
        <v>167.68937625924664</v>
      </c>
      <c r="F230" s="141">
        <f t="shared" si="294"/>
        <v>159.43808600506387</v>
      </c>
      <c r="G230" s="141">
        <f t="shared" si="294"/>
        <v>157.54349932939351</v>
      </c>
      <c r="H230" s="141">
        <f t="shared" si="294"/>
        <v>156.61254437509669</v>
      </c>
      <c r="I230" s="141">
        <f t="shared" si="294"/>
        <v>153.37135660917556</v>
      </c>
      <c r="J230" s="141">
        <f t="shared" si="294"/>
        <v>149.69765991524704</v>
      </c>
      <c r="K230" s="141">
        <f t="shared" si="294"/>
        <v>152.85528533777793</v>
      </c>
      <c r="L230" s="141">
        <f t="shared" si="294"/>
        <v>150.98115173669757</v>
      </c>
      <c r="M230" s="141">
        <f t="shared" si="294"/>
        <v>150.61902290378075</v>
      </c>
      <c r="N230" s="141">
        <f t="shared" si="294"/>
        <v>148.73651786717733</v>
      </c>
      <c r="O230" s="141">
        <f t="shared" si="294"/>
        <v>142.63013025582273</v>
      </c>
      <c r="P230" s="141">
        <f t="shared" si="294"/>
        <v>140.12430944872722</v>
      </c>
      <c r="Q230" s="141">
        <f t="shared" si="294"/>
        <v>138.59302074123249</v>
      </c>
      <c r="R230" s="141">
        <f t="shared" si="294"/>
        <v>139.61842061437522</v>
      </c>
      <c r="S230" s="141">
        <f t="shared" si="294"/>
        <v>137.47702527924883</v>
      </c>
      <c r="T230" s="141">
        <f t="shared" si="294"/>
        <v>139.37980638921655</v>
      </c>
      <c r="U230" s="141">
        <f t="shared" si="294"/>
        <v>135.9317699682326</v>
      </c>
      <c r="V230" s="141">
        <f t="shared" si="294"/>
        <v>126.98445158215063</v>
      </c>
      <c r="W230" s="141">
        <f t="shared" ref="W230" si="295">IF(W18=0,0,W78/W18*1000)</f>
        <v>131.63630316949042</v>
      </c>
      <c r="DA230" s="174" t="s">
        <v>444</v>
      </c>
    </row>
    <row r="231" spans="1:105" ht="11.45" customHeight="1" x14ac:dyDescent="0.25">
      <c r="A231" s="128" t="str">
        <f>$A$19</f>
        <v>Light commercial vehicles</v>
      </c>
      <c r="B231" s="97">
        <f t="shared" ref="B231:V231" si="296">IF(B19=0,0,B79/B19*1000)</f>
        <v>1450.6933659168733</v>
      </c>
      <c r="C231" s="97">
        <f t="shared" si="296"/>
        <v>1376.5623724656746</v>
      </c>
      <c r="D231" s="97">
        <f t="shared" si="296"/>
        <v>1346.262103198382</v>
      </c>
      <c r="E231" s="97">
        <f t="shared" si="296"/>
        <v>1315.4389801932366</v>
      </c>
      <c r="F231" s="97">
        <f t="shared" si="296"/>
        <v>1286.1273473173285</v>
      </c>
      <c r="G231" s="97">
        <f t="shared" si="296"/>
        <v>1262.3493050191305</v>
      </c>
      <c r="H231" s="97">
        <f t="shared" si="296"/>
        <v>1214.3053023406273</v>
      </c>
      <c r="I231" s="97">
        <f t="shared" si="296"/>
        <v>1180.4165393706555</v>
      </c>
      <c r="J231" s="97">
        <f t="shared" si="296"/>
        <v>1155.1865072538556</v>
      </c>
      <c r="K231" s="97">
        <f t="shared" si="296"/>
        <v>1130.4024489471767</v>
      </c>
      <c r="L231" s="97">
        <f t="shared" si="296"/>
        <v>1123.3079285029955</v>
      </c>
      <c r="M231" s="97">
        <f t="shared" si="296"/>
        <v>1114.6261171172939</v>
      </c>
      <c r="N231" s="97">
        <f t="shared" si="296"/>
        <v>1087.8739249281673</v>
      </c>
      <c r="O231" s="97">
        <f t="shared" si="296"/>
        <v>1066.1640465222893</v>
      </c>
      <c r="P231" s="97">
        <f t="shared" si="296"/>
        <v>1048.2109926503599</v>
      </c>
      <c r="Q231" s="97">
        <f t="shared" si="296"/>
        <v>1031.6447836126533</v>
      </c>
      <c r="R231" s="97">
        <f t="shared" si="296"/>
        <v>1016.0813575782832</v>
      </c>
      <c r="S231" s="97">
        <f t="shared" si="296"/>
        <v>997.48597445303778</v>
      </c>
      <c r="T231" s="97">
        <f t="shared" si="296"/>
        <v>980.81475530898717</v>
      </c>
      <c r="U231" s="97">
        <f t="shared" si="296"/>
        <v>965.88816208401545</v>
      </c>
      <c r="V231" s="97">
        <f t="shared" si="296"/>
        <v>947.49742731985043</v>
      </c>
      <c r="W231" s="97">
        <f t="shared" ref="W231" si="297">IF(W19=0,0,W79/W19*1000)</f>
        <v>959.257355105952</v>
      </c>
      <c r="DA231" s="175" t="s">
        <v>445</v>
      </c>
    </row>
    <row r="232" spans="1:105" ht="11.45" customHeight="1" x14ac:dyDescent="0.25">
      <c r="A232" s="128" t="str">
        <f>$A$20</f>
        <v>Heavy goods vehicles</v>
      </c>
      <c r="B232" s="97">
        <f t="shared" ref="B232:V232" si="298">IF(B20=0,0,B80/B20*1000)</f>
        <v>104.6884062877088</v>
      </c>
      <c r="C232" s="97">
        <f t="shared" si="298"/>
        <v>106.50445004886629</v>
      </c>
      <c r="D232" s="97">
        <f t="shared" si="298"/>
        <v>104.01606130648487</v>
      </c>
      <c r="E232" s="97">
        <f t="shared" si="298"/>
        <v>106.66696717604397</v>
      </c>
      <c r="F232" s="97">
        <f t="shared" si="298"/>
        <v>103.46779328952765</v>
      </c>
      <c r="G232" s="97">
        <f t="shared" si="298"/>
        <v>102.97204710525195</v>
      </c>
      <c r="H232" s="97">
        <f t="shared" si="298"/>
        <v>105.41175961257801</v>
      </c>
      <c r="I232" s="97">
        <f t="shared" si="298"/>
        <v>102.94226077848096</v>
      </c>
      <c r="J232" s="97">
        <f t="shared" si="298"/>
        <v>99.88074362324744</v>
      </c>
      <c r="K232" s="97">
        <f t="shared" si="298"/>
        <v>99.856282522708398</v>
      </c>
      <c r="L232" s="97">
        <f t="shared" si="298"/>
        <v>98.671496827395117</v>
      </c>
      <c r="M232" s="97">
        <f t="shared" si="298"/>
        <v>97.484269520594069</v>
      </c>
      <c r="N232" s="97">
        <f t="shared" si="298"/>
        <v>96.660112628738787</v>
      </c>
      <c r="O232" s="97">
        <f t="shared" si="298"/>
        <v>92.642444836865423</v>
      </c>
      <c r="P232" s="97">
        <f t="shared" si="298"/>
        <v>89.918745191961904</v>
      </c>
      <c r="Q232" s="97">
        <f t="shared" si="298"/>
        <v>89.813866760074006</v>
      </c>
      <c r="R232" s="97">
        <f t="shared" si="298"/>
        <v>92.888242857030633</v>
      </c>
      <c r="S232" s="97">
        <f t="shared" si="298"/>
        <v>92.535136535947871</v>
      </c>
      <c r="T232" s="97">
        <f t="shared" si="298"/>
        <v>94.582733822481288</v>
      </c>
      <c r="U232" s="97">
        <f t="shared" si="298"/>
        <v>92.179148451619682</v>
      </c>
      <c r="V232" s="97">
        <f t="shared" si="298"/>
        <v>85.959538335780621</v>
      </c>
      <c r="W232" s="97">
        <f t="shared" ref="W232" si="299">IF(W20=0,0,W80/W20*1000)</f>
        <v>88.885707246071334</v>
      </c>
      <c r="DA232" s="175" t="s">
        <v>446</v>
      </c>
    </row>
    <row r="233" spans="1:105" ht="11.45" customHeight="1" x14ac:dyDescent="0.25">
      <c r="A233" s="109" t="str">
        <f>$A$21</f>
        <v>Rail transport</v>
      </c>
      <c r="B233" s="130">
        <f t="shared" ref="B233:V233" si="300">IF(B21=0,0,B81/B21*1000)</f>
        <v>7.5393347111699276</v>
      </c>
      <c r="C233" s="130">
        <f t="shared" si="300"/>
        <v>7.2228342640328966</v>
      </c>
      <c r="D233" s="130">
        <f t="shared" si="300"/>
        <v>7.1453791576526449</v>
      </c>
      <c r="E233" s="130">
        <f t="shared" si="300"/>
        <v>6.4928624249718414</v>
      </c>
      <c r="F233" s="130">
        <f t="shared" si="300"/>
        <v>6.306669215158256</v>
      </c>
      <c r="G233" s="130">
        <f t="shared" si="300"/>
        <v>5.8032533703098688</v>
      </c>
      <c r="H233" s="130">
        <f t="shared" si="300"/>
        <v>5.9442880976855772</v>
      </c>
      <c r="I233" s="130">
        <f t="shared" si="300"/>
        <v>6.1911870018042405</v>
      </c>
      <c r="J233" s="130">
        <f t="shared" si="300"/>
        <v>6.0777407952057096</v>
      </c>
      <c r="K233" s="130">
        <f t="shared" si="300"/>
        <v>6.3112328118266987</v>
      </c>
      <c r="L233" s="130">
        <f t="shared" si="300"/>
        <v>6.3854574808617732</v>
      </c>
      <c r="M233" s="130">
        <f t="shared" si="300"/>
        <v>5.1237308779833368</v>
      </c>
      <c r="N233" s="130">
        <f t="shared" si="300"/>
        <v>5.0868132556355494</v>
      </c>
      <c r="O233" s="130">
        <f t="shared" si="300"/>
        <v>3.999945203409689</v>
      </c>
      <c r="P233" s="130">
        <f t="shared" si="300"/>
        <v>3.6951027049797998</v>
      </c>
      <c r="Q233" s="130">
        <f t="shared" si="300"/>
        <v>3.550810327124275</v>
      </c>
      <c r="R233" s="130">
        <f t="shared" si="300"/>
        <v>3.2189296031773766</v>
      </c>
      <c r="S233" s="130">
        <f t="shared" si="300"/>
        <v>3.2539422468064298</v>
      </c>
      <c r="T233" s="130">
        <f t="shared" si="300"/>
        <v>3.2173193798479995</v>
      </c>
      <c r="U233" s="130">
        <f t="shared" si="300"/>
        <v>3.2629987697680769</v>
      </c>
      <c r="V233" s="130">
        <f t="shared" si="300"/>
        <v>3.1812044479190664</v>
      </c>
      <c r="W233" s="130">
        <f t="shared" ref="W233" si="301">IF(W21=0,0,W81/W21*1000)</f>
        <v>3.3061404885646004</v>
      </c>
      <c r="DA233" s="176" t="s">
        <v>447</v>
      </c>
    </row>
    <row r="234" spans="1:105" ht="11.45" customHeight="1" x14ac:dyDescent="0.25">
      <c r="A234" s="109" t="str">
        <f>$A$22</f>
        <v>Aviation</v>
      </c>
      <c r="B234" s="130">
        <f t="shared" ref="B234:V234" si="302">IF(B22=0,0,B82/B22*1000)</f>
        <v>307.91319796918663</v>
      </c>
      <c r="C234" s="130">
        <f t="shared" si="302"/>
        <v>297.63941473164942</v>
      </c>
      <c r="D234" s="130">
        <f t="shared" si="302"/>
        <v>313.03409126861192</v>
      </c>
      <c r="E234" s="130">
        <f t="shared" si="302"/>
        <v>328.74903369934219</v>
      </c>
      <c r="F234" s="130">
        <f t="shared" si="302"/>
        <v>337.67786691721568</v>
      </c>
      <c r="G234" s="130">
        <f t="shared" si="302"/>
        <v>344.611888025589</v>
      </c>
      <c r="H234" s="130">
        <f t="shared" si="302"/>
        <v>354.17697787682101</v>
      </c>
      <c r="I234" s="130">
        <f t="shared" si="302"/>
        <v>343.8306516366888</v>
      </c>
      <c r="J234" s="130">
        <f t="shared" si="302"/>
        <v>346.52256694782318</v>
      </c>
      <c r="K234" s="130">
        <f t="shared" si="302"/>
        <v>324.59634258077193</v>
      </c>
      <c r="L234" s="130">
        <f t="shared" si="302"/>
        <v>303.94455430717238</v>
      </c>
      <c r="M234" s="130">
        <f t="shared" si="302"/>
        <v>274.85245810903257</v>
      </c>
      <c r="N234" s="130">
        <f t="shared" si="302"/>
        <v>266.28335170209112</v>
      </c>
      <c r="O234" s="130">
        <f t="shared" si="302"/>
        <v>267.50690252208835</v>
      </c>
      <c r="P234" s="130">
        <f t="shared" si="302"/>
        <v>231.92304744880829</v>
      </c>
      <c r="Q234" s="130">
        <f t="shared" si="302"/>
        <v>235.54920869342382</v>
      </c>
      <c r="R234" s="130">
        <f t="shared" si="302"/>
        <v>222.74701243649901</v>
      </c>
      <c r="S234" s="130">
        <f t="shared" si="302"/>
        <v>228.82091935906649</v>
      </c>
      <c r="T234" s="130">
        <f t="shared" si="302"/>
        <v>223.60793524073483</v>
      </c>
      <c r="U234" s="130">
        <f t="shared" si="302"/>
        <v>213.75906433995593</v>
      </c>
      <c r="V234" s="130">
        <f t="shared" si="302"/>
        <v>297.15594317666989</v>
      </c>
      <c r="W234" s="130">
        <f t="shared" ref="W234" si="303">IF(W22=0,0,W82/W22*1000)</f>
        <v>313.59698189237065</v>
      </c>
      <c r="DA234" s="176" t="s">
        <v>347</v>
      </c>
    </row>
    <row r="235" spans="1:105" ht="11.45" customHeight="1" x14ac:dyDescent="0.25">
      <c r="A235" s="128" t="s">
        <v>27</v>
      </c>
      <c r="B235" s="97">
        <f t="shared" ref="B235:V235" si="304">IF(B23=0,0,B83/B23*1000)</f>
        <v>1490.9105616501279</v>
      </c>
      <c r="C235" s="97">
        <f t="shared" si="304"/>
        <v>1483.7293232636277</v>
      </c>
      <c r="D235" s="97">
        <f t="shared" si="304"/>
        <v>1392.0195720254915</v>
      </c>
      <c r="E235" s="97">
        <f t="shared" si="304"/>
        <v>1282.3666666741385</v>
      </c>
      <c r="F235" s="97">
        <f t="shared" si="304"/>
        <v>1366.3002287643724</v>
      </c>
      <c r="G235" s="97">
        <f t="shared" si="304"/>
        <v>1441.1428298583505</v>
      </c>
      <c r="H235" s="97">
        <f t="shared" si="304"/>
        <v>1488.6125343875865</v>
      </c>
      <c r="I235" s="97">
        <f t="shared" si="304"/>
        <v>1462.3084488783466</v>
      </c>
      <c r="J235" s="97">
        <f t="shared" si="304"/>
        <v>1538.2679545735903</v>
      </c>
      <c r="K235" s="97">
        <f t="shared" si="304"/>
        <v>1417.0529814809165</v>
      </c>
      <c r="L235" s="97">
        <f t="shared" si="304"/>
        <v>1434.4177816814201</v>
      </c>
      <c r="M235" s="97">
        <f t="shared" si="304"/>
        <v>1353.5753074733823</v>
      </c>
      <c r="N235" s="97">
        <f t="shared" si="304"/>
        <v>1377.1056610420524</v>
      </c>
      <c r="O235" s="97">
        <f t="shared" si="304"/>
        <v>1357.1010774080171</v>
      </c>
      <c r="P235" s="97">
        <f t="shared" si="304"/>
        <v>1263.0480652924605</v>
      </c>
      <c r="Q235" s="97">
        <f t="shared" si="304"/>
        <v>1261.504231526241</v>
      </c>
      <c r="R235" s="97">
        <f t="shared" si="304"/>
        <v>1128.1724593839849</v>
      </c>
      <c r="S235" s="97">
        <f t="shared" si="304"/>
        <v>1221.3702517281431</v>
      </c>
      <c r="T235" s="97">
        <f t="shared" si="304"/>
        <v>1192.7435147417718</v>
      </c>
      <c r="U235" s="97">
        <f t="shared" si="304"/>
        <v>1167.2271556334017</v>
      </c>
      <c r="V235" s="97">
        <f t="shared" si="304"/>
        <v>1267.3398188996939</v>
      </c>
      <c r="W235" s="97">
        <f t="shared" ref="W235" si="305">IF(W23=0,0,W83/W23*1000)</f>
        <v>1146.1380327981688</v>
      </c>
      <c r="DA235" s="175" t="s">
        <v>348</v>
      </c>
    </row>
    <row r="236" spans="1:105" ht="11.45" customHeight="1" x14ac:dyDescent="0.25">
      <c r="A236" s="128" t="str">
        <f>$A$24</f>
        <v>International - Intra-EEAwUK</v>
      </c>
      <c r="B236" s="97">
        <f t="shared" ref="B236:V236" si="306">IF(B24=0,0,B84/B24*1000)</f>
        <v>546.38252153807173</v>
      </c>
      <c r="C236" s="97">
        <f t="shared" si="306"/>
        <v>500.04007602508449</v>
      </c>
      <c r="D236" s="97">
        <f t="shared" si="306"/>
        <v>538.36470065486856</v>
      </c>
      <c r="E236" s="97">
        <f t="shared" si="306"/>
        <v>519.51563293341894</v>
      </c>
      <c r="F236" s="97">
        <f t="shared" si="306"/>
        <v>556.98846836065366</v>
      </c>
      <c r="G236" s="97">
        <f t="shared" si="306"/>
        <v>568.21455032404742</v>
      </c>
      <c r="H236" s="97">
        <f t="shared" si="306"/>
        <v>673.05191349021936</v>
      </c>
      <c r="I236" s="97">
        <f t="shared" si="306"/>
        <v>691.54038708013934</v>
      </c>
      <c r="J236" s="97">
        <f t="shared" si="306"/>
        <v>712.75221019187711</v>
      </c>
      <c r="K236" s="97">
        <f t="shared" si="306"/>
        <v>674.31230097638615</v>
      </c>
      <c r="L236" s="97">
        <f t="shared" si="306"/>
        <v>655.99446699408998</v>
      </c>
      <c r="M236" s="97">
        <f t="shared" si="306"/>
        <v>612.74848273502221</v>
      </c>
      <c r="N236" s="97">
        <f t="shared" si="306"/>
        <v>576.68687312322083</v>
      </c>
      <c r="O236" s="97">
        <f t="shared" si="306"/>
        <v>585.60052936096747</v>
      </c>
      <c r="P236" s="97">
        <f t="shared" si="306"/>
        <v>504.95323962528215</v>
      </c>
      <c r="Q236" s="97">
        <f t="shared" si="306"/>
        <v>518.29250402539981</v>
      </c>
      <c r="R236" s="97">
        <f t="shared" si="306"/>
        <v>479.54268267197199</v>
      </c>
      <c r="S236" s="97">
        <f t="shared" si="306"/>
        <v>556.99734609521374</v>
      </c>
      <c r="T236" s="97">
        <f t="shared" si="306"/>
        <v>560.15463618248964</v>
      </c>
      <c r="U236" s="97">
        <f t="shared" si="306"/>
        <v>539.66584908456082</v>
      </c>
      <c r="V236" s="97">
        <f t="shared" si="306"/>
        <v>608.05396258177791</v>
      </c>
      <c r="W236" s="97">
        <f t="shared" ref="W236" si="307">IF(W24=0,0,W84/W24*1000)</f>
        <v>703.27155395722252</v>
      </c>
      <c r="DA236" s="175" t="s">
        <v>349</v>
      </c>
    </row>
    <row r="237" spans="1:105" ht="11.45" customHeight="1" x14ac:dyDescent="0.25">
      <c r="A237" s="128" t="str">
        <f>$A$25</f>
        <v>International - Extra-EEAwUK</v>
      </c>
      <c r="B237" s="97">
        <f t="shared" ref="B237:V237" si="308">IF(B25=0,0,B85/B25*1000)</f>
        <v>271.68988818144243</v>
      </c>
      <c r="C237" s="97">
        <f t="shared" si="308"/>
        <v>261.09485868290517</v>
      </c>
      <c r="D237" s="97">
        <f t="shared" si="308"/>
        <v>279.47693898427872</v>
      </c>
      <c r="E237" s="97">
        <f t="shared" si="308"/>
        <v>300.91201809361075</v>
      </c>
      <c r="F237" s="97">
        <f t="shared" si="308"/>
        <v>307.87270216967261</v>
      </c>
      <c r="G237" s="97">
        <f t="shared" si="308"/>
        <v>315.65943843651365</v>
      </c>
      <c r="H237" s="97">
        <f t="shared" si="308"/>
        <v>320.34112405729508</v>
      </c>
      <c r="I237" s="97">
        <f t="shared" si="308"/>
        <v>310.60850324060823</v>
      </c>
      <c r="J237" s="97">
        <f t="shared" si="308"/>
        <v>313.43835879439803</v>
      </c>
      <c r="K237" s="97">
        <f t="shared" si="308"/>
        <v>292.193409443294</v>
      </c>
      <c r="L237" s="97">
        <f t="shared" si="308"/>
        <v>276.58894610874057</v>
      </c>
      <c r="M237" s="97">
        <f t="shared" si="308"/>
        <v>250.68968853059775</v>
      </c>
      <c r="N237" s="97">
        <f t="shared" si="308"/>
        <v>242.62226953044086</v>
      </c>
      <c r="O237" s="97">
        <f t="shared" si="308"/>
        <v>243.8070298750493</v>
      </c>
      <c r="P237" s="97">
        <f t="shared" si="308"/>
        <v>210.61540814033449</v>
      </c>
      <c r="Q237" s="97">
        <f t="shared" si="308"/>
        <v>214.42781069368874</v>
      </c>
      <c r="R237" s="97">
        <f t="shared" si="308"/>
        <v>203.78460031881369</v>
      </c>
      <c r="S237" s="97">
        <f t="shared" si="308"/>
        <v>206.97605108312777</v>
      </c>
      <c r="T237" s="97">
        <f t="shared" si="308"/>
        <v>201.73240022971547</v>
      </c>
      <c r="U237" s="97">
        <f t="shared" si="308"/>
        <v>191.07539086399331</v>
      </c>
      <c r="V237" s="97">
        <f t="shared" si="308"/>
        <v>276.09300908266357</v>
      </c>
      <c r="W237" s="97">
        <f t="shared" ref="W237" si="309">IF(W25=0,0,W85/W25*1000)</f>
        <v>286.24846846857275</v>
      </c>
      <c r="DA237" s="175" t="s">
        <v>350</v>
      </c>
    </row>
    <row r="238" spans="1:105" ht="11.45" customHeight="1" x14ac:dyDescent="0.25">
      <c r="A238" s="109" t="s">
        <v>143</v>
      </c>
      <c r="B238" s="130">
        <f t="shared" ref="B238:V238" si="310">IF(B26=0,0,B86/B26*1000)</f>
        <v>78.234432873710162</v>
      </c>
      <c r="C238" s="130">
        <f t="shared" si="310"/>
        <v>86.4232709897517</v>
      </c>
      <c r="D238" s="130">
        <f t="shared" si="310"/>
        <v>84.42774121297353</v>
      </c>
      <c r="E238" s="130">
        <f t="shared" si="310"/>
        <v>92.498535537057634</v>
      </c>
      <c r="F238" s="130">
        <f t="shared" si="310"/>
        <v>87.658591349125473</v>
      </c>
      <c r="G238" s="130">
        <f t="shared" si="310"/>
        <v>83.140286076033334</v>
      </c>
      <c r="H238" s="130">
        <f t="shared" si="310"/>
        <v>81.176324841340261</v>
      </c>
      <c r="I238" s="130">
        <f t="shared" si="310"/>
        <v>78.782067695726056</v>
      </c>
      <c r="J238" s="130">
        <f t="shared" si="310"/>
        <v>76.801168050622479</v>
      </c>
      <c r="K238" s="130">
        <f t="shared" si="310"/>
        <v>81.825291266130009</v>
      </c>
      <c r="L238" s="130">
        <f t="shared" si="310"/>
        <v>69.061604552881619</v>
      </c>
      <c r="M238" s="130">
        <f t="shared" si="310"/>
        <v>64.874534412651116</v>
      </c>
      <c r="N238" s="130">
        <f t="shared" si="310"/>
        <v>62.52526827374075</v>
      </c>
      <c r="O238" s="130">
        <f t="shared" si="310"/>
        <v>58.071462261720249</v>
      </c>
      <c r="P238" s="130">
        <f t="shared" si="310"/>
        <v>52.501406217445869</v>
      </c>
      <c r="Q238" s="130">
        <f t="shared" si="310"/>
        <v>56.316954603737038</v>
      </c>
      <c r="R238" s="130">
        <f t="shared" si="310"/>
        <v>58.229040147697255</v>
      </c>
      <c r="S238" s="130">
        <f t="shared" si="310"/>
        <v>60.5932039876717</v>
      </c>
      <c r="T238" s="130">
        <f t="shared" si="310"/>
        <v>62.489729607188679</v>
      </c>
      <c r="U238" s="130">
        <f t="shared" si="310"/>
        <v>60.772073746700983</v>
      </c>
      <c r="V238" s="130">
        <f t="shared" si="310"/>
        <v>54.707648368460234</v>
      </c>
      <c r="W238" s="130">
        <f t="shared" ref="W238" si="311">IF(W26=0,0,W86/W26*1000)</f>
        <v>58.014494047580769</v>
      </c>
      <c r="DA238" s="176" t="s">
        <v>448</v>
      </c>
    </row>
    <row r="239" spans="1:105" ht="11.45" customHeight="1" x14ac:dyDescent="0.25">
      <c r="A239" s="128" t="str">
        <f>$A$27</f>
        <v>Domestic coastal shipping</v>
      </c>
      <c r="B239" s="97">
        <f t="shared" ref="B239:V239" si="312">IF(B27=0,0,B87/B27*1000)</f>
        <v>170.15665085524768</v>
      </c>
      <c r="C239" s="97">
        <f t="shared" si="312"/>
        <v>211.73542308331685</v>
      </c>
      <c r="D239" s="97">
        <f t="shared" si="312"/>
        <v>203.30334520315341</v>
      </c>
      <c r="E239" s="97">
        <f t="shared" si="312"/>
        <v>212.40636387490687</v>
      </c>
      <c r="F239" s="97">
        <f t="shared" si="312"/>
        <v>214.18304165795777</v>
      </c>
      <c r="G239" s="97">
        <f t="shared" si="312"/>
        <v>194.14988744699122</v>
      </c>
      <c r="H239" s="97">
        <f t="shared" si="312"/>
        <v>180.78143186562767</v>
      </c>
      <c r="I239" s="97">
        <f t="shared" si="312"/>
        <v>182.80468517761366</v>
      </c>
      <c r="J239" s="97">
        <f t="shared" si="312"/>
        <v>178.0296608527689</v>
      </c>
      <c r="K239" s="97">
        <f t="shared" si="312"/>
        <v>184.14442277802272</v>
      </c>
      <c r="L239" s="97">
        <f t="shared" si="312"/>
        <v>164.26424482531755</v>
      </c>
      <c r="M239" s="97">
        <f t="shared" si="312"/>
        <v>137.52010951098308</v>
      </c>
      <c r="N239" s="97">
        <f t="shared" si="312"/>
        <v>145.2505300612504</v>
      </c>
      <c r="O239" s="97">
        <f t="shared" si="312"/>
        <v>138.11357590682709</v>
      </c>
      <c r="P239" s="97">
        <f t="shared" si="312"/>
        <v>115.54043964293648</v>
      </c>
      <c r="Q239" s="97">
        <f t="shared" si="312"/>
        <v>121.58403397428519</v>
      </c>
      <c r="R239" s="97">
        <f t="shared" si="312"/>
        <v>127.52599284754227</v>
      </c>
      <c r="S239" s="97">
        <f t="shared" si="312"/>
        <v>135.40065559600782</v>
      </c>
      <c r="T239" s="97">
        <f t="shared" si="312"/>
        <v>126.37225775343586</v>
      </c>
      <c r="U239" s="97">
        <f t="shared" si="312"/>
        <v>127.43337904848973</v>
      </c>
      <c r="V239" s="97">
        <f t="shared" si="312"/>
        <v>112.35377107308656</v>
      </c>
      <c r="W239" s="97">
        <f t="shared" ref="W239" si="313">IF(W27=0,0,W87/W27*1000)</f>
        <v>121.49664519064684</v>
      </c>
      <c r="DA239" s="175" t="s">
        <v>449</v>
      </c>
    </row>
    <row r="240" spans="1:105" ht="11.45" customHeight="1" x14ac:dyDescent="0.25">
      <c r="A240" s="138" t="str">
        <f>$A$28</f>
        <v>Inland waterways</v>
      </c>
      <c r="B240" s="98">
        <f t="shared" ref="B240:V240" si="314">IF(B28=0,0,B88/B28*1000)</f>
        <v>25.578452704099064</v>
      </c>
      <c r="C240" s="98">
        <f t="shared" si="314"/>
        <v>25.837269794356871</v>
      </c>
      <c r="D240" s="98">
        <f t="shared" si="314"/>
        <v>24.461452618385596</v>
      </c>
      <c r="E240" s="98">
        <f t="shared" si="314"/>
        <v>26.689009985581166</v>
      </c>
      <c r="F240" s="98">
        <f t="shared" si="314"/>
        <v>24.566860809403384</v>
      </c>
      <c r="G240" s="98">
        <f t="shared" si="314"/>
        <v>24.240317480360154</v>
      </c>
      <c r="H240" s="98">
        <f t="shared" si="314"/>
        <v>20.7763132959508</v>
      </c>
      <c r="I240" s="98">
        <f t="shared" si="314"/>
        <v>22.834661639048935</v>
      </c>
      <c r="J240" s="98">
        <f t="shared" si="314"/>
        <v>22.336653619513338</v>
      </c>
      <c r="K240" s="98">
        <f t="shared" si="314"/>
        <v>24.669261596666058</v>
      </c>
      <c r="L240" s="98">
        <f t="shared" si="314"/>
        <v>21.972755452726648</v>
      </c>
      <c r="M240" s="98">
        <f t="shared" si="314"/>
        <v>24.048719523805751</v>
      </c>
      <c r="N240" s="98">
        <f t="shared" si="314"/>
        <v>22.197719121157398</v>
      </c>
      <c r="O240" s="98">
        <f t="shared" si="314"/>
        <v>23.689596969495049</v>
      </c>
      <c r="P240" s="98">
        <f t="shared" si="314"/>
        <v>21.931076471693626</v>
      </c>
      <c r="Q240" s="98">
        <f t="shared" si="314"/>
        <v>23.366321826570122</v>
      </c>
      <c r="R240" s="98">
        <f t="shared" si="314"/>
        <v>22.208753647938611</v>
      </c>
      <c r="S240" s="98">
        <f t="shared" si="314"/>
        <v>21.032101196741014</v>
      </c>
      <c r="T240" s="98">
        <f t="shared" si="314"/>
        <v>23.459344581764913</v>
      </c>
      <c r="U240" s="98">
        <f t="shared" si="314"/>
        <v>22.24414265399799</v>
      </c>
      <c r="V240" s="98">
        <f t="shared" si="314"/>
        <v>20.997111494099318</v>
      </c>
      <c r="W240" s="98">
        <f t="shared" ref="W240:W243" si="315">IF(W28=0,0,W88/W28*1000)</f>
        <v>22.135917165034385</v>
      </c>
      <c r="DA240" s="178" t="s">
        <v>450</v>
      </c>
    </row>
    <row r="241" spans="1:105" ht="11.45" customHeight="1" x14ac:dyDescent="0.25">
      <c r="A241" s="27" t="s">
        <v>181</v>
      </c>
      <c r="B241" s="32">
        <f t="shared" ref="B241:V241" si="316">IF(B29=0,0,B89/B29*1000)</f>
        <v>24.358744891786785</v>
      </c>
      <c r="C241" s="32">
        <f t="shared" si="316"/>
        <v>23.891491373779871</v>
      </c>
      <c r="D241" s="32">
        <f t="shared" si="316"/>
        <v>23.908853075277186</v>
      </c>
      <c r="E241" s="32">
        <f t="shared" si="316"/>
        <v>23.750967922191499</v>
      </c>
      <c r="F241" s="32">
        <f t="shared" si="316"/>
        <v>23.629831381098921</v>
      </c>
      <c r="G241" s="32">
        <f t="shared" si="316"/>
        <v>22.400213599978571</v>
      </c>
      <c r="H241" s="32">
        <f t="shared" si="316"/>
        <v>22.772988324413078</v>
      </c>
      <c r="I241" s="32">
        <f t="shared" si="316"/>
        <v>22.948639274137168</v>
      </c>
      <c r="J241" s="32">
        <f t="shared" si="316"/>
        <v>21.998581927112834</v>
      </c>
      <c r="K241" s="32">
        <f t="shared" si="316"/>
        <v>23.148817097534703</v>
      </c>
      <c r="L241" s="32">
        <f t="shared" si="316"/>
        <v>21.661788525281352</v>
      </c>
      <c r="M241" s="32">
        <f t="shared" si="316"/>
        <v>20.044464004452944</v>
      </c>
      <c r="N241" s="32">
        <f t="shared" si="316"/>
        <v>18.764517656330121</v>
      </c>
      <c r="O241" s="32">
        <f t="shared" si="316"/>
        <v>18.121105600388773</v>
      </c>
      <c r="P241" s="32">
        <f t="shared" si="316"/>
        <v>16.801447172346464</v>
      </c>
      <c r="Q241" s="32">
        <f t="shared" si="316"/>
        <v>16.469328151777837</v>
      </c>
      <c r="R241" s="32">
        <f t="shared" si="316"/>
        <v>17.259208718212584</v>
      </c>
      <c r="S241" s="32">
        <f t="shared" si="316"/>
        <v>16.956878643530398</v>
      </c>
      <c r="T241" s="32">
        <f t="shared" si="316"/>
        <v>16.967813292164568</v>
      </c>
      <c r="U241" s="32">
        <f t="shared" si="316"/>
        <v>16.402812146339627</v>
      </c>
      <c r="V241" s="32">
        <f t="shared" si="316"/>
        <v>16.024228210194284</v>
      </c>
      <c r="W241" s="32">
        <f t="shared" si="315"/>
        <v>15.942917337635095</v>
      </c>
      <c r="DA241" s="173" t="s">
        <v>451</v>
      </c>
    </row>
    <row r="242" spans="1:105" ht="11.45" customHeight="1" x14ac:dyDescent="0.25">
      <c r="A242" s="128" t="str">
        <f>$A$30</f>
        <v>Intra-EEA</v>
      </c>
      <c r="B242" s="97">
        <f t="shared" ref="B242:V242" si="317">IF(B30=0,0,B90/B30*1000)</f>
        <v>52.192896429241763</v>
      </c>
      <c r="C242" s="97">
        <f t="shared" si="317"/>
        <v>50.019578078278265</v>
      </c>
      <c r="D242" s="97">
        <f t="shared" si="317"/>
        <v>49.190332675929298</v>
      </c>
      <c r="E242" s="97">
        <f t="shared" si="317"/>
        <v>50.20598986514193</v>
      </c>
      <c r="F242" s="97">
        <f t="shared" si="317"/>
        <v>49.744228507737098</v>
      </c>
      <c r="G242" s="97">
        <f t="shared" si="317"/>
        <v>47.864311007394114</v>
      </c>
      <c r="H242" s="97">
        <f t="shared" si="317"/>
        <v>49.809594983193286</v>
      </c>
      <c r="I242" s="97">
        <f t="shared" si="317"/>
        <v>50.859423990199112</v>
      </c>
      <c r="J242" s="97">
        <f t="shared" si="317"/>
        <v>50.154784548485644</v>
      </c>
      <c r="K242" s="97">
        <f t="shared" si="317"/>
        <v>52.704618109162062</v>
      </c>
      <c r="L242" s="97">
        <f t="shared" si="317"/>
        <v>50.310235752331785</v>
      </c>
      <c r="M242" s="97">
        <f t="shared" si="317"/>
        <v>46.811415388485173</v>
      </c>
      <c r="N242" s="97">
        <f t="shared" si="317"/>
        <v>44.44171726311648</v>
      </c>
      <c r="O242" s="97">
        <f t="shared" si="317"/>
        <v>42.037124413705165</v>
      </c>
      <c r="P242" s="97">
        <f t="shared" si="317"/>
        <v>39.798603979629327</v>
      </c>
      <c r="Q242" s="97">
        <f t="shared" si="317"/>
        <v>40.476261725547005</v>
      </c>
      <c r="R242" s="97">
        <f t="shared" si="317"/>
        <v>41.705529458044161</v>
      </c>
      <c r="S242" s="97">
        <f t="shared" si="317"/>
        <v>42.125120463844098</v>
      </c>
      <c r="T242" s="97">
        <f t="shared" si="317"/>
        <v>40.787607948343954</v>
      </c>
      <c r="U242" s="97">
        <f t="shared" si="317"/>
        <v>40.923101222005663</v>
      </c>
      <c r="V242" s="97">
        <f t="shared" si="317"/>
        <v>36.299382070447379</v>
      </c>
      <c r="W242" s="97">
        <f t="shared" si="315"/>
        <v>37.216971656552261</v>
      </c>
      <c r="DA242" s="175" t="s">
        <v>452</v>
      </c>
    </row>
    <row r="243" spans="1:105" ht="11.45" customHeight="1" x14ac:dyDescent="0.25">
      <c r="A243" s="138" t="str">
        <f>$A$31</f>
        <v>Extra-EEA</v>
      </c>
      <c r="B243" s="98">
        <f t="shared" ref="B243:V243" si="318">IF(B31=0,0,B91/B31*1000)</f>
        <v>19.770934317814664</v>
      </c>
      <c r="C243" s="98">
        <f t="shared" si="318"/>
        <v>19.658302490097487</v>
      </c>
      <c r="D243" s="98">
        <f t="shared" si="318"/>
        <v>19.870758172798123</v>
      </c>
      <c r="E243" s="98">
        <f t="shared" si="318"/>
        <v>19.615931806710641</v>
      </c>
      <c r="F243" s="98">
        <f t="shared" si="318"/>
        <v>19.664741536730155</v>
      </c>
      <c r="G243" s="98">
        <f t="shared" si="318"/>
        <v>18.833251196685744</v>
      </c>
      <c r="H243" s="98">
        <f t="shared" si="318"/>
        <v>19.249859710748812</v>
      </c>
      <c r="I243" s="98">
        <f t="shared" si="318"/>
        <v>19.445984553671376</v>
      </c>
      <c r="J243" s="98">
        <f t="shared" si="318"/>
        <v>18.578819117223045</v>
      </c>
      <c r="K243" s="98">
        <f t="shared" si="318"/>
        <v>19.260424699345783</v>
      </c>
      <c r="L243" s="98">
        <f t="shared" si="318"/>
        <v>17.872876303008763</v>
      </c>
      <c r="M243" s="98">
        <f t="shared" si="318"/>
        <v>16.754140536589819</v>
      </c>
      <c r="N243" s="98">
        <f t="shared" si="318"/>
        <v>15.627512072985878</v>
      </c>
      <c r="O243" s="98">
        <f t="shared" si="318"/>
        <v>15.044664141052747</v>
      </c>
      <c r="P243" s="98">
        <f t="shared" si="318"/>
        <v>13.890083207986713</v>
      </c>
      <c r="Q243" s="98">
        <f t="shared" si="318"/>
        <v>13.503839370466087</v>
      </c>
      <c r="R243" s="98">
        <f t="shared" si="318"/>
        <v>14.093863783470475</v>
      </c>
      <c r="S243" s="98">
        <f t="shared" si="318"/>
        <v>13.789963759011373</v>
      </c>
      <c r="T243" s="98">
        <f t="shared" si="318"/>
        <v>13.853072325612626</v>
      </c>
      <c r="U243" s="98">
        <f t="shared" si="318"/>
        <v>13.266334987257606</v>
      </c>
      <c r="V243" s="98">
        <f t="shared" si="318"/>
        <v>13.377298995923033</v>
      </c>
      <c r="W243" s="98">
        <f t="shared" si="315"/>
        <v>13.261662592843189</v>
      </c>
      <c r="DA243" s="178" t="s">
        <v>453</v>
      </c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DA273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25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454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DA1" s="170" t="s">
        <v>157</v>
      </c>
    </row>
    <row r="2" spans="1:105" ht="11.45" customHeight="1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DA2" s="171"/>
    </row>
    <row r="3" spans="1:105" ht="11.45" customHeight="1" x14ac:dyDescent="0.25">
      <c r="A3" s="53" t="s">
        <v>17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DA3" s="172"/>
    </row>
    <row r="4" spans="1:105" ht="11.45" customHeight="1" x14ac:dyDescent="0.25">
      <c r="A4" s="27" t="s">
        <v>18</v>
      </c>
      <c r="B4" s="29">
        <f t="shared" ref="B4:K4" si="0">B5+B6+B13</f>
        <v>4255778.5267876135</v>
      </c>
      <c r="C4" s="29">
        <f t="shared" si="0"/>
        <v>4332733.4731196715</v>
      </c>
      <c r="D4" s="29">
        <f t="shared" si="0"/>
        <v>4386358.261823779</v>
      </c>
      <c r="E4" s="29">
        <f t="shared" si="0"/>
        <v>4429034.4311878597</v>
      </c>
      <c r="F4" s="29">
        <f t="shared" si="0"/>
        <v>4489126.1536739208</v>
      </c>
      <c r="G4" s="29">
        <f t="shared" si="0"/>
        <v>4451244.9661995107</v>
      </c>
      <c r="H4" s="29">
        <f t="shared" si="0"/>
        <v>4486342.6839444656</v>
      </c>
      <c r="I4" s="29">
        <f t="shared" si="0"/>
        <v>4538387.3719795225</v>
      </c>
      <c r="J4" s="29">
        <f t="shared" si="0"/>
        <v>4559930.8822908951</v>
      </c>
      <c r="K4" s="29">
        <f t="shared" si="0"/>
        <v>4610605.5825650133</v>
      </c>
      <c r="L4" s="29">
        <f t="shared" ref="L4" si="1">L5+L6+L13</f>
        <v>4571506.2965019383</v>
      </c>
      <c r="M4" s="29">
        <f t="shared" ref="M4:V4" si="2">M5+M6+M13</f>
        <v>4546674.7052767808</v>
      </c>
      <c r="N4" s="29">
        <f t="shared" si="2"/>
        <v>4500404.4306472903</v>
      </c>
      <c r="O4" s="29">
        <f t="shared" si="2"/>
        <v>4558706.1411357643</v>
      </c>
      <c r="P4" s="29">
        <f t="shared" si="2"/>
        <v>4612474.1347943498</v>
      </c>
      <c r="Q4" s="29">
        <f t="shared" si="2"/>
        <v>4718416.3207819443</v>
      </c>
      <c r="R4" s="29">
        <f t="shared" si="2"/>
        <v>4810176.5546033951</v>
      </c>
      <c r="S4" s="29">
        <f t="shared" si="2"/>
        <v>4830486.885037885</v>
      </c>
      <c r="T4" s="29">
        <f t="shared" si="2"/>
        <v>4848443.9524085633</v>
      </c>
      <c r="U4" s="29">
        <f t="shared" si="2"/>
        <v>4896241.0591181982</v>
      </c>
      <c r="V4" s="29">
        <f t="shared" si="2"/>
        <v>3907970.6216857322</v>
      </c>
      <c r="W4" s="29">
        <f t="shared" ref="W4" si="3">W5+W6+W13</f>
        <v>4174021.1888298811</v>
      </c>
      <c r="DA4" s="173" t="s">
        <v>371</v>
      </c>
    </row>
    <row r="5" spans="1:105" ht="11.45" customHeight="1" x14ac:dyDescent="0.25">
      <c r="A5" s="136" t="s">
        <v>182</v>
      </c>
      <c r="B5" s="152">
        <f t="shared" ref="B5:K5" si="4">IF(B32=0,0,B32*B142)</f>
        <v>98941.11886586019</v>
      </c>
      <c r="C5" s="152">
        <f t="shared" si="4"/>
        <v>102907.77877467484</v>
      </c>
      <c r="D5" s="152">
        <f t="shared" si="4"/>
        <v>104221.43765335812</v>
      </c>
      <c r="E5" s="152">
        <f t="shared" si="4"/>
        <v>107273.62723268587</v>
      </c>
      <c r="F5" s="152">
        <f t="shared" si="4"/>
        <v>110798.03852825334</v>
      </c>
      <c r="G5" s="152">
        <f t="shared" si="4"/>
        <v>114310.05461044043</v>
      </c>
      <c r="H5" s="152">
        <f t="shared" si="4"/>
        <v>113240.01948371352</v>
      </c>
      <c r="I5" s="152">
        <f t="shared" si="4"/>
        <v>109248.06554776955</v>
      </c>
      <c r="J5" s="152">
        <f t="shared" si="4"/>
        <v>114173.93516820222</v>
      </c>
      <c r="K5" s="152">
        <f t="shared" si="4"/>
        <v>111644.51382255246</v>
      </c>
      <c r="L5" s="152">
        <f t="shared" ref="L5:L7" si="5">IF(L32=0,0,L32*L142)</f>
        <v>113468.03968176561</v>
      </c>
      <c r="M5" s="152">
        <f t="shared" ref="M5:V5" si="6">IF(M32=0,0,M32*M142)</f>
        <v>117394.95933156536</v>
      </c>
      <c r="N5" s="152">
        <f t="shared" si="6"/>
        <v>114771.32204355873</v>
      </c>
      <c r="O5" s="152">
        <f t="shared" si="6"/>
        <v>114303.80862898356</v>
      </c>
      <c r="P5" s="152">
        <f t="shared" si="6"/>
        <v>117046.74852749721</v>
      </c>
      <c r="Q5" s="152">
        <f t="shared" si="6"/>
        <v>116981.97982151579</v>
      </c>
      <c r="R5" s="152">
        <f t="shared" si="6"/>
        <v>118278.58662681941</v>
      </c>
      <c r="S5" s="152">
        <f t="shared" si="6"/>
        <v>111812.09518179623</v>
      </c>
      <c r="T5" s="152">
        <f t="shared" si="6"/>
        <v>106397.39533905862</v>
      </c>
      <c r="U5" s="152">
        <f t="shared" si="6"/>
        <v>112972.8842398344</v>
      </c>
      <c r="V5" s="152">
        <f t="shared" si="6"/>
        <v>100535.33138836388</v>
      </c>
      <c r="W5" s="152">
        <f t="shared" ref="W5" si="7">IF(W32=0,0,W32*W142)</f>
        <v>104773.51557530889</v>
      </c>
      <c r="DA5" s="174" t="s">
        <v>372</v>
      </c>
    </row>
    <row r="6" spans="1:105" ht="11.45" customHeight="1" x14ac:dyDescent="0.25">
      <c r="A6" s="109" t="s">
        <v>20</v>
      </c>
      <c r="B6" s="116">
        <f t="shared" ref="B6:K6" si="8">SUM(B7:B12)</f>
        <v>3660355.0623140209</v>
      </c>
      <c r="C6" s="116">
        <f t="shared" si="8"/>
        <v>3734215.7647230607</v>
      </c>
      <c r="D6" s="116">
        <f t="shared" si="8"/>
        <v>3789305.0249260701</v>
      </c>
      <c r="E6" s="116">
        <f t="shared" si="8"/>
        <v>3826195.6189610125</v>
      </c>
      <c r="F6" s="116">
        <f t="shared" si="8"/>
        <v>3878162.7438382171</v>
      </c>
      <c r="G6" s="116">
        <f t="shared" si="8"/>
        <v>3839179.4808863439</v>
      </c>
      <c r="H6" s="116">
        <f t="shared" si="8"/>
        <v>3875261.4469870077</v>
      </c>
      <c r="I6" s="116">
        <f t="shared" si="8"/>
        <v>3921256.0941458074</v>
      </c>
      <c r="J6" s="116">
        <f t="shared" si="8"/>
        <v>3931623.9841889399</v>
      </c>
      <c r="K6" s="116">
        <f t="shared" si="8"/>
        <v>4009212.0907480181</v>
      </c>
      <c r="L6" s="116">
        <f t="shared" ref="L6" si="9">SUM(L7:L12)</f>
        <v>3975850.9514257894</v>
      </c>
      <c r="M6" s="116">
        <f t="shared" ref="M6:V6" si="10">SUM(M7:M12)</f>
        <v>3943643.4280371866</v>
      </c>
      <c r="N6" s="116">
        <f t="shared" si="10"/>
        <v>3904543.1623219177</v>
      </c>
      <c r="O6" s="116">
        <f t="shared" si="10"/>
        <v>3964794.9846715764</v>
      </c>
      <c r="P6" s="116">
        <f t="shared" si="10"/>
        <v>4020261.7494762829</v>
      </c>
      <c r="Q6" s="116">
        <f t="shared" si="10"/>
        <v>4110545.0140439356</v>
      </c>
      <c r="R6" s="116">
        <f t="shared" si="10"/>
        <v>4196601.7627940197</v>
      </c>
      <c r="S6" s="116">
        <f t="shared" si="10"/>
        <v>4241357.8006787114</v>
      </c>
      <c r="T6" s="116">
        <f t="shared" si="10"/>
        <v>4261043.2924775975</v>
      </c>
      <c r="U6" s="116">
        <f t="shared" si="10"/>
        <v>4298322.1246594004</v>
      </c>
      <c r="V6" s="116">
        <f t="shared" si="10"/>
        <v>3516899.2746836855</v>
      </c>
      <c r="W6" s="116">
        <f t="shared" ref="W6" si="11">SUM(W7:W12)</f>
        <v>3742236.2108397945</v>
      </c>
      <c r="DA6" s="176" t="s">
        <v>373</v>
      </c>
    </row>
    <row r="7" spans="1:105" ht="11.45" customHeight="1" x14ac:dyDescent="0.25">
      <c r="A7" s="111" t="s">
        <v>110</v>
      </c>
      <c r="B7" s="87">
        <f t="shared" ref="B7:K7" si="12">IF(B34=0,0,B34*B144)</f>
        <v>2446606.1590554826</v>
      </c>
      <c r="C7" s="87">
        <f t="shared" si="12"/>
        <v>2397999.3366823141</v>
      </c>
      <c r="D7" s="87">
        <f t="shared" si="12"/>
        <v>2339775.3682850157</v>
      </c>
      <c r="E7" s="87">
        <f t="shared" si="12"/>
        <v>2263230.9727067039</v>
      </c>
      <c r="F7" s="87">
        <f t="shared" si="12"/>
        <v>2166907.8911880609</v>
      </c>
      <c r="G7" s="87">
        <f t="shared" si="12"/>
        <v>2063445.8359702849</v>
      </c>
      <c r="H7" s="87">
        <f t="shared" si="12"/>
        <v>1963481.3099415426</v>
      </c>
      <c r="I7" s="87">
        <f t="shared" si="12"/>
        <v>1905042.9553428416</v>
      </c>
      <c r="J7" s="87">
        <f t="shared" si="12"/>
        <v>1856553.6613858812</v>
      </c>
      <c r="K7" s="87">
        <f t="shared" si="12"/>
        <v>1844169.6974860153</v>
      </c>
      <c r="L7" s="87">
        <f t="shared" si="5"/>
        <v>1769023.4845792209</v>
      </c>
      <c r="M7" s="87">
        <f t="shared" ref="M7:V7" si="13">IF(M34=0,0,M34*M144)</f>
        <v>1703496.2933415796</v>
      </c>
      <c r="N7" s="87">
        <f t="shared" si="13"/>
        <v>1607346.989329065</v>
      </c>
      <c r="O7" s="87">
        <f t="shared" si="13"/>
        <v>1583717.3065749647</v>
      </c>
      <c r="P7" s="87">
        <f t="shared" si="13"/>
        <v>1562033.8828381205</v>
      </c>
      <c r="Q7" s="87">
        <f t="shared" si="13"/>
        <v>1556596.1925161909</v>
      </c>
      <c r="R7" s="87">
        <f t="shared" si="13"/>
        <v>1554534.624043199</v>
      </c>
      <c r="S7" s="87">
        <f t="shared" si="13"/>
        <v>1556422.6271794497</v>
      </c>
      <c r="T7" s="87">
        <f t="shared" si="13"/>
        <v>1578702.18075157</v>
      </c>
      <c r="U7" s="87">
        <f t="shared" si="13"/>
        <v>1619659.5700971035</v>
      </c>
      <c r="V7" s="87">
        <f t="shared" si="13"/>
        <v>1342273.8438946507</v>
      </c>
      <c r="W7" s="87">
        <f t="shared" ref="W7" si="14">IF(W34=0,0,W34*W144)</f>
        <v>1455658.5535713611</v>
      </c>
      <c r="DA7" s="171" t="s">
        <v>455</v>
      </c>
    </row>
    <row r="8" spans="1:105" ht="11.45" customHeight="1" x14ac:dyDescent="0.25">
      <c r="A8" s="111" t="s">
        <v>111</v>
      </c>
      <c r="B8" s="87">
        <f t="shared" ref="B8:K8" si="15">IF(B35=0,0,B35*B145)</f>
        <v>1117546.4096917335</v>
      </c>
      <c r="C8" s="87">
        <f t="shared" si="15"/>
        <v>1236247.1952407351</v>
      </c>
      <c r="D8" s="87">
        <f t="shared" si="15"/>
        <v>1345433.6548412086</v>
      </c>
      <c r="E8" s="87">
        <f t="shared" si="15"/>
        <v>1454376.3340720718</v>
      </c>
      <c r="F8" s="87">
        <f t="shared" si="15"/>
        <v>1597067.763805588</v>
      </c>
      <c r="G8" s="87">
        <f t="shared" si="15"/>
        <v>1656454.283226832</v>
      </c>
      <c r="H8" s="87">
        <f t="shared" si="15"/>
        <v>1789433.1278583168</v>
      </c>
      <c r="I8" s="87">
        <f t="shared" si="15"/>
        <v>1891529.3910883376</v>
      </c>
      <c r="J8" s="87">
        <f t="shared" si="15"/>
        <v>1953175.4466594649</v>
      </c>
      <c r="K8" s="87">
        <f t="shared" si="15"/>
        <v>2032355.8683151512</v>
      </c>
      <c r="L8" s="87">
        <f t="shared" ref="L8" si="16">IF(L35=0,0,L35*L145)</f>
        <v>2065795.4406077401</v>
      </c>
      <c r="M8" s="87">
        <f t="shared" ref="M8:V8" si="17">IF(M35=0,0,M35*M145)</f>
        <v>2102744.2078214716</v>
      </c>
      <c r="N8" s="87">
        <f t="shared" si="17"/>
        <v>2166158.4890407389</v>
      </c>
      <c r="O8" s="87">
        <f t="shared" si="17"/>
        <v>2234774.3602418751</v>
      </c>
      <c r="P8" s="87">
        <f t="shared" si="17"/>
        <v>2308270.3866987214</v>
      </c>
      <c r="Q8" s="87">
        <f t="shared" si="17"/>
        <v>2392863.5855834242</v>
      </c>
      <c r="R8" s="87">
        <f t="shared" si="17"/>
        <v>2472897.005713034</v>
      </c>
      <c r="S8" s="87">
        <f t="shared" si="17"/>
        <v>2508582.5900018415</v>
      </c>
      <c r="T8" s="87">
        <f t="shared" si="17"/>
        <v>2501401.0157673359</v>
      </c>
      <c r="U8" s="87">
        <f t="shared" si="17"/>
        <v>2487894.8966157455</v>
      </c>
      <c r="V8" s="87">
        <f t="shared" si="17"/>
        <v>2009693.0091949271</v>
      </c>
      <c r="W8" s="87">
        <f t="shared" ref="W8" si="18">IF(W35=0,0,W35*W145)</f>
        <v>2081847.9012836323</v>
      </c>
      <c r="DA8" s="171" t="s">
        <v>456</v>
      </c>
    </row>
    <row r="9" spans="1:105" ht="11.45" customHeight="1" x14ac:dyDescent="0.25">
      <c r="A9" s="111" t="s">
        <v>112</v>
      </c>
      <c r="B9" s="87">
        <f t="shared" ref="B9:K9" si="19">IF(B36=0,0,B36*B146)</f>
        <v>88620.966713221336</v>
      </c>
      <c r="C9" s="87">
        <f t="shared" si="19"/>
        <v>91490.966711955349</v>
      </c>
      <c r="D9" s="87">
        <f t="shared" si="19"/>
        <v>95650.631427760367</v>
      </c>
      <c r="E9" s="87">
        <f t="shared" si="19"/>
        <v>100039.94894158847</v>
      </c>
      <c r="F9" s="87">
        <f t="shared" si="19"/>
        <v>105913.04049514644</v>
      </c>
      <c r="G9" s="87">
        <f t="shared" si="19"/>
        <v>109651.06200513589</v>
      </c>
      <c r="H9" s="87">
        <f t="shared" si="19"/>
        <v>111532.35022454782</v>
      </c>
      <c r="I9" s="87">
        <f t="shared" si="19"/>
        <v>112530.95519649384</v>
      </c>
      <c r="J9" s="87">
        <f t="shared" si="19"/>
        <v>108643.63127885264</v>
      </c>
      <c r="K9" s="87">
        <f t="shared" si="19"/>
        <v>114909.15670965296</v>
      </c>
      <c r="L9" s="87">
        <f t="shared" ref="L9" si="20">IF(L36=0,0,L36*L146)</f>
        <v>122164.98269016345</v>
      </c>
      <c r="M9" s="87">
        <f t="shared" ref="M9:V9" si="21">IF(M36=0,0,M36*M146)</f>
        <v>118328.87848918984</v>
      </c>
      <c r="N9" s="87">
        <f t="shared" si="21"/>
        <v>112359.21389266806</v>
      </c>
      <c r="O9" s="87">
        <f t="shared" si="21"/>
        <v>124261.91417335393</v>
      </c>
      <c r="P9" s="87">
        <f t="shared" si="21"/>
        <v>124156.39877952766</v>
      </c>
      <c r="Q9" s="87">
        <f t="shared" si="21"/>
        <v>131632.1623070169</v>
      </c>
      <c r="R9" s="87">
        <f t="shared" si="21"/>
        <v>136770.18099629163</v>
      </c>
      <c r="S9" s="87">
        <f t="shared" si="21"/>
        <v>139506.06362766202</v>
      </c>
      <c r="T9" s="87">
        <f t="shared" si="21"/>
        <v>139235.49405071087</v>
      </c>
      <c r="U9" s="87">
        <f t="shared" si="21"/>
        <v>140883.6317138852</v>
      </c>
      <c r="V9" s="87">
        <f t="shared" si="21"/>
        <v>110021.79316285602</v>
      </c>
      <c r="W9" s="87">
        <f t="shared" ref="W9" si="22">IF(W36=0,0,W36*W146)</f>
        <v>115357.08248406349</v>
      </c>
      <c r="DA9" s="171" t="s">
        <v>457</v>
      </c>
    </row>
    <row r="10" spans="1:105" ht="11.45" customHeight="1" x14ac:dyDescent="0.25">
      <c r="A10" s="111" t="s">
        <v>113</v>
      </c>
      <c r="B10" s="87">
        <f t="shared" ref="B10:K10" si="23">IF(B37=0,0,B37*B147)</f>
        <v>7581.5268535839723</v>
      </c>
      <c r="C10" s="87">
        <f t="shared" si="23"/>
        <v>8478.2660880562617</v>
      </c>
      <c r="D10" s="87">
        <f t="shared" si="23"/>
        <v>8445.3703720857193</v>
      </c>
      <c r="E10" s="87">
        <f t="shared" si="23"/>
        <v>8548.264112508703</v>
      </c>
      <c r="F10" s="87">
        <f t="shared" si="23"/>
        <v>8273.8961307606787</v>
      </c>
      <c r="G10" s="87">
        <f t="shared" si="23"/>
        <v>9628.1319954095652</v>
      </c>
      <c r="H10" s="87">
        <f t="shared" si="23"/>
        <v>10813.566295317703</v>
      </c>
      <c r="I10" s="87">
        <f t="shared" si="23"/>
        <v>12151.146210565244</v>
      </c>
      <c r="J10" s="87">
        <f t="shared" si="23"/>
        <v>13140.432615275049</v>
      </c>
      <c r="K10" s="87">
        <f t="shared" si="23"/>
        <v>17650.734827307027</v>
      </c>
      <c r="L10" s="87">
        <f t="shared" ref="L10" si="24">IF(L37=0,0,L37*L147)</f>
        <v>18598.468183662808</v>
      </c>
      <c r="M10" s="87">
        <f t="shared" ref="M10:V10" si="25">IF(M37=0,0,M37*M147)</f>
        <v>18475.606598123843</v>
      </c>
      <c r="N10" s="87">
        <f t="shared" si="25"/>
        <v>17682.227387703304</v>
      </c>
      <c r="O10" s="87">
        <f t="shared" si="25"/>
        <v>19991.014424577716</v>
      </c>
      <c r="P10" s="87">
        <f t="shared" si="25"/>
        <v>22389.039941032548</v>
      </c>
      <c r="Q10" s="87">
        <f t="shared" si="25"/>
        <v>23856.307079909162</v>
      </c>
      <c r="R10" s="87">
        <f t="shared" si="25"/>
        <v>25183.204546116514</v>
      </c>
      <c r="S10" s="87">
        <f t="shared" si="25"/>
        <v>27090.477555224097</v>
      </c>
      <c r="T10" s="87">
        <f t="shared" si="25"/>
        <v>27500.734950420268</v>
      </c>
      <c r="U10" s="87">
        <f t="shared" si="25"/>
        <v>28686.458748096156</v>
      </c>
      <c r="V10" s="87">
        <f t="shared" si="25"/>
        <v>21402.098632174424</v>
      </c>
      <c r="W10" s="87">
        <f t="shared" ref="W10" si="26">IF(W37=0,0,W37*W147)</f>
        <v>21809.735077999285</v>
      </c>
      <c r="DA10" s="171" t="s">
        <v>458</v>
      </c>
    </row>
    <row r="11" spans="1:105" ht="11.45" customHeight="1" x14ac:dyDescent="0.25">
      <c r="A11" s="111" t="s">
        <v>114</v>
      </c>
      <c r="B11" s="87">
        <f t="shared" ref="B11:K11" si="27">IF(B38=0,0,B38*B148)</f>
        <v>0</v>
      </c>
      <c r="C11" s="87">
        <f t="shared" si="27"/>
        <v>0</v>
      </c>
      <c r="D11" s="87">
        <f t="shared" si="27"/>
        <v>0</v>
      </c>
      <c r="E11" s="87">
        <f t="shared" si="27"/>
        <v>0</v>
      </c>
      <c r="F11" s="87">
        <f t="shared" si="27"/>
        <v>0</v>
      </c>
      <c r="G11" s="87">
        <f t="shared" si="27"/>
        <v>0</v>
      </c>
      <c r="H11" s="87">
        <f t="shared" si="27"/>
        <v>0</v>
      </c>
      <c r="I11" s="87">
        <f t="shared" si="27"/>
        <v>0</v>
      </c>
      <c r="J11" s="87">
        <f t="shared" si="27"/>
        <v>2.9840712294497624</v>
      </c>
      <c r="K11" s="87">
        <f t="shared" si="27"/>
        <v>3.5391572528240589</v>
      </c>
      <c r="L11" s="87">
        <f t="shared" ref="L11" si="28">IF(L38=0,0,L38*L148)</f>
        <v>6.9260277225059523</v>
      </c>
      <c r="M11" s="87">
        <f t="shared" ref="M11:V11" si="29">IF(M38=0,0,M38*M148)</f>
        <v>15.590786780873636</v>
      </c>
      <c r="N11" s="87">
        <f t="shared" si="29"/>
        <v>144.08231120419006</v>
      </c>
      <c r="O11" s="87">
        <f t="shared" si="29"/>
        <v>721.32278817522342</v>
      </c>
      <c r="P11" s="87">
        <f t="shared" si="29"/>
        <v>1414.1963141510498</v>
      </c>
      <c r="Q11" s="87">
        <f t="shared" si="29"/>
        <v>2604.1480584198889</v>
      </c>
      <c r="R11" s="87">
        <f t="shared" si="29"/>
        <v>3266.5020766372272</v>
      </c>
      <c r="S11" s="87">
        <f t="shared" si="29"/>
        <v>4156.2195056831115</v>
      </c>
      <c r="T11" s="87">
        <f t="shared" si="29"/>
        <v>5656.2651715123711</v>
      </c>
      <c r="U11" s="87">
        <f t="shared" si="29"/>
        <v>7635.2034362748291</v>
      </c>
      <c r="V11" s="87">
        <f t="shared" si="29"/>
        <v>12237.609131436242</v>
      </c>
      <c r="W11" s="87">
        <f t="shared" ref="W11" si="30">IF(W38=0,0,W38*W148)</f>
        <v>24228.060636041551</v>
      </c>
      <c r="DA11" s="171" t="s">
        <v>459</v>
      </c>
    </row>
    <row r="12" spans="1:105" ht="11.45" customHeight="1" x14ac:dyDescent="0.25">
      <c r="A12" s="111" t="s">
        <v>115</v>
      </c>
      <c r="B12" s="87">
        <f t="shared" ref="B12:K12" si="31">IF(B39=0,0,B39*B149)</f>
        <v>0</v>
      </c>
      <c r="C12" s="87">
        <f t="shared" si="31"/>
        <v>0</v>
      </c>
      <c r="D12" s="87">
        <f t="shared" si="31"/>
        <v>0</v>
      </c>
      <c r="E12" s="87">
        <f t="shared" si="31"/>
        <v>9.9128139572046636E-2</v>
      </c>
      <c r="F12" s="87">
        <f t="shared" si="31"/>
        <v>0.15221866108217461</v>
      </c>
      <c r="G12" s="87">
        <f t="shared" si="31"/>
        <v>0.16768868122147221</v>
      </c>
      <c r="H12" s="87">
        <f t="shared" si="31"/>
        <v>1.092667282456149</v>
      </c>
      <c r="I12" s="87">
        <f t="shared" si="31"/>
        <v>1.6463075693249076</v>
      </c>
      <c r="J12" s="87">
        <f t="shared" si="31"/>
        <v>107.82817823684047</v>
      </c>
      <c r="K12" s="87">
        <f t="shared" si="31"/>
        <v>123.09425263921122</v>
      </c>
      <c r="L12" s="87">
        <f t="shared" ref="L12" si="32">IF(L39=0,0,L39*L149)</f>
        <v>261.64933727948784</v>
      </c>
      <c r="M12" s="87">
        <f t="shared" ref="M12:V12" si="33">IF(M39=0,0,M39*M149)</f>
        <v>582.85100004097353</v>
      </c>
      <c r="N12" s="87">
        <f t="shared" si="33"/>
        <v>852.16036053800735</v>
      </c>
      <c r="O12" s="87">
        <f t="shared" si="33"/>
        <v>1329.0664686293264</v>
      </c>
      <c r="P12" s="87">
        <f t="shared" si="33"/>
        <v>1997.8449047299537</v>
      </c>
      <c r="Q12" s="87">
        <f t="shared" si="33"/>
        <v>2992.6184989739349</v>
      </c>
      <c r="R12" s="87">
        <f t="shared" si="33"/>
        <v>3950.2454187419812</v>
      </c>
      <c r="S12" s="87">
        <f t="shared" si="33"/>
        <v>5599.8228088504957</v>
      </c>
      <c r="T12" s="87">
        <f t="shared" si="33"/>
        <v>8547.6017860484753</v>
      </c>
      <c r="U12" s="87">
        <f t="shared" si="33"/>
        <v>13562.364048294396</v>
      </c>
      <c r="V12" s="87">
        <f t="shared" si="33"/>
        <v>21270.920667641036</v>
      </c>
      <c r="W12" s="87">
        <f t="shared" ref="W12" si="34">IF(W39=0,0,W39*W149)</f>
        <v>43334.87778669691</v>
      </c>
      <c r="DA12" s="171" t="s">
        <v>460</v>
      </c>
    </row>
    <row r="13" spans="1:105" ht="11.45" customHeight="1" x14ac:dyDescent="0.25">
      <c r="A13" s="109" t="s">
        <v>21</v>
      </c>
      <c r="B13" s="116">
        <f t="shared" ref="B13:K13" si="35">SUM(B14:B18)</f>
        <v>496482.34560773277</v>
      </c>
      <c r="C13" s="116">
        <f t="shared" si="35"/>
        <v>495609.92962193594</v>
      </c>
      <c r="D13" s="116">
        <f t="shared" si="35"/>
        <v>492831.79924435058</v>
      </c>
      <c r="E13" s="116">
        <f t="shared" si="35"/>
        <v>495565.18499416119</v>
      </c>
      <c r="F13" s="116">
        <f t="shared" si="35"/>
        <v>500165.37130745058</v>
      </c>
      <c r="G13" s="116">
        <f t="shared" si="35"/>
        <v>497755.43070272659</v>
      </c>
      <c r="H13" s="116">
        <f t="shared" si="35"/>
        <v>497841.2174737443</v>
      </c>
      <c r="I13" s="116">
        <f t="shared" si="35"/>
        <v>507883.21228594572</v>
      </c>
      <c r="J13" s="116">
        <f t="shared" si="35"/>
        <v>514132.96293375333</v>
      </c>
      <c r="K13" s="116">
        <f t="shared" si="35"/>
        <v>489748.97799444327</v>
      </c>
      <c r="L13" s="116">
        <f t="shared" ref="L13" si="36">SUM(L14:L18)</f>
        <v>482187.30539438291</v>
      </c>
      <c r="M13" s="116">
        <f t="shared" ref="M13:V13" si="37">SUM(M14:M18)</f>
        <v>485636.31790802866</v>
      </c>
      <c r="N13" s="116">
        <f t="shared" si="37"/>
        <v>481089.94628181407</v>
      </c>
      <c r="O13" s="116">
        <f t="shared" si="37"/>
        <v>479607.34783520486</v>
      </c>
      <c r="P13" s="116">
        <f t="shared" si="37"/>
        <v>475165.63679056946</v>
      </c>
      <c r="Q13" s="116">
        <f t="shared" si="37"/>
        <v>490889.32691649272</v>
      </c>
      <c r="R13" s="116">
        <f t="shared" si="37"/>
        <v>495296.20518255612</v>
      </c>
      <c r="S13" s="116">
        <f t="shared" si="37"/>
        <v>477316.98917737685</v>
      </c>
      <c r="T13" s="116">
        <f t="shared" si="37"/>
        <v>481003.26459190703</v>
      </c>
      <c r="U13" s="116">
        <f t="shared" si="37"/>
        <v>484946.0502189633</v>
      </c>
      <c r="V13" s="116">
        <f t="shared" si="37"/>
        <v>290536.01561368257</v>
      </c>
      <c r="W13" s="116">
        <f t="shared" ref="W13" si="38">SUM(W14:W18)</f>
        <v>327011.46241477772</v>
      </c>
      <c r="DA13" s="176" t="s">
        <v>374</v>
      </c>
    </row>
    <row r="14" spans="1:105" ht="11.45" customHeight="1" x14ac:dyDescent="0.25">
      <c r="A14" s="111" t="s">
        <v>110</v>
      </c>
      <c r="B14" s="101">
        <f t="shared" ref="B14:K14" si="39">IF(B41=0,0,B41*B151)</f>
        <v>2454.5422007275602</v>
      </c>
      <c r="C14" s="101">
        <f t="shared" si="39"/>
        <v>2322.5827629969212</v>
      </c>
      <c r="D14" s="101">
        <f t="shared" si="39"/>
        <v>2214.0273769508181</v>
      </c>
      <c r="E14" s="101">
        <f t="shared" si="39"/>
        <v>1882.8102536060983</v>
      </c>
      <c r="F14" s="101">
        <f t="shared" si="39"/>
        <v>1688.6214883108412</v>
      </c>
      <c r="G14" s="101">
        <f t="shared" si="39"/>
        <v>1532.4686794216555</v>
      </c>
      <c r="H14" s="101">
        <f t="shared" si="39"/>
        <v>1426.0448022450164</v>
      </c>
      <c r="I14" s="101">
        <f t="shared" si="39"/>
        <v>1333.5546717915122</v>
      </c>
      <c r="J14" s="101">
        <f t="shared" si="39"/>
        <v>1274.0013679924095</v>
      </c>
      <c r="K14" s="101">
        <f t="shared" si="39"/>
        <v>1144.2829757482677</v>
      </c>
      <c r="L14" s="101">
        <f t="shared" ref="L14" si="40">IF(L41=0,0,L41*L151)</f>
        <v>1058.7904854155786</v>
      </c>
      <c r="M14" s="101">
        <f t="shared" ref="M14:V14" si="41">IF(M41=0,0,M41*M151)</f>
        <v>991.55758167126771</v>
      </c>
      <c r="N14" s="101">
        <f t="shared" si="41"/>
        <v>922.7148574867972</v>
      </c>
      <c r="O14" s="101">
        <f t="shared" si="41"/>
        <v>986.06257789116398</v>
      </c>
      <c r="P14" s="101">
        <f t="shared" si="41"/>
        <v>838.33411285928901</v>
      </c>
      <c r="Q14" s="101">
        <f t="shared" si="41"/>
        <v>781.15983430103495</v>
      </c>
      <c r="R14" s="101">
        <f t="shared" si="41"/>
        <v>752.57887860850713</v>
      </c>
      <c r="S14" s="101">
        <f t="shared" si="41"/>
        <v>713.46451705105915</v>
      </c>
      <c r="T14" s="101">
        <f t="shared" si="41"/>
        <v>669.02186462873999</v>
      </c>
      <c r="U14" s="101">
        <f t="shared" si="41"/>
        <v>698.79729511411108</v>
      </c>
      <c r="V14" s="101">
        <f t="shared" si="41"/>
        <v>485.60826684992651</v>
      </c>
      <c r="W14" s="101">
        <f t="shared" ref="W14" si="42">IF(W41=0,0,W41*W151)</f>
        <v>487.94755243429904</v>
      </c>
      <c r="DA14" s="175" t="s">
        <v>461</v>
      </c>
    </row>
    <row r="15" spans="1:105" ht="11.45" customHeight="1" x14ac:dyDescent="0.25">
      <c r="A15" s="111" t="s">
        <v>111</v>
      </c>
      <c r="B15" s="101">
        <f t="shared" ref="B15:K15" si="43">IF(B42=0,0,B42*B152)</f>
        <v>488773.39187068777</v>
      </c>
      <c r="C15" s="101">
        <f t="shared" si="43"/>
        <v>487069.70305126574</v>
      </c>
      <c r="D15" s="101">
        <f t="shared" si="43"/>
        <v>484068.54103638773</v>
      </c>
      <c r="E15" s="101">
        <f t="shared" si="43"/>
        <v>485848.77169764595</v>
      </c>
      <c r="F15" s="101">
        <f t="shared" si="43"/>
        <v>489317.64717073005</v>
      </c>
      <c r="G15" s="101">
        <f t="shared" si="43"/>
        <v>485537.74177276285</v>
      </c>
      <c r="H15" s="101">
        <f t="shared" si="43"/>
        <v>484372.39349250507</v>
      </c>
      <c r="I15" s="101">
        <f t="shared" si="43"/>
        <v>493607.653482594</v>
      </c>
      <c r="J15" s="101">
        <f t="shared" si="43"/>
        <v>499804.52139770915</v>
      </c>
      <c r="K15" s="101">
        <f t="shared" si="43"/>
        <v>474649.99406305759</v>
      </c>
      <c r="L15" s="101">
        <f t="shared" ref="L15" si="44">IF(L42=0,0,L42*L152)</f>
        <v>466244.36892680643</v>
      </c>
      <c r="M15" s="101">
        <f t="shared" ref="M15:V15" si="45">IF(M42=0,0,M42*M152)</f>
        <v>467148.090125805</v>
      </c>
      <c r="N15" s="101">
        <f t="shared" si="45"/>
        <v>461872.77778545354</v>
      </c>
      <c r="O15" s="101">
        <f t="shared" si="45"/>
        <v>457624.93100670434</v>
      </c>
      <c r="P15" s="101">
        <f t="shared" si="45"/>
        <v>453114.77660620719</v>
      </c>
      <c r="Q15" s="101">
        <f t="shared" si="45"/>
        <v>467304.76828132488</v>
      </c>
      <c r="R15" s="101">
        <f t="shared" si="45"/>
        <v>471231.19303671183</v>
      </c>
      <c r="S15" s="101">
        <f t="shared" si="45"/>
        <v>450560.65637884301</v>
      </c>
      <c r="T15" s="101">
        <f t="shared" si="45"/>
        <v>451852.11718858738</v>
      </c>
      <c r="U15" s="101">
        <f t="shared" si="45"/>
        <v>451280.03976171633</v>
      </c>
      <c r="V15" s="101">
        <f t="shared" si="45"/>
        <v>266707.22123520845</v>
      </c>
      <c r="W15" s="101">
        <f t="shared" ref="W15" si="46">IF(W42=0,0,W42*W152)</f>
        <v>295634.2462033942</v>
      </c>
      <c r="DA15" s="175" t="s">
        <v>462</v>
      </c>
    </row>
    <row r="16" spans="1:105" ht="11.45" customHeight="1" x14ac:dyDescent="0.25">
      <c r="A16" s="111" t="s">
        <v>112</v>
      </c>
      <c r="B16" s="101">
        <f t="shared" ref="B16:K16" si="47">IF(B43=0,0,B43*B153)</f>
        <v>1058.0786014838386</v>
      </c>
      <c r="C16" s="101">
        <f t="shared" si="47"/>
        <v>949.00496502673161</v>
      </c>
      <c r="D16" s="101">
        <f t="shared" si="47"/>
        <v>832.28482568460083</v>
      </c>
      <c r="E16" s="101">
        <f t="shared" si="47"/>
        <v>788.67313816349838</v>
      </c>
      <c r="F16" s="101">
        <f t="shared" si="47"/>
        <v>1721.8468566197944</v>
      </c>
      <c r="G16" s="101">
        <f t="shared" si="47"/>
        <v>1598.6311165117768</v>
      </c>
      <c r="H16" s="101">
        <f t="shared" si="47"/>
        <v>1559.6794124329988</v>
      </c>
      <c r="I16" s="101">
        <f t="shared" si="47"/>
        <v>1491.7073387504013</v>
      </c>
      <c r="J16" s="101">
        <f t="shared" si="47"/>
        <v>1491.3772483306834</v>
      </c>
      <c r="K16" s="101">
        <f t="shared" si="47"/>
        <v>1415.7597795754816</v>
      </c>
      <c r="L16" s="101">
        <f t="shared" ref="L16" si="48">IF(L43=0,0,L43*L153)</f>
        <v>1344.3938035784556</v>
      </c>
      <c r="M16" s="101">
        <f t="shared" ref="M16:V16" si="49">IF(M43=0,0,M43*M153)</f>
        <v>1253.616400963095</v>
      </c>
      <c r="N16" s="101">
        <f t="shared" si="49"/>
        <v>1187.7798336961346</v>
      </c>
      <c r="O16" s="101">
        <f t="shared" si="49"/>
        <v>1114.7524665473045</v>
      </c>
      <c r="P16" s="101">
        <f t="shared" si="49"/>
        <v>1103.3787549744261</v>
      </c>
      <c r="Q16" s="101">
        <f t="shared" si="49"/>
        <v>989.44946917856578</v>
      </c>
      <c r="R16" s="101">
        <f t="shared" si="49"/>
        <v>919.00311859320698</v>
      </c>
      <c r="S16" s="101">
        <f t="shared" si="49"/>
        <v>815.80474484902379</v>
      </c>
      <c r="T16" s="101">
        <f t="shared" si="49"/>
        <v>810.20662307746557</v>
      </c>
      <c r="U16" s="101">
        <f t="shared" si="49"/>
        <v>747.58428383089222</v>
      </c>
      <c r="V16" s="101">
        <f t="shared" si="49"/>
        <v>411.41949019983502</v>
      </c>
      <c r="W16" s="101">
        <f t="shared" ref="W16" si="50">IF(W43=0,0,W43*W153)</f>
        <v>515.75722886300855</v>
      </c>
      <c r="DA16" s="175" t="s">
        <v>463</v>
      </c>
    </row>
    <row r="17" spans="1:105" ht="11.45" customHeight="1" x14ac:dyDescent="0.25">
      <c r="A17" s="111" t="s">
        <v>113</v>
      </c>
      <c r="B17" s="101">
        <f t="shared" ref="B17:K17" si="51">IF(B44=0,0,B44*B154)</f>
        <v>2555.7164396262187</v>
      </c>
      <c r="C17" s="101">
        <f t="shared" si="51"/>
        <v>3615.1003545077388</v>
      </c>
      <c r="D17" s="101">
        <f t="shared" si="51"/>
        <v>4065.09845219606</v>
      </c>
      <c r="E17" s="101">
        <f t="shared" si="51"/>
        <v>5418.4294096938593</v>
      </c>
      <c r="F17" s="101">
        <f t="shared" si="51"/>
        <v>5831.1930186248392</v>
      </c>
      <c r="G17" s="101">
        <f t="shared" si="51"/>
        <v>6983.1000263549859</v>
      </c>
      <c r="H17" s="101">
        <f t="shared" si="51"/>
        <v>8366.5326270518472</v>
      </c>
      <c r="I17" s="101">
        <f t="shared" si="51"/>
        <v>9375.4073825291944</v>
      </c>
      <c r="J17" s="101">
        <f t="shared" si="51"/>
        <v>9472.3222802743694</v>
      </c>
      <c r="K17" s="101">
        <f t="shared" si="51"/>
        <v>10559.26187044248</v>
      </c>
      <c r="L17" s="101">
        <f t="shared" ref="L17" si="52">IF(L44=0,0,L44*L154)</f>
        <v>11339.409564166848</v>
      </c>
      <c r="M17" s="101">
        <f t="shared" ref="M17:V17" si="53">IF(M44=0,0,M44*M154)</f>
        <v>13985.039146238561</v>
      </c>
      <c r="N17" s="101">
        <f t="shared" si="53"/>
        <v>14837.56960849698</v>
      </c>
      <c r="O17" s="101">
        <f t="shared" si="53"/>
        <v>16464.177479208392</v>
      </c>
      <c r="P17" s="101">
        <f t="shared" si="53"/>
        <v>16748.61305338718</v>
      </c>
      <c r="Q17" s="101">
        <f t="shared" si="53"/>
        <v>18329.543801895332</v>
      </c>
      <c r="R17" s="101">
        <f t="shared" si="53"/>
        <v>18645.728032520325</v>
      </c>
      <c r="S17" s="101">
        <f t="shared" si="53"/>
        <v>21325.731210893577</v>
      </c>
      <c r="T17" s="101">
        <f t="shared" si="53"/>
        <v>23478.760010019287</v>
      </c>
      <c r="U17" s="101">
        <f t="shared" si="53"/>
        <v>27074.025103716584</v>
      </c>
      <c r="V17" s="101">
        <f t="shared" si="53"/>
        <v>19107.624613744705</v>
      </c>
      <c r="W17" s="101">
        <f t="shared" ref="W17" si="54">IF(W44=0,0,W44*W154)</f>
        <v>24695.240613883638</v>
      </c>
      <c r="DA17" s="175" t="s">
        <v>464</v>
      </c>
    </row>
    <row r="18" spans="1:105" ht="11.45" customHeight="1" x14ac:dyDescent="0.25">
      <c r="A18" s="111" t="s">
        <v>115</v>
      </c>
      <c r="B18" s="101">
        <f t="shared" ref="B18:K18" si="55">IF(B45=0,0,B45*B155)</f>
        <v>1640.6164952073816</v>
      </c>
      <c r="C18" s="101">
        <f t="shared" si="55"/>
        <v>1653.5384881388056</v>
      </c>
      <c r="D18" s="101">
        <f t="shared" si="55"/>
        <v>1651.8475531313572</v>
      </c>
      <c r="E18" s="101">
        <f t="shared" si="55"/>
        <v>1626.5004950517202</v>
      </c>
      <c r="F18" s="101">
        <f t="shared" si="55"/>
        <v>1606.0627731649761</v>
      </c>
      <c r="G18" s="101">
        <f t="shared" si="55"/>
        <v>2103.4891076753502</v>
      </c>
      <c r="H18" s="101">
        <f t="shared" si="55"/>
        <v>2116.5671395093018</v>
      </c>
      <c r="I18" s="101">
        <f t="shared" si="55"/>
        <v>2074.8894102806003</v>
      </c>
      <c r="J18" s="101">
        <f t="shared" si="55"/>
        <v>2090.7406394466916</v>
      </c>
      <c r="K18" s="101">
        <f t="shared" si="55"/>
        <v>1979.679305619489</v>
      </c>
      <c r="L18" s="101">
        <f t="shared" ref="L18" si="56">IF(L45=0,0,L45*L155)</f>
        <v>2200.3426144156538</v>
      </c>
      <c r="M18" s="101">
        <f t="shared" ref="M18:V18" si="57">IF(M45=0,0,M45*M155)</f>
        <v>2258.014653350685</v>
      </c>
      <c r="N18" s="101">
        <f t="shared" si="57"/>
        <v>2269.1041966806447</v>
      </c>
      <c r="O18" s="101">
        <f t="shared" si="57"/>
        <v>3417.4243048536432</v>
      </c>
      <c r="P18" s="101">
        <f t="shared" si="57"/>
        <v>3360.5342631414032</v>
      </c>
      <c r="Q18" s="101">
        <f t="shared" si="57"/>
        <v>3484.4055297928639</v>
      </c>
      <c r="R18" s="101">
        <f t="shared" si="57"/>
        <v>3747.7021161222488</v>
      </c>
      <c r="S18" s="101">
        <f t="shared" si="57"/>
        <v>3901.3323257401062</v>
      </c>
      <c r="T18" s="101">
        <f t="shared" si="57"/>
        <v>4193.1589055941686</v>
      </c>
      <c r="U18" s="101">
        <f t="shared" si="57"/>
        <v>5145.6037745854028</v>
      </c>
      <c r="V18" s="101">
        <f t="shared" si="57"/>
        <v>3824.1420076796321</v>
      </c>
      <c r="W18" s="101">
        <f t="shared" ref="W18" si="58">IF(W45=0,0,W45*W155)</f>
        <v>5678.2708162025547</v>
      </c>
      <c r="DA18" s="175" t="s">
        <v>465</v>
      </c>
    </row>
    <row r="19" spans="1:105" ht="11.45" customHeight="1" x14ac:dyDescent="0.25">
      <c r="A19" s="27" t="s">
        <v>28</v>
      </c>
      <c r="B19" s="29">
        <f t="shared" ref="B19:K19" si="59">B20+B26</f>
        <v>1374700.2702759397</v>
      </c>
      <c r="C19" s="29">
        <f t="shared" si="59"/>
        <v>1422266.4131931425</v>
      </c>
      <c r="D19" s="29">
        <f t="shared" si="59"/>
        <v>1471063.4045199703</v>
      </c>
      <c r="E19" s="29">
        <f t="shared" si="59"/>
        <v>1475814.0367281705</v>
      </c>
      <c r="F19" s="29">
        <f t="shared" si="59"/>
        <v>1622092.6437263703</v>
      </c>
      <c r="G19" s="29">
        <f t="shared" si="59"/>
        <v>1667102.4268618999</v>
      </c>
      <c r="H19" s="29">
        <f t="shared" si="59"/>
        <v>1718593.4494376108</v>
      </c>
      <c r="I19" s="29">
        <f t="shared" si="59"/>
        <v>1781545.5076992214</v>
      </c>
      <c r="J19" s="29">
        <f t="shared" si="59"/>
        <v>1760089.1576255755</v>
      </c>
      <c r="K19" s="29">
        <f t="shared" si="59"/>
        <v>1598033.5414493796</v>
      </c>
      <c r="L19" s="29">
        <f t="shared" ref="L19" si="60">L20+L26</f>
        <v>1642569.145345157</v>
      </c>
      <c r="M19" s="29">
        <f t="shared" ref="M19:V19" si="61">M20+M26</f>
        <v>1627018.7114889943</v>
      </c>
      <c r="N19" s="29">
        <f t="shared" si="61"/>
        <v>1564233.8874188245</v>
      </c>
      <c r="O19" s="29">
        <f t="shared" si="61"/>
        <v>1598822.8241047328</v>
      </c>
      <c r="P19" s="29">
        <f t="shared" si="61"/>
        <v>1612248.0545356213</v>
      </c>
      <c r="Q19" s="29">
        <f t="shared" si="61"/>
        <v>1647652.2991759316</v>
      </c>
      <c r="R19" s="29">
        <f t="shared" si="61"/>
        <v>1706462.0171498004</v>
      </c>
      <c r="S19" s="29">
        <f t="shared" si="61"/>
        <v>1796884.2921336174</v>
      </c>
      <c r="T19" s="29">
        <f t="shared" si="61"/>
        <v>1798734.5721756504</v>
      </c>
      <c r="U19" s="29">
        <f t="shared" si="61"/>
        <v>1858167.9549452392</v>
      </c>
      <c r="V19" s="29">
        <f t="shared" si="61"/>
        <v>1832942.1712359914</v>
      </c>
      <c r="W19" s="29">
        <f t="shared" ref="W19" si="62">W20+W26</f>
        <v>1959068.510891106</v>
      </c>
      <c r="DA19" s="173" t="s">
        <v>380</v>
      </c>
    </row>
    <row r="20" spans="1:105" ht="11.45" customHeight="1" x14ac:dyDescent="0.25">
      <c r="A20" s="136" t="s">
        <v>158</v>
      </c>
      <c r="B20" s="152">
        <f t="shared" ref="B20:K20" si="63">SUM(B21:B25)</f>
        <v>67104.703262425566</v>
      </c>
      <c r="C20" s="152">
        <f t="shared" si="63"/>
        <v>70599.78065310065</v>
      </c>
      <c r="D20" s="152">
        <f t="shared" si="63"/>
        <v>71782.892358628844</v>
      </c>
      <c r="E20" s="152">
        <f t="shared" si="63"/>
        <v>74503.485281039699</v>
      </c>
      <c r="F20" s="152">
        <f t="shared" si="63"/>
        <v>76766.808987321449</v>
      </c>
      <c r="G20" s="152">
        <f t="shared" si="63"/>
        <v>78469.885293370666</v>
      </c>
      <c r="H20" s="152">
        <f t="shared" si="63"/>
        <v>79352.372349876328</v>
      </c>
      <c r="I20" s="152">
        <f t="shared" si="63"/>
        <v>83381.785458391169</v>
      </c>
      <c r="J20" s="152">
        <f t="shared" si="63"/>
        <v>83087.02297828169</v>
      </c>
      <c r="K20" s="152">
        <f t="shared" si="63"/>
        <v>82183.784600064959</v>
      </c>
      <c r="L20" s="152">
        <f t="shared" ref="L20" si="64">SUM(L21:L25)</f>
        <v>83856.305028275601</v>
      </c>
      <c r="M20" s="152">
        <f t="shared" ref="M20:V20" si="65">SUM(M21:M25)</f>
        <v>84994.279007460558</v>
      </c>
      <c r="N20" s="152">
        <f t="shared" si="65"/>
        <v>82181.742019867248</v>
      </c>
      <c r="O20" s="152">
        <f t="shared" si="65"/>
        <v>82095.201825651427</v>
      </c>
      <c r="P20" s="152">
        <f t="shared" si="65"/>
        <v>84466.741241530297</v>
      </c>
      <c r="Q20" s="152">
        <f t="shared" si="65"/>
        <v>85334.940455657939</v>
      </c>
      <c r="R20" s="152">
        <f t="shared" si="65"/>
        <v>86377.673453126365</v>
      </c>
      <c r="S20" s="152">
        <f t="shared" si="65"/>
        <v>89237.305009327858</v>
      </c>
      <c r="T20" s="152">
        <f t="shared" si="65"/>
        <v>90922.062399519156</v>
      </c>
      <c r="U20" s="152">
        <f t="shared" si="65"/>
        <v>93051.253882592733</v>
      </c>
      <c r="V20" s="152">
        <f t="shared" si="65"/>
        <v>87281.470173344904</v>
      </c>
      <c r="W20" s="152">
        <f t="shared" ref="W20" si="66">SUM(W21:W25)</f>
        <v>96224.809828459576</v>
      </c>
      <c r="DA20" s="174" t="s">
        <v>381</v>
      </c>
    </row>
    <row r="21" spans="1:105" ht="11.45" customHeight="1" x14ac:dyDescent="0.25">
      <c r="A21" s="111" t="s">
        <v>110</v>
      </c>
      <c r="B21" s="87">
        <f t="shared" ref="B21:K21" si="67">IF(B48=0,0,B48*B158)</f>
        <v>8243.1779461915467</v>
      </c>
      <c r="C21" s="87">
        <f t="shared" si="67"/>
        <v>7991.6249309473742</v>
      </c>
      <c r="D21" s="87">
        <f t="shared" si="67"/>
        <v>7353.7251619857825</v>
      </c>
      <c r="E21" s="87">
        <f t="shared" si="67"/>
        <v>6896.2623384130193</v>
      </c>
      <c r="F21" s="87">
        <f t="shared" si="67"/>
        <v>6345.3335714488821</v>
      </c>
      <c r="G21" s="87">
        <f t="shared" si="67"/>
        <v>5877.1345494254147</v>
      </c>
      <c r="H21" s="87">
        <f t="shared" si="67"/>
        <v>5542.5740382302993</v>
      </c>
      <c r="I21" s="87">
        <f t="shared" si="67"/>
        <v>5274.1637183214643</v>
      </c>
      <c r="J21" s="87">
        <f t="shared" si="67"/>
        <v>4990.1237517618556</v>
      </c>
      <c r="K21" s="87">
        <f t="shared" si="67"/>
        <v>4694.2682272931279</v>
      </c>
      <c r="L21" s="87">
        <f t="shared" ref="L21" si="68">IF(L48=0,0,L48*L158)</f>
        <v>4513.0736623150542</v>
      </c>
      <c r="M21" s="87">
        <f t="shared" ref="M21:V21" si="69">IF(M48=0,0,M48*M158)</f>
        <v>4313.6700335823225</v>
      </c>
      <c r="N21" s="87">
        <f t="shared" si="69"/>
        <v>4056.0344327637445</v>
      </c>
      <c r="O21" s="87">
        <f t="shared" si="69"/>
        <v>3962.8509555340529</v>
      </c>
      <c r="P21" s="87">
        <f t="shared" si="69"/>
        <v>3737.433407104621</v>
      </c>
      <c r="Q21" s="87">
        <f t="shared" si="69"/>
        <v>3585.1789894194635</v>
      </c>
      <c r="R21" s="87">
        <f t="shared" si="69"/>
        <v>3617.092793615589</v>
      </c>
      <c r="S21" s="87">
        <f t="shared" si="69"/>
        <v>3645.1397953681794</v>
      </c>
      <c r="T21" s="87">
        <f t="shared" si="69"/>
        <v>3687.8693680195811</v>
      </c>
      <c r="U21" s="87">
        <f t="shared" si="69"/>
        <v>3717.5787078841731</v>
      </c>
      <c r="V21" s="87">
        <f t="shared" si="69"/>
        <v>3506.0348307578174</v>
      </c>
      <c r="W21" s="87">
        <f t="shared" ref="W21" si="70">IF(W48=0,0,W48*W158)</f>
        <v>3761.012233369775</v>
      </c>
      <c r="DA21" s="171" t="s">
        <v>466</v>
      </c>
    </row>
    <row r="22" spans="1:105" ht="11.45" customHeight="1" x14ac:dyDescent="0.25">
      <c r="A22" s="111" t="s">
        <v>111</v>
      </c>
      <c r="B22" s="87">
        <f t="shared" ref="B22:K22" si="71">IF(B49=0,0,B49*B159)</f>
        <v>58652.811604768911</v>
      </c>
      <c r="C22" s="87">
        <f t="shared" si="71"/>
        <v>62377.833673649751</v>
      </c>
      <c r="D22" s="87">
        <f t="shared" si="71"/>
        <v>64158.197252657192</v>
      </c>
      <c r="E22" s="87">
        <f t="shared" si="71"/>
        <v>67309.569844952013</v>
      </c>
      <c r="F22" s="87">
        <f t="shared" si="71"/>
        <v>70112.110009008175</v>
      </c>
      <c r="G22" s="87">
        <f t="shared" si="71"/>
        <v>72265.212675164032</v>
      </c>
      <c r="H22" s="87">
        <f t="shared" si="71"/>
        <v>73382.54954902672</v>
      </c>
      <c r="I22" s="87">
        <f t="shared" si="71"/>
        <v>77660.372548174433</v>
      </c>
      <c r="J22" s="87">
        <f t="shared" si="71"/>
        <v>77598.130445145041</v>
      </c>
      <c r="K22" s="87">
        <f t="shared" si="71"/>
        <v>76934.54742505755</v>
      </c>
      <c r="L22" s="87">
        <f t="shared" ref="L22" si="72">IF(L49=0,0,L49*L159)</f>
        <v>78711.336735412391</v>
      </c>
      <c r="M22" s="87">
        <f t="shared" ref="M22:V22" si="73">IF(M49=0,0,M49*M159)</f>
        <v>80030.358168053848</v>
      </c>
      <c r="N22" s="87">
        <f t="shared" si="73"/>
        <v>77435.22903958839</v>
      </c>
      <c r="O22" s="87">
        <f t="shared" si="73"/>
        <v>77432.596187197632</v>
      </c>
      <c r="P22" s="87">
        <f t="shared" si="73"/>
        <v>79970.514197012817</v>
      </c>
      <c r="Q22" s="87">
        <f t="shared" si="73"/>
        <v>80970.025979814149</v>
      </c>
      <c r="R22" s="87">
        <f t="shared" si="73"/>
        <v>81936.76672652585</v>
      </c>
      <c r="S22" s="87">
        <f t="shared" si="73"/>
        <v>84724.172668650528</v>
      </c>
      <c r="T22" s="87">
        <f t="shared" si="73"/>
        <v>86271.861645250203</v>
      </c>
      <c r="U22" s="87">
        <f t="shared" si="73"/>
        <v>88279.794869456557</v>
      </c>
      <c r="V22" s="87">
        <f t="shared" si="73"/>
        <v>82713.781998530292</v>
      </c>
      <c r="W22" s="87">
        <f t="shared" ref="W22" si="74">IF(W49=0,0,W49*W159)</f>
        <v>91219.170844155509</v>
      </c>
      <c r="DA22" s="171" t="s">
        <v>467</v>
      </c>
    </row>
    <row r="23" spans="1:105" ht="11.45" customHeight="1" x14ac:dyDescent="0.25">
      <c r="A23" s="111" t="s">
        <v>112</v>
      </c>
      <c r="B23" s="87">
        <f t="shared" ref="B23:K23" si="75">IF(B50=0,0,B50*B160)</f>
        <v>182.92350990780665</v>
      </c>
      <c r="C23" s="87">
        <f t="shared" si="75"/>
        <v>200.62103945125679</v>
      </c>
      <c r="D23" s="87">
        <f t="shared" si="75"/>
        <v>236.93392292613336</v>
      </c>
      <c r="E23" s="87">
        <f t="shared" si="75"/>
        <v>258.62137425605954</v>
      </c>
      <c r="F23" s="87">
        <f t="shared" si="75"/>
        <v>265.85223325352672</v>
      </c>
      <c r="G23" s="87">
        <f t="shared" si="75"/>
        <v>278.64447112261001</v>
      </c>
      <c r="H23" s="87">
        <f t="shared" si="75"/>
        <v>321.62109969110747</v>
      </c>
      <c r="I23" s="87">
        <f t="shared" si="75"/>
        <v>329.15054650336754</v>
      </c>
      <c r="J23" s="87">
        <f t="shared" si="75"/>
        <v>352.79765817901813</v>
      </c>
      <c r="K23" s="87">
        <f t="shared" si="75"/>
        <v>374.771269969142</v>
      </c>
      <c r="L23" s="87">
        <f t="shared" ref="L23" si="76">IF(L50=0,0,L50*L160)</f>
        <v>395.68326560197727</v>
      </c>
      <c r="M23" s="87">
        <f t="shared" ref="M23:V23" si="77">IF(M50=0,0,M50*M160)</f>
        <v>413.09889714140201</v>
      </c>
      <c r="N23" s="87">
        <f t="shared" si="77"/>
        <v>403.263949572537</v>
      </c>
      <c r="O23" s="87">
        <f t="shared" si="77"/>
        <v>405.04471127909511</v>
      </c>
      <c r="P23" s="87">
        <f t="shared" si="77"/>
        <v>441.54125883527615</v>
      </c>
      <c r="Q23" s="87">
        <f t="shared" si="77"/>
        <v>444.4236428692127</v>
      </c>
      <c r="R23" s="87">
        <f t="shared" si="77"/>
        <v>449.6760596760526</v>
      </c>
      <c r="S23" s="87">
        <f t="shared" si="77"/>
        <v>450.25139608069105</v>
      </c>
      <c r="T23" s="87">
        <f t="shared" si="77"/>
        <v>469.56972553322481</v>
      </c>
      <c r="U23" s="87">
        <f t="shared" si="77"/>
        <v>496.72160326094973</v>
      </c>
      <c r="V23" s="87">
        <f t="shared" si="77"/>
        <v>475.30964804860997</v>
      </c>
      <c r="W23" s="87">
        <f t="shared" ref="W23" si="78">IF(W50=0,0,W50*W160)</f>
        <v>509.39425817453844</v>
      </c>
      <c r="DA23" s="171" t="s">
        <v>468</v>
      </c>
    </row>
    <row r="24" spans="1:105" ht="11.45" customHeight="1" x14ac:dyDescent="0.25">
      <c r="A24" s="111" t="s">
        <v>113</v>
      </c>
      <c r="B24" s="87">
        <f t="shared" ref="B24:K24" si="79">IF(B51=0,0,B51*B161)</f>
        <v>16.992815616271827</v>
      </c>
      <c r="C24" s="87">
        <f t="shared" si="79"/>
        <v>20.138776094716789</v>
      </c>
      <c r="D24" s="87">
        <f t="shared" si="79"/>
        <v>24.289814484350167</v>
      </c>
      <c r="E24" s="87">
        <f t="shared" si="79"/>
        <v>29.326445743725213</v>
      </c>
      <c r="F24" s="87">
        <f t="shared" si="79"/>
        <v>33.718512633644103</v>
      </c>
      <c r="G24" s="87">
        <f t="shared" si="79"/>
        <v>39.435183027841795</v>
      </c>
      <c r="H24" s="87">
        <f t="shared" si="79"/>
        <v>96.170019367854252</v>
      </c>
      <c r="I24" s="87">
        <f t="shared" si="79"/>
        <v>108.69780156867095</v>
      </c>
      <c r="J24" s="87">
        <f t="shared" si="79"/>
        <v>136.92293930980858</v>
      </c>
      <c r="K24" s="87">
        <f t="shared" si="79"/>
        <v>170.52026187832951</v>
      </c>
      <c r="L24" s="87">
        <f t="shared" ref="L24" si="80">IF(L51=0,0,L51*L161)</f>
        <v>226.14909461168793</v>
      </c>
      <c r="M24" s="87">
        <f t="shared" ref="M24:V24" si="81">IF(M51=0,0,M51*M161)</f>
        <v>222.71600221130768</v>
      </c>
      <c r="N24" s="87">
        <f t="shared" si="81"/>
        <v>264.20924035082481</v>
      </c>
      <c r="O24" s="87">
        <f t="shared" si="81"/>
        <v>266.63320419642827</v>
      </c>
      <c r="P24" s="87">
        <f t="shared" si="81"/>
        <v>278.88501665172498</v>
      </c>
      <c r="Q24" s="87">
        <f t="shared" si="81"/>
        <v>288.76403838534435</v>
      </c>
      <c r="R24" s="87">
        <f t="shared" si="81"/>
        <v>303.7682331119529</v>
      </c>
      <c r="S24" s="87">
        <f t="shared" si="81"/>
        <v>314.29310430810364</v>
      </c>
      <c r="T24" s="87">
        <f t="shared" si="81"/>
        <v>341.61080130781971</v>
      </c>
      <c r="U24" s="87">
        <f t="shared" si="81"/>
        <v>358.8479607460074</v>
      </c>
      <c r="V24" s="87">
        <f t="shared" si="81"/>
        <v>353.50413645220038</v>
      </c>
      <c r="W24" s="87">
        <f t="shared" ref="W24" si="82">IF(W51=0,0,W51*W161)</f>
        <v>367.91915558337405</v>
      </c>
      <c r="DA24" s="171" t="s">
        <v>469</v>
      </c>
    </row>
    <row r="25" spans="1:105" ht="11.45" customHeight="1" x14ac:dyDescent="0.25">
      <c r="A25" s="111" t="s">
        <v>115</v>
      </c>
      <c r="B25" s="87">
        <f t="shared" ref="B25:K25" si="83">IF(B52=0,0,B52*B162)</f>
        <v>8.7973859410213251</v>
      </c>
      <c r="C25" s="87">
        <f t="shared" si="83"/>
        <v>9.5622329575579528</v>
      </c>
      <c r="D25" s="87">
        <f t="shared" si="83"/>
        <v>9.7462065753800804</v>
      </c>
      <c r="E25" s="87">
        <f t="shared" si="83"/>
        <v>9.7052776748928125</v>
      </c>
      <c r="F25" s="87">
        <f t="shared" si="83"/>
        <v>9.7946609772285047</v>
      </c>
      <c r="G25" s="87">
        <f t="shared" si="83"/>
        <v>9.4584146307600339</v>
      </c>
      <c r="H25" s="87">
        <f t="shared" si="83"/>
        <v>9.4576435603338105</v>
      </c>
      <c r="I25" s="87">
        <f t="shared" si="83"/>
        <v>9.4008438232278735</v>
      </c>
      <c r="J25" s="87">
        <f t="shared" si="83"/>
        <v>9.048183885969264</v>
      </c>
      <c r="K25" s="87">
        <f t="shared" si="83"/>
        <v>9.6774158668116321</v>
      </c>
      <c r="L25" s="87">
        <f t="shared" ref="L25" si="84">IF(L52=0,0,L52*L162)</f>
        <v>10.062270334484317</v>
      </c>
      <c r="M25" s="87">
        <f t="shared" ref="M25:V25" si="85">IF(M52=0,0,M52*M162)</f>
        <v>14.435906471674258</v>
      </c>
      <c r="N25" s="87">
        <f t="shared" si="85"/>
        <v>23.005357591753725</v>
      </c>
      <c r="O25" s="87">
        <f t="shared" si="85"/>
        <v>28.076767444208389</v>
      </c>
      <c r="P25" s="87">
        <f t="shared" si="85"/>
        <v>38.36736192585537</v>
      </c>
      <c r="Q25" s="87">
        <f t="shared" si="85"/>
        <v>46.547805169771159</v>
      </c>
      <c r="R25" s="87">
        <f t="shared" si="85"/>
        <v>70.369640196912158</v>
      </c>
      <c r="S25" s="87">
        <f t="shared" si="85"/>
        <v>103.44804492035044</v>
      </c>
      <c r="T25" s="87">
        <f t="shared" si="85"/>
        <v>151.15085940832941</v>
      </c>
      <c r="U25" s="87">
        <f t="shared" si="85"/>
        <v>198.31074124506654</v>
      </c>
      <c r="V25" s="87">
        <f t="shared" si="85"/>
        <v>232.83955955597503</v>
      </c>
      <c r="W25" s="87">
        <f t="shared" ref="W25" si="86">IF(W52=0,0,W52*W162)</f>
        <v>367.31333717638614</v>
      </c>
      <c r="DA25" s="171" t="s">
        <v>470</v>
      </c>
    </row>
    <row r="26" spans="1:105" ht="11.45" customHeight="1" x14ac:dyDescent="0.25">
      <c r="A26" s="109" t="s">
        <v>160</v>
      </c>
      <c r="B26" s="116">
        <f t="shared" ref="B26:K26" si="87">SUM(B27:B28)</f>
        <v>1307595.5670135142</v>
      </c>
      <c r="C26" s="116">
        <f t="shared" si="87"/>
        <v>1351666.6325400418</v>
      </c>
      <c r="D26" s="116">
        <f t="shared" si="87"/>
        <v>1399280.5121613415</v>
      </c>
      <c r="E26" s="116">
        <f t="shared" si="87"/>
        <v>1401310.5514471307</v>
      </c>
      <c r="F26" s="116">
        <f t="shared" si="87"/>
        <v>1545325.8347390487</v>
      </c>
      <c r="G26" s="116">
        <f t="shared" si="87"/>
        <v>1588632.5415685293</v>
      </c>
      <c r="H26" s="116">
        <f t="shared" si="87"/>
        <v>1639241.0770877344</v>
      </c>
      <c r="I26" s="116">
        <f t="shared" si="87"/>
        <v>1698163.7222408303</v>
      </c>
      <c r="J26" s="116">
        <f t="shared" si="87"/>
        <v>1677002.1346472939</v>
      </c>
      <c r="K26" s="116">
        <f t="shared" si="87"/>
        <v>1515849.7568493148</v>
      </c>
      <c r="L26" s="116">
        <f t="shared" ref="L26" si="88">SUM(L27:L28)</f>
        <v>1558712.8403168814</v>
      </c>
      <c r="M26" s="116">
        <f t="shared" ref="M26:V26" si="89">SUM(M27:M28)</f>
        <v>1542024.4324815338</v>
      </c>
      <c r="N26" s="116">
        <f t="shared" si="89"/>
        <v>1482052.1453989572</v>
      </c>
      <c r="O26" s="116">
        <f t="shared" si="89"/>
        <v>1516727.6222790815</v>
      </c>
      <c r="P26" s="116">
        <f t="shared" si="89"/>
        <v>1527781.313294091</v>
      </c>
      <c r="Q26" s="116">
        <f t="shared" si="89"/>
        <v>1562317.3587202737</v>
      </c>
      <c r="R26" s="116">
        <f t="shared" si="89"/>
        <v>1620084.3436966741</v>
      </c>
      <c r="S26" s="116">
        <f t="shared" si="89"/>
        <v>1707646.9871242896</v>
      </c>
      <c r="T26" s="116">
        <f t="shared" si="89"/>
        <v>1707812.5097761312</v>
      </c>
      <c r="U26" s="116">
        <f t="shared" si="89"/>
        <v>1765116.7010626465</v>
      </c>
      <c r="V26" s="116">
        <f t="shared" si="89"/>
        <v>1745660.7010626465</v>
      </c>
      <c r="W26" s="116">
        <f t="shared" ref="W26" si="90">SUM(W27:W28)</f>
        <v>1862843.7010626465</v>
      </c>
      <c r="DA26" s="176" t="s">
        <v>382</v>
      </c>
    </row>
    <row r="27" spans="1:105" ht="11.45" customHeight="1" x14ac:dyDescent="0.25">
      <c r="A27" s="128" t="s">
        <v>27</v>
      </c>
      <c r="B27" s="101">
        <f t="shared" ref="B27:K27" si="91">IF(B54=0,0,B54*B164)</f>
        <v>936755.30398250476</v>
      </c>
      <c r="C27" s="101">
        <f t="shared" si="91"/>
        <v>954429.15105071478</v>
      </c>
      <c r="D27" s="101">
        <f t="shared" si="91"/>
        <v>978627.85090392898</v>
      </c>
      <c r="E27" s="101">
        <f t="shared" si="91"/>
        <v>973888.99577034917</v>
      </c>
      <c r="F27" s="101">
        <f t="shared" si="91"/>
        <v>1049223.442857852</v>
      </c>
      <c r="G27" s="101">
        <f t="shared" si="91"/>
        <v>1074886.4759942</v>
      </c>
      <c r="H27" s="101">
        <f t="shared" si="91"/>
        <v>1097442.4948490625</v>
      </c>
      <c r="I27" s="101">
        <f t="shared" si="91"/>
        <v>1137383.6832652958</v>
      </c>
      <c r="J27" s="101">
        <f t="shared" si="91"/>
        <v>1124977.4937646545</v>
      </c>
      <c r="K27" s="101">
        <f t="shared" si="91"/>
        <v>1027408.1707857549</v>
      </c>
      <c r="L27" s="101">
        <f t="shared" ref="L27:V27" si="92">IF(L54=0,0,L54*L164)</f>
        <v>1035640.305890625</v>
      </c>
      <c r="M27" s="101">
        <f t="shared" si="92"/>
        <v>1025512.2331077704</v>
      </c>
      <c r="N27" s="101">
        <f t="shared" si="92"/>
        <v>968336.73335221456</v>
      </c>
      <c r="O27" s="101">
        <f t="shared" si="92"/>
        <v>974233.58245063096</v>
      </c>
      <c r="P27" s="101">
        <f t="shared" si="92"/>
        <v>978310.68971409847</v>
      </c>
      <c r="Q27" s="101">
        <f t="shared" si="92"/>
        <v>1002680.6759493629</v>
      </c>
      <c r="R27" s="101">
        <f t="shared" si="92"/>
        <v>1028929.6136014967</v>
      </c>
      <c r="S27" s="101">
        <f t="shared" si="92"/>
        <v>1071423.1237074505</v>
      </c>
      <c r="T27" s="101">
        <f t="shared" si="92"/>
        <v>1088713.5097761312</v>
      </c>
      <c r="U27" s="101">
        <f t="shared" si="92"/>
        <v>1117948.7010626465</v>
      </c>
      <c r="V27" s="101">
        <f t="shared" si="92"/>
        <v>1108387.7010626465</v>
      </c>
      <c r="W27" s="101">
        <f t="shared" ref="W27" si="93">IF(W54=0,0,W54*W164)</f>
        <v>1178399.7010626465</v>
      </c>
      <c r="DA27" s="175" t="s">
        <v>471</v>
      </c>
    </row>
    <row r="28" spans="1:105" ht="11.45" customHeight="1" x14ac:dyDescent="0.25">
      <c r="A28" s="138" t="s">
        <v>116</v>
      </c>
      <c r="B28" s="88">
        <f t="shared" ref="B28:K28" si="94">IF(B55=0,0,B55*B165)</f>
        <v>370840.26303100947</v>
      </c>
      <c r="C28" s="88">
        <f t="shared" si="94"/>
        <v>397237.48148932704</v>
      </c>
      <c r="D28" s="88">
        <f t="shared" si="94"/>
        <v>420652.66125741258</v>
      </c>
      <c r="E28" s="88">
        <f t="shared" si="94"/>
        <v>427421.55567678169</v>
      </c>
      <c r="F28" s="88">
        <f t="shared" si="94"/>
        <v>496102.39188119676</v>
      </c>
      <c r="G28" s="88">
        <f t="shared" si="94"/>
        <v>513746.06557432935</v>
      </c>
      <c r="H28" s="88">
        <f t="shared" si="94"/>
        <v>541798.58223867195</v>
      </c>
      <c r="I28" s="88">
        <f t="shared" si="94"/>
        <v>560780.03897553461</v>
      </c>
      <c r="J28" s="88">
        <f t="shared" si="94"/>
        <v>552024.64088263945</v>
      </c>
      <c r="K28" s="88">
        <f t="shared" si="94"/>
        <v>488441.58606355987</v>
      </c>
      <c r="L28" s="88">
        <f t="shared" ref="L28:V28" si="95">IF(L55=0,0,L55*L165)</f>
        <v>523072.53442625655</v>
      </c>
      <c r="M28" s="88">
        <f t="shared" si="95"/>
        <v>516512.19937376346</v>
      </c>
      <c r="N28" s="88">
        <f t="shared" si="95"/>
        <v>513715.41204674251</v>
      </c>
      <c r="O28" s="88">
        <f t="shared" si="95"/>
        <v>542494.03982845054</v>
      </c>
      <c r="P28" s="88">
        <f t="shared" si="95"/>
        <v>549470.62357999256</v>
      </c>
      <c r="Q28" s="88">
        <f t="shared" si="95"/>
        <v>559636.68277091079</v>
      </c>
      <c r="R28" s="88">
        <f t="shared" si="95"/>
        <v>591154.73009517742</v>
      </c>
      <c r="S28" s="88">
        <f t="shared" si="95"/>
        <v>636223.86341683916</v>
      </c>
      <c r="T28" s="88">
        <f t="shared" si="95"/>
        <v>619099</v>
      </c>
      <c r="U28" s="88">
        <f t="shared" si="95"/>
        <v>647168</v>
      </c>
      <c r="V28" s="88">
        <f t="shared" si="95"/>
        <v>637273</v>
      </c>
      <c r="W28" s="88">
        <f t="shared" ref="W28" si="96">IF(W55=0,0,W55*W165)</f>
        <v>684444</v>
      </c>
      <c r="DA28" s="178" t="s">
        <v>472</v>
      </c>
    </row>
    <row r="29" spans="1:105" ht="11.45" customHeight="1" x14ac:dyDescent="0.25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DA29" s="171"/>
    </row>
    <row r="30" spans="1:105" ht="11.45" customHeight="1" x14ac:dyDescent="0.25">
      <c r="A30" s="53" t="s">
        <v>135</v>
      </c>
      <c r="B30" s="62">
        <f t="shared" ref="B30" si="97">B31+B46</f>
        <v>2458694.9191676388</v>
      </c>
      <c r="C30" s="62">
        <f t="shared" ref="C30:V30" si="98">C31+C46</f>
        <v>2553725.9648366654</v>
      </c>
      <c r="D30" s="62">
        <f t="shared" si="98"/>
        <v>2610986.8423427921</v>
      </c>
      <c r="E30" s="62">
        <f t="shared" si="98"/>
        <v>2650843.130273704</v>
      </c>
      <c r="F30" s="62">
        <f t="shared" si="98"/>
        <v>2733651.0243654442</v>
      </c>
      <c r="G30" s="62">
        <f t="shared" si="98"/>
        <v>2735656.1681103902</v>
      </c>
      <c r="H30" s="62">
        <f t="shared" si="98"/>
        <v>2779750.4365207325</v>
      </c>
      <c r="I30" s="62">
        <f t="shared" si="98"/>
        <v>2845667.5923067229</v>
      </c>
      <c r="J30" s="62">
        <f t="shared" si="98"/>
        <v>2867824.293672889</v>
      </c>
      <c r="K30" s="62">
        <f t="shared" si="98"/>
        <v>2907502.5452145818</v>
      </c>
      <c r="L30" s="62">
        <f t="shared" si="98"/>
        <v>2909606.5821920605</v>
      </c>
      <c r="M30" s="62">
        <f t="shared" si="98"/>
        <v>2931614.8116784068</v>
      </c>
      <c r="N30" s="62">
        <f t="shared" si="98"/>
        <v>2871138.0611404567</v>
      </c>
      <c r="O30" s="62">
        <f t="shared" si="98"/>
        <v>2889872.8800857193</v>
      </c>
      <c r="P30" s="62">
        <f t="shared" si="98"/>
        <v>2994421.1493058284</v>
      </c>
      <c r="Q30" s="62">
        <f t="shared" si="98"/>
        <v>3060838.2353795343</v>
      </c>
      <c r="R30" s="62">
        <f t="shared" si="98"/>
        <v>3129616.763913244</v>
      </c>
      <c r="S30" s="62">
        <f t="shared" si="98"/>
        <v>3212804.7093820395</v>
      </c>
      <c r="T30" s="62">
        <f t="shared" si="98"/>
        <v>3212942.115449341</v>
      </c>
      <c r="U30" s="62">
        <f t="shared" si="98"/>
        <v>3288522.7369935797</v>
      </c>
      <c r="V30" s="62">
        <f t="shared" si="98"/>
        <v>2914999.7562157987</v>
      </c>
      <c r="W30" s="62">
        <f t="shared" ref="W30" si="99">W31+W46</f>
        <v>3073316.8287040377</v>
      </c>
      <c r="DA30" s="172" t="s">
        <v>473</v>
      </c>
    </row>
    <row r="31" spans="1:105" ht="11.45" customHeight="1" x14ac:dyDescent="0.25">
      <c r="A31" s="27" t="s">
        <v>33</v>
      </c>
      <c r="B31" s="29">
        <f t="shared" ref="B31" si="100">B32+B33+B40</f>
        <v>2067625.2919339822</v>
      </c>
      <c r="C31" s="29">
        <f t="shared" ref="C31:V31" si="101">C32+C33+C40</f>
        <v>2147758.8034623004</v>
      </c>
      <c r="D31" s="29">
        <f t="shared" si="101"/>
        <v>2196409.6954491045</v>
      </c>
      <c r="E31" s="29">
        <f t="shared" si="101"/>
        <v>2222924.6674574162</v>
      </c>
      <c r="F31" s="29">
        <f t="shared" si="101"/>
        <v>2282785.5924708829</v>
      </c>
      <c r="G31" s="29">
        <f t="shared" si="101"/>
        <v>2272684.5922675789</v>
      </c>
      <c r="H31" s="29">
        <f t="shared" si="101"/>
        <v>2314450.5387766962</v>
      </c>
      <c r="I31" s="29">
        <f t="shared" si="101"/>
        <v>2359276.2810562165</v>
      </c>
      <c r="J31" s="29">
        <f t="shared" si="101"/>
        <v>2383832.8660066696</v>
      </c>
      <c r="K31" s="29">
        <f t="shared" si="101"/>
        <v>2437866.8196545537</v>
      </c>
      <c r="L31" s="29">
        <f t="shared" si="101"/>
        <v>2429720.2643599687</v>
      </c>
      <c r="M31" s="29">
        <f t="shared" si="101"/>
        <v>2447864.9538310566</v>
      </c>
      <c r="N31" s="29">
        <f t="shared" si="101"/>
        <v>2408169.0415584925</v>
      </c>
      <c r="O31" s="29">
        <f t="shared" si="101"/>
        <v>2429331.8597009098</v>
      </c>
      <c r="P31" s="29">
        <f t="shared" si="101"/>
        <v>2523480.1223374554</v>
      </c>
      <c r="Q31" s="29">
        <f t="shared" si="101"/>
        <v>2587297.643717654</v>
      </c>
      <c r="R31" s="29">
        <f t="shared" si="101"/>
        <v>2650086.1571728913</v>
      </c>
      <c r="S31" s="29">
        <f t="shared" si="101"/>
        <v>2717154.8087082929</v>
      </c>
      <c r="T31" s="29">
        <f t="shared" si="101"/>
        <v>2711644.9793639723</v>
      </c>
      <c r="U31" s="29">
        <f t="shared" si="101"/>
        <v>2775217.459292924</v>
      </c>
      <c r="V31" s="29">
        <f t="shared" si="101"/>
        <v>2428392.1722464678</v>
      </c>
      <c r="W31" s="29">
        <f t="shared" ref="W31" si="102">W32+W33+W40</f>
        <v>2538636.5254556374</v>
      </c>
      <c r="DA31" s="173" t="s">
        <v>474</v>
      </c>
    </row>
    <row r="32" spans="1:105" ht="11.45" customHeight="1" x14ac:dyDescent="0.25">
      <c r="A32" s="136" t="s">
        <v>182</v>
      </c>
      <c r="B32" s="152">
        <v>81193.492990319821</v>
      </c>
      <c r="C32" s="152">
        <v>84036.844518769198</v>
      </c>
      <c r="D32" s="152">
        <v>85491.028801681648</v>
      </c>
      <c r="E32" s="152">
        <v>87817.613586460473</v>
      </c>
      <c r="F32" s="152">
        <v>90565.328682600564</v>
      </c>
      <c r="G32" s="152">
        <v>93384.987236580884</v>
      </c>
      <c r="H32" s="152">
        <v>92541.168929600099</v>
      </c>
      <c r="I32" s="152">
        <v>89918.038784832606</v>
      </c>
      <c r="J32" s="152">
        <v>93877.464703554477</v>
      </c>
      <c r="K32" s="152">
        <v>93378.073318806288</v>
      </c>
      <c r="L32" s="152">
        <v>95893.053641398801</v>
      </c>
      <c r="M32" s="152">
        <v>96808.562295342825</v>
      </c>
      <c r="N32" s="152">
        <v>95718.460364977131</v>
      </c>
      <c r="O32" s="152">
        <v>95536.480968045376</v>
      </c>
      <c r="P32" s="152">
        <v>99066.916099645154</v>
      </c>
      <c r="Q32" s="152">
        <v>100621.4576757605</v>
      </c>
      <c r="R32" s="152">
        <v>101680.12417205406</v>
      </c>
      <c r="S32" s="152">
        <v>96249.455617479281</v>
      </c>
      <c r="T32" s="152">
        <v>91688.651503560686</v>
      </c>
      <c r="U32" s="152">
        <v>97268.039095521177</v>
      </c>
      <c r="V32" s="152">
        <v>86650.580787472965</v>
      </c>
      <c r="W32" s="152">
        <v>90291.114731561567</v>
      </c>
      <c r="DA32" s="174" t="s">
        <v>475</v>
      </c>
    </row>
    <row r="33" spans="1:105" ht="11.45" customHeight="1" x14ac:dyDescent="0.25">
      <c r="A33" s="109" t="s">
        <v>20</v>
      </c>
      <c r="B33" s="116">
        <f t="shared" ref="B33" si="103">SUM(B34:B39)</f>
        <v>1963157.1737005422</v>
      </c>
      <c r="C33" s="116">
        <f t="shared" ref="C33:V33" si="104">SUM(C34:C39)</f>
        <v>2040166.494996699</v>
      </c>
      <c r="D33" s="116">
        <f t="shared" si="104"/>
        <v>2087327.1226216105</v>
      </c>
      <c r="E33" s="116">
        <f t="shared" si="104"/>
        <v>2111420.7509591789</v>
      </c>
      <c r="F33" s="116">
        <f t="shared" si="104"/>
        <v>2168234.6467046156</v>
      </c>
      <c r="G33" s="116">
        <f t="shared" si="104"/>
        <v>2155455.8102477347</v>
      </c>
      <c r="H33" s="116">
        <f t="shared" si="104"/>
        <v>2197713.586857806</v>
      </c>
      <c r="I33" s="116">
        <f t="shared" si="104"/>
        <v>2244880.3229370248</v>
      </c>
      <c r="J33" s="116">
        <f t="shared" si="104"/>
        <v>2265237.473604294</v>
      </c>
      <c r="K33" s="116">
        <f t="shared" si="104"/>
        <v>2319811.0270845089</v>
      </c>
      <c r="L33" s="116">
        <f t="shared" si="104"/>
        <v>2308861.8050470501</v>
      </c>
      <c r="M33" s="116">
        <f t="shared" si="104"/>
        <v>2325769.0672460767</v>
      </c>
      <c r="N33" s="116">
        <f t="shared" si="104"/>
        <v>2287324.2471587905</v>
      </c>
      <c r="O33" s="116">
        <f t="shared" si="104"/>
        <v>2308655.1069431282</v>
      </c>
      <c r="P33" s="116">
        <f t="shared" si="104"/>
        <v>2398827.8546440937</v>
      </c>
      <c r="Q33" s="116">
        <f t="shared" si="104"/>
        <v>2460356.8766078092</v>
      </c>
      <c r="R33" s="116">
        <f t="shared" si="104"/>
        <v>2521721.150482547</v>
      </c>
      <c r="S33" s="116">
        <f t="shared" si="104"/>
        <v>2594758.25475513</v>
      </c>
      <c r="T33" s="116">
        <f t="shared" si="104"/>
        <v>2593686.3095995616</v>
      </c>
      <c r="U33" s="116">
        <f t="shared" si="104"/>
        <v>2651519.0520965434</v>
      </c>
      <c r="V33" s="116">
        <f t="shared" si="104"/>
        <v>2317823.9961629272</v>
      </c>
      <c r="W33" s="116">
        <f t="shared" ref="W33" si="105">SUM(W34:W39)</f>
        <v>2423957.2855144548</v>
      </c>
      <c r="DA33" s="176" t="s">
        <v>476</v>
      </c>
    </row>
    <row r="34" spans="1:105" ht="11.45" customHeight="1" x14ac:dyDescent="0.25">
      <c r="A34" s="111" t="s">
        <v>110</v>
      </c>
      <c r="B34" s="87">
        <v>1324531.8474213288</v>
      </c>
      <c r="C34" s="87">
        <v>1323011.7382245786</v>
      </c>
      <c r="D34" s="87">
        <v>1301177.111707747</v>
      </c>
      <c r="E34" s="87">
        <v>1260047.3966341841</v>
      </c>
      <c r="F34" s="87">
        <v>1221720.4528499204</v>
      </c>
      <c r="G34" s="87">
        <v>1165775.2320838848</v>
      </c>
      <c r="H34" s="87">
        <v>1119575.8437493078</v>
      </c>
      <c r="I34" s="87">
        <v>1094409.3067067245</v>
      </c>
      <c r="J34" s="87">
        <v>1073012.6101107104</v>
      </c>
      <c r="K34" s="87">
        <v>1069956.4792394517</v>
      </c>
      <c r="L34" s="87">
        <v>1029746.3708218597</v>
      </c>
      <c r="M34" s="87">
        <v>1005273.0925657923</v>
      </c>
      <c r="N34" s="87">
        <v>944037.71978808311</v>
      </c>
      <c r="O34" s="87">
        <v>927007.34218965878</v>
      </c>
      <c r="P34" s="87">
        <v>935623.52938141755</v>
      </c>
      <c r="Q34" s="87">
        <v>935390.44140280283</v>
      </c>
      <c r="R34" s="87">
        <v>944908.61255686509</v>
      </c>
      <c r="S34" s="87">
        <v>969841.51424393558</v>
      </c>
      <c r="T34" s="87">
        <v>976359.79953700502</v>
      </c>
      <c r="U34" s="87">
        <v>1013114.4290866886</v>
      </c>
      <c r="V34" s="87">
        <v>890833.31426539365</v>
      </c>
      <c r="W34" s="87">
        <v>950874.12164617528</v>
      </c>
      <c r="DA34" s="171" t="s">
        <v>477</v>
      </c>
    </row>
    <row r="35" spans="1:105" ht="11.45" customHeight="1" x14ac:dyDescent="0.25">
      <c r="A35" s="111" t="s">
        <v>111</v>
      </c>
      <c r="B35" s="87">
        <v>588131.23967520252</v>
      </c>
      <c r="C35" s="87">
        <v>663448.08639066026</v>
      </c>
      <c r="D35" s="87">
        <v>729970.92058348807</v>
      </c>
      <c r="E35" s="87">
        <v>792488.1221228342</v>
      </c>
      <c r="F35" s="87">
        <v>883242.73551751638</v>
      </c>
      <c r="G35" s="87">
        <v>923878.00037865841</v>
      </c>
      <c r="H35" s="87">
        <v>1008490.0961581876</v>
      </c>
      <c r="I35" s="87">
        <v>1078111.397737405</v>
      </c>
      <c r="J35" s="87">
        <v>1120215.6484355014</v>
      </c>
      <c r="K35" s="87">
        <v>1171818.0562044692</v>
      </c>
      <c r="L35" s="87">
        <v>1195345.3300510563</v>
      </c>
      <c r="M35" s="87">
        <v>1237922.7951403328</v>
      </c>
      <c r="N35" s="87">
        <v>1262707.2352284002</v>
      </c>
      <c r="O35" s="87">
        <v>1295609.7459191615</v>
      </c>
      <c r="P35" s="87">
        <v>1372992.4008662992</v>
      </c>
      <c r="Q35" s="87">
        <v>1428206.9203053808</v>
      </c>
      <c r="R35" s="87">
        <v>1475094.0643046286</v>
      </c>
      <c r="S35" s="87">
        <v>1517833.340500446</v>
      </c>
      <c r="T35" s="87">
        <v>1505594.2786958008</v>
      </c>
      <c r="U35" s="87">
        <v>1520026.655704913</v>
      </c>
      <c r="V35" s="87">
        <v>1312675.4163818185</v>
      </c>
      <c r="W35" s="87">
        <v>1334879.2495948123</v>
      </c>
      <c r="DA35" s="171" t="s">
        <v>478</v>
      </c>
    </row>
    <row r="36" spans="1:105" ht="11.45" customHeight="1" x14ac:dyDescent="0.25">
      <c r="A36" s="111" t="s">
        <v>112</v>
      </c>
      <c r="B36" s="87">
        <v>46646.102180610163</v>
      </c>
      <c r="C36" s="87">
        <v>49237.854894317825</v>
      </c>
      <c r="D36" s="87">
        <v>51717.827900062264</v>
      </c>
      <c r="E36" s="87">
        <v>54368.871327354012</v>
      </c>
      <c r="F36" s="87">
        <v>58894.501601121861</v>
      </c>
      <c r="G36" s="87">
        <v>60642.384056347481</v>
      </c>
      <c r="H36" s="87">
        <v>63829.520440553402</v>
      </c>
      <c r="I36" s="87">
        <v>65844.823155173275</v>
      </c>
      <c r="J36" s="87">
        <v>64905.833385804923</v>
      </c>
      <c r="K36" s="87">
        <v>68513.832923690803</v>
      </c>
      <c r="L36" s="87">
        <v>73673.924993315319</v>
      </c>
      <c r="M36" s="87">
        <v>72066.185549540955</v>
      </c>
      <c r="N36" s="87">
        <v>69543.433808940259</v>
      </c>
      <c r="O36" s="87">
        <v>73400.186693958865</v>
      </c>
      <c r="P36" s="87">
        <v>74879.764519953402</v>
      </c>
      <c r="Q36" s="87">
        <v>79438.287693861945</v>
      </c>
      <c r="R36" s="87">
        <v>82463.24610270893</v>
      </c>
      <c r="S36" s="87">
        <v>85131.980745640263</v>
      </c>
      <c r="T36" s="87">
        <v>86680.266954366321</v>
      </c>
      <c r="U36" s="87">
        <v>87790.977423369564</v>
      </c>
      <c r="V36" s="87">
        <v>76781.582769701738</v>
      </c>
      <c r="W36" s="87">
        <v>77701.180235685082</v>
      </c>
      <c r="DA36" s="171" t="s">
        <v>479</v>
      </c>
    </row>
    <row r="37" spans="1:105" ht="11.45" customHeight="1" x14ac:dyDescent="0.25">
      <c r="A37" s="111" t="s">
        <v>113</v>
      </c>
      <c r="B37" s="87">
        <v>3847.9844234005768</v>
      </c>
      <c r="C37" s="87">
        <v>4468.8154871424322</v>
      </c>
      <c r="D37" s="87">
        <v>4461.2624303133762</v>
      </c>
      <c r="E37" s="87">
        <v>4516.276816151194</v>
      </c>
      <c r="F37" s="87">
        <v>4376.8338750433577</v>
      </c>
      <c r="G37" s="87">
        <v>5160.047392899618</v>
      </c>
      <c r="H37" s="87">
        <v>5817.4580637152576</v>
      </c>
      <c r="I37" s="87">
        <v>6513.7877384576996</v>
      </c>
      <c r="J37" s="87">
        <v>7042.2112843818595</v>
      </c>
      <c r="K37" s="87">
        <v>9449.9220533657135</v>
      </c>
      <c r="L37" s="87">
        <v>9936.8286760893225</v>
      </c>
      <c r="M37" s="87">
        <v>10139.875603065677</v>
      </c>
      <c r="N37" s="87">
        <v>10413.479277518263</v>
      </c>
      <c r="O37" s="87">
        <v>11365.530154035769</v>
      </c>
      <c r="P37" s="87">
        <v>13173.915201520591</v>
      </c>
      <c r="Q37" s="87">
        <v>13702.543600084764</v>
      </c>
      <c r="R37" s="87">
        <v>14480.641016331534</v>
      </c>
      <c r="S37" s="87">
        <v>15371.24203332567</v>
      </c>
      <c r="T37" s="87">
        <v>15569.348626804847</v>
      </c>
      <c r="U37" s="87">
        <v>16193.541921646087</v>
      </c>
      <c r="V37" s="87">
        <v>13929.316507500529</v>
      </c>
      <c r="W37" s="87">
        <v>13723.179299697991</v>
      </c>
      <c r="DA37" s="171" t="s">
        <v>480</v>
      </c>
    </row>
    <row r="38" spans="1:105" ht="11.45" customHeight="1" x14ac:dyDescent="0.25">
      <c r="A38" s="111" t="s">
        <v>114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1.416923795346519</v>
      </c>
      <c r="K38" s="87">
        <v>1.7372327506918628</v>
      </c>
      <c r="L38" s="87">
        <v>4.7688099092555234</v>
      </c>
      <c r="M38" s="87">
        <v>9.6352175344400024</v>
      </c>
      <c r="N38" s="87">
        <v>96.089973597208839</v>
      </c>
      <c r="O38" s="87">
        <v>464.26085167426106</v>
      </c>
      <c r="P38" s="87">
        <v>910.48370050268909</v>
      </c>
      <c r="Q38" s="87">
        <v>1733.236486264032</v>
      </c>
      <c r="R38" s="87">
        <v>2226.6411994042287</v>
      </c>
      <c r="S38" s="87">
        <v>2854.4760008514972</v>
      </c>
      <c r="T38" s="87">
        <v>3821.316506590179</v>
      </c>
      <c r="U38" s="87">
        <v>5155.4314533243141</v>
      </c>
      <c r="V38" s="87">
        <v>8531.8408041083894</v>
      </c>
      <c r="W38" s="87">
        <v>16517.650908097457</v>
      </c>
      <c r="DA38" s="171" t="s">
        <v>481</v>
      </c>
    </row>
    <row r="39" spans="1:105" ht="11.45" customHeight="1" x14ac:dyDescent="0.25">
      <c r="A39" s="111" t="s">
        <v>115</v>
      </c>
      <c r="B39" s="87">
        <v>0</v>
      </c>
      <c r="C39" s="87">
        <v>0</v>
      </c>
      <c r="D39" s="87">
        <v>0</v>
      </c>
      <c r="E39" s="87">
        <v>8.4058655316705103E-2</v>
      </c>
      <c r="F39" s="87">
        <v>0.12286101393549187</v>
      </c>
      <c r="G39" s="87">
        <v>0.14633594431932559</v>
      </c>
      <c r="H39" s="87">
        <v>0.66844604233975502</v>
      </c>
      <c r="I39" s="87">
        <v>1.0075992644598921</v>
      </c>
      <c r="J39" s="87">
        <v>59.753464100002795</v>
      </c>
      <c r="K39" s="87">
        <v>70.999430781085564</v>
      </c>
      <c r="L39" s="87">
        <v>154.58169482034228</v>
      </c>
      <c r="M39" s="87">
        <v>357.48316981057991</v>
      </c>
      <c r="N39" s="87">
        <v>526.28908225110285</v>
      </c>
      <c r="O39" s="87">
        <v>808.04113463883493</v>
      </c>
      <c r="P39" s="87">
        <v>1247.7609744004947</v>
      </c>
      <c r="Q39" s="87">
        <v>1885.4471194149914</v>
      </c>
      <c r="R39" s="87">
        <v>2547.9453026083725</v>
      </c>
      <c r="S39" s="87">
        <v>3725.701230931053</v>
      </c>
      <c r="T39" s="87">
        <v>5661.2992789947675</v>
      </c>
      <c r="U39" s="87">
        <v>9238.0165066020836</v>
      </c>
      <c r="V39" s="87">
        <v>15072.525434404402</v>
      </c>
      <c r="W39" s="87">
        <v>30261.903829986586</v>
      </c>
      <c r="DA39" s="171" t="s">
        <v>482</v>
      </c>
    </row>
    <row r="40" spans="1:105" ht="11.45" customHeight="1" x14ac:dyDescent="0.25">
      <c r="A40" s="109" t="s">
        <v>21</v>
      </c>
      <c r="B40" s="116">
        <f t="shared" ref="B40" si="106">SUM(B41:B45)</f>
        <v>23274.625243120245</v>
      </c>
      <c r="C40" s="116">
        <f t="shared" ref="C40:V40" si="107">SUM(C41:C45)</f>
        <v>23555.46394683238</v>
      </c>
      <c r="D40" s="116">
        <f t="shared" si="107"/>
        <v>23591.544025812218</v>
      </c>
      <c r="E40" s="116">
        <f t="shared" si="107"/>
        <v>23686.302911776795</v>
      </c>
      <c r="F40" s="116">
        <f t="shared" si="107"/>
        <v>23985.617083666675</v>
      </c>
      <c r="G40" s="116">
        <f t="shared" si="107"/>
        <v>23843.794783263264</v>
      </c>
      <c r="H40" s="116">
        <f t="shared" si="107"/>
        <v>24195.782989290299</v>
      </c>
      <c r="I40" s="116">
        <f t="shared" si="107"/>
        <v>24477.919334359067</v>
      </c>
      <c r="J40" s="116">
        <f t="shared" si="107"/>
        <v>24717.927698821168</v>
      </c>
      <c r="K40" s="116">
        <f t="shared" si="107"/>
        <v>24677.719251238432</v>
      </c>
      <c r="L40" s="116">
        <f t="shared" si="107"/>
        <v>24965.40567151974</v>
      </c>
      <c r="M40" s="116">
        <f t="shared" si="107"/>
        <v>25287.324289637236</v>
      </c>
      <c r="N40" s="116">
        <f t="shared" si="107"/>
        <v>25126.334034724463</v>
      </c>
      <c r="O40" s="116">
        <f t="shared" si="107"/>
        <v>25140.271789736005</v>
      </c>
      <c r="P40" s="116">
        <f t="shared" si="107"/>
        <v>25585.351593716368</v>
      </c>
      <c r="Q40" s="116">
        <f t="shared" si="107"/>
        <v>26319.309434084254</v>
      </c>
      <c r="R40" s="116">
        <f t="shared" si="107"/>
        <v>26684.882518290109</v>
      </c>
      <c r="S40" s="116">
        <f t="shared" si="107"/>
        <v>26147.098335684026</v>
      </c>
      <c r="T40" s="116">
        <f t="shared" si="107"/>
        <v>26270.018260849964</v>
      </c>
      <c r="U40" s="116">
        <f t="shared" si="107"/>
        <v>26430.36810085968</v>
      </c>
      <c r="V40" s="116">
        <f t="shared" si="107"/>
        <v>23917.595296067604</v>
      </c>
      <c r="W40" s="116">
        <f t="shared" ref="W40" si="108">SUM(W41:W45)</f>
        <v>24388.125209621317</v>
      </c>
      <c r="DA40" s="176" t="s">
        <v>483</v>
      </c>
    </row>
    <row r="41" spans="1:105" ht="11.45" customHeight="1" x14ac:dyDescent="0.25">
      <c r="A41" s="111" t="s">
        <v>110</v>
      </c>
      <c r="B41" s="101">
        <v>318.2515343480141</v>
      </c>
      <c r="C41" s="101">
        <v>302.54984035194326</v>
      </c>
      <c r="D41" s="101">
        <v>287.98877289896996</v>
      </c>
      <c r="E41" s="101">
        <v>237.73469746488161</v>
      </c>
      <c r="F41" s="101">
        <v>210.33777738148231</v>
      </c>
      <c r="G41" s="101">
        <v>188.74180161950886</v>
      </c>
      <c r="H41" s="101">
        <v>180.83071530805185</v>
      </c>
      <c r="I41" s="101">
        <v>165.01403734706963</v>
      </c>
      <c r="J41" s="101">
        <v>157.68853438178493</v>
      </c>
      <c r="K41" s="101">
        <v>144.15102540888307</v>
      </c>
      <c r="L41" s="101">
        <v>134.17899041011731</v>
      </c>
      <c r="M41" s="101">
        <v>124.63047778815145</v>
      </c>
      <c r="N41" s="101">
        <v>115.15204842774875</v>
      </c>
      <c r="O41" s="101">
        <v>121.84852987621235</v>
      </c>
      <c r="P41" s="101">
        <v>107.0399776912497</v>
      </c>
      <c r="Q41" s="101">
        <v>98.797567460376357</v>
      </c>
      <c r="R41" s="101">
        <v>95.084012828529794</v>
      </c>
      <c r="S41" s="101">
        <v>90.346504377208305</v>
      </c>
      <c r="T41" s="101">
        <v>84.424939689363327</v>
      </c>
      <c r="U41" s="101">
        <v>87.929567964158423</v>
      </c>
      <c r="V41" s="101">
        <v>75.341310292181703</v>
      </c>
      <c r="W41" s="101">
        <v>73.589743276792888</v>
      </c>
      <c r="DA41" s="175" t="s">
        <v>484</v>
      </c>
    </row>
    <row r="42" spans="1:105" ht="11.45" customHeight="1" x14ac:dyDescent="0.25">
      <c r="A42" s="111" t="s">
        <v>111</v>
      </c>
      <c r="B42" s="101">
        <v>22724.427938228546</v>
      </c>
      <c r="C42" s="101">
        <v>22965.958443199215</v>
      </c>
      <c r="D42" s="101">
        <v>22991.17122017427</v>
      </c>
      <c r="E42" s="101">
        <v>23078.778723963562</v>
      </c>
      <c r="F42" s="101">
        <v>23355.031796467549</v>
      </c>
      <c r="G42" s="101">
        <v>23152.46527587709</v>
      </c>
      <c r="H42" s="101">
        <v>23459.516407206298</v>
      </c>
      <c r="I42" s="101">
        <v>23715.433392814593</v>
      </c>
      <c r="J42" s="101">
        <v>23951.741887098757</v>
      </c>
      <c r="K42" s="101">
        <v>23840.61025612368</v>
      </c>
      <c r="L42" s="101">
        <v>24066.799823275531</v>
      </c>
      <c r="M42" s="101">
        <v>24224.181875841106</v>
      </c>
      <c r="N42" s="101">
        <v>24021.900993676107</v>
      </c>
      <c r="O42" s="101">
        <v>23900.615847516772</v>
      </c>
      <c r="P42" s="101">
        <v>24345.663920159826</v>
      </c>
      <c r="Q42" s="101">
        <v>25006.973255735607</v>
      </c>
      <c r="R42" s="101">
        <v>25345.742284506534</v>
      </c>
      <c r="S42" s="101">
        <v>24664.359098671142</v>
      </c>
      <c r="T42" s="101">
        <v>24679.80084145139</v>
      </c>
      <c r="U42" s="101">
        <v>24617.486985402109</v>
      </c>
      <c r="V42" s="101">
        <v>22062.993942115412</v>
      </c>
      <c r="W42" s="101">
        <v>22136.760026189604</v>
      </c>
      <c r="DA42" s="175" t="s">
        <v>485</v>
      </c>
    </row>
    <row r="43" spans="1:105" ht="11.45" customHeight="1" x14ac:dyDescent="0.25">
      <c r="A43" s="111" t="s">
        <v>112</v>
      </c>
      <c r="B43" s="101">
        <v>35.770843658914011</v>
      </c>
      <c r="C43" s="101">
        <v>34.065760501289034</v>
      </c>
      <c r="D43" s="101">
        <v>31.66365796707202</v>
      </c>
      <c r="E43" s="101">
        <v>30.038129796274809</v>
      </c>
      <c r="F43" s="101">
        <v>61.702012552208195</v>
      </c>
      <c r="G43" s="101">
        <v>60.64442859595971</v>
      </c>
      <c r="H43" s="101">
        <v>57.795615648991635</v>
      </c>
      <c r="I43" s="101">
        <v>58.021955815361309</v>
      </c>
      <c r="J43" s="101">
        <v>58.509114320580025</v>
      </c>
      <c r="K43" s="101">
        <v>60.198936570365014</v>
      </c>
      <c r="L43" s="101">
        <v>60.64702167635528</v>
      </c>
      <c r="M43" s="101">
        <v>58.876576419314006</v>
      </c>
      <c r="N43" s="101">
        <v>55.697586576988627</v>
      </c>
      <c r="O43" s="101">
        <v>53.574327287942289</v>
      </c>
      <c r="P43" s="101">
        <v>52.291319807314451</v>
      </c>
      <c r="Q43" s="101">
        <v>50.50023237199342</v>
      </c>
      <c r="R43" s="101">
        <v>46.794386172140101</v>
      </c>
      <c r="S43" s="101">
        <v>42.034163489673801</v>
      </c>
      <c r="T43" s="101">
        <v>40.819638649765892</v>
      </c>
      <c r="U43" s="101">
        <v>36.912231353633949</v>
      </c>
      <c r="V43" s="101">
        <v>34.047283091702631</v>
      </c>
      <c r="W43" s="101">
        <v>36.01801967193574</v>
      </c>
      <c r="DA43" s="175" t="s">
        <v>486</v>
      </c>
    </row>
    <row r="44" spans="1:105" ht="11.45" customHeight="1" x14ac:dyDescent="0.25">
      <c r="A44" s="111" t="s">
        <v>113</v>
      </c>
      <c r="B44" s="101">
        <v>128.41459294144667</v>
      </c>
      <c r="C44" s="101">
        <v>182.76584661374113</v>
      </c>
      <c r="D44" s="101">
        <v>209.17339697505466</v>
      </c>
      <c r="E44" s="101">
        <v>270.51812817321434</v>
      </c>
      <c r="F44" s="101">
        <v>288.92914253658336</v>
      </c>
      <c r="G44" s="101">
        <v>356.50633197270105</v>
      </c>
      <c r="H44" s="101">
        <v>412.22115419509697</v>
      </c>
      <c r="I44" s="101">
        <v>454.50918051355814</v>
      </c>
      <c r="J44" s="101">
        <v>464.72416892187931</v>
      </c>
      <c r="K44" s="101">
        <v>545.20296100306155</v>
      </c>
      <c r="L44" s="101">
        <v>601.26555352017385</v>
      </c>
      <c r="M44" s="101">
        <v>772.57625899631205</v>
      </c>
      <c r="N44" s="101">
        <v>826.32571334060651</v>
      </c>
      <c r="O44" s="101">
        <v>909.28611694055121</v>
      </c>
      <c r="P44" s="101">
        <v>927.3375820872667</v>
      </c>
      <c r="Q44" s="101">
        <v>996.66617782447474</v>
      </c>
      <c r="R44" s="101">
        <v>1017.0943017499008</v>
      </c>
      <c r="S44" s="101">
        <v>1153.1839614576359</v>
      </c>
      <c r="T44" s="101">
        <v>1248.4438672072952</v>
      </c>
      <c r="U44" s="101">
        <v>1404.0162536033872</v>
      </c>
      <c r="V44" s="101">
        <v>1411.7587349121532</v>
      </c>
      <c r="W44" s="101">
        <v>1672.2268224604122</v>
      </c>
      <c r="DA44" s="175" t="s">
        <v>487</v>
      </c>
    </row>
    <row r="45" spans="1:105" ht="11.45" customHeight="1" x14ac:dyDescent="0.25">
      <c r="A45" s="111" t="s">
        <v>115</v>
      </c>
      <c r="B45" s="101">
        <v>67.760333943323204</v>
      </c>
      <c r="C45" s="101">
        <v>70.12405616618905</v>
      </c>
      <c r="D45" s="101">
        <v>71.546977796854449</v>
      </c>
      <c r="E45" s="101">
        <v>69.233232378859881</v>
      </c>
      <c r="F45" s="101">
        <v>69.616354728854233</v>
      </c>
      <c r="G45" s="101">
        <v>85.436945198003841</v>
      </c>
      <c r="H45" s="101">
        <v>85.419096931858462</v>
      </c>
      <c r="I45" s="101">
        <v>84.940767868478915</v>
      </c>
      <c r="J45" s="101">
        <v>85.263994098167345</v>
      </c>
      <c r="K45" s="101">
        <v>87.556072132441415</v>
      </c>
      <c r="L45" s="101">
        <v>102.51428263756245</v>
      </c>
      <c r="M45" s="101">
        <v>107.05910059235109</v>
      </c>
      <c r="N45" s="101">
        <v>107.25769270300876</v>
      </c>
      <c r="O45" s="101">
        <v>154.94696811452724</v>
      </c>
      <c r="P45" s="101">
        <v>153.01879397070925</v>
      </c>
      <c r="Q45" s="101">
        <v>166.37220069180401</v>
      </c>
      <c r="R45" s="101">
        <v>180.16753303300263</v>
      </c>
      <c r="S45" s="101">
        <v>197.1746076883671</v>
      </c>
      <c r="T45" s="101">
        <v>216.52897385214962</v>
      </c>
      <c r="U45" s="101">
        <v>284.02306253638977</v>
      </c>
      <c r="V45" s="101">
        <v>333.45402565615501</v>
      </c>
      <c r="W45" s="101">
        <v>469.5305980225703</v>
      </c>
      <c r="DA45" s="175" t="s">
        <v>488</v>
      </c>
    </row>
    <row r="46" spans="1:105" ht="11.45" customHeight="1" x14ac:dyDescent="0.25">
      <c r="A46" s="27" t="s">
        <v>34</v>
      </c>
      <c r="B46" s="29">
        <f t="shared" ref="B46" si="109">B47+B53</f>
        <v>391069.62723365647</v>
      </c>
      <c r="C46" s="29">
        <f t="shared" ref="C46:V46" si="110">C47+C53</f>
        <v>405967.16137436475</v>
      </c>
      <c r="D46" s="29">
        <f t="shared" si="110"/>
        <v>414577.14689368743</v>
      </c>
      <c r="E46" s="29">
        <f t="shared" si="110"/>
        <v>427918.46281628776</v>
      </c>
      <c r="F46" s="29">
        <f t="shared" si="110"/>
        <v>450865.43189456145</v>
      </c>
      <c r="G46" s="29">
        <f t="shared" si="110"/>
        <v>462971.57584281103</v>
      </c>
      <c r="H46" s="29">
        <f t="shared" si="110"/>
        <v>465299.8977440364</v>
      </c>
      <c r="I46" s="29">
        <f t="shared" si="110"/>
        <v>486391.31125050643</v>
      </c>
      <c r="J46" s="29">
        <f t="shared" si="110"/>
        <v>483991.42766621942</v>
      </c>
      <c r="K46" s="29">
        <f t="shared" si="110"/>
        <v>469635.72556002811</v>
      </c>
      <c r="L46" s="29">
        <f t="shared" si="110"/>
        <v>479886.317832092</v>
      </c>
      <c r="M46" s="29">
        <f t="shared" si="110"/>
        <v>483749.85784735036</v>
      </c>
      <c r="N46" s="29">
        <f t="shared" si="110"/>
        <v>462969.01958196418</v>
      </c>
      <c r="O46" s="29">
        <f t="shared" si="110"/>
        <v>460541.02038480941</v>
      </c>
      <c r="P46" s="29">
        <f t="shared" si="110"/>
        <v>470941.02696837293</v>
      </c>
      <c r="Q46" s="29">
        <f t="shared" si="110"/>
        <v>473540.59166188032</v>
      </c>
      <c r="R46" s="29">
        <f t="shared" si="110"/>
        <v>479530.60674035281</v>
      </c>
      <c r="S46" s="29">
        <f t="shared" si="110"/>
        <v>495649.90067374671</v>
      </c>
      <c r="T46" s="29">
        <f t="shared" si="110"/>
        <v>501297.13608536881</v>
      </c>
      <c r="U46" s="29">
        <f t="shared" si="110"/>
        <v>513305.27770065545</v>
      </c>
      <c r="V46" s="29">
        <f t="shared" si="110"/>
        <v>486607.583969331</v>
      </c>
      <c r="W46" s="29">
        <f t="shared" ref="W46" si="111">W47+W53</f>
        <v>534680.30324840022</v>
      </c>
      <c r="DA46" s="173" t="s">
        <v>489</v>
      </c>
    </row>
    <row r="47" spans="1:105" ht="11.45" customHeight="1" x14ac:dyDescent="0.25">
      <c r="A47" s="136" t="s">
        <v>158</v>
      </c>
      <c r="B47" s="152">
        <f t="shared" ref="B47" si="112">SUM(B48:B52)</f>
        <v>275688.05672103044</v>
      </c>
      <c r="C47" s="152">
        <f t="shared" ref="C47:V47" si="113">SUM(C48:C52)</f>
        <v>286682.02324291453</v>
      </c>
      <c r="D47" s="152">
        <f t="shared" si="113"/>
        <v>292126.09293612029</v>
      </c>
      <c r="E47" s="152">
        <f t="shared" si="113"/>
        <v>303796.02584592282</v>
      </c>
      <c r="F47" s="152">
        <f t="shared" si="113"/>
        <v>313466.39954367664</v>
      </c>
      <c r="G47" s="152">
        <f t="shared" si="113"/>
        <v>321957.57195790421</v>
      </c>
      <c r="H47" s="152">
        <f t="shared" si="113"/>
        <v>321283.26816917589</v>
      </c>
      <c r="I47" s="152">
        <f t="shared" si="113"/>
        <v>337043.36208907003</v>
      </c>
      <c r="J47" s="152">
        <f t="shared" si="113"/>
        <v>336433.18789886939</v>
      </c>
      <c r="K47" s="152">
        <f t="shared" si="113"/>
        <v>333887.79592571885</v>
      </c>
      <c r="L47" s="152">
        <f t="shared" si="113"/>
        <v>343149.55018716212</v>
      </c>
      <c r="M47" s="152">
        <f t="shared" si="113"/>
        <v>347717.74371718371</v>
      </c>
      <c r="N47" s="152">
        <f t="shared" si="113"/>
        <v>332283.83253038034</v>
      </c>
      <c r="O47" s="152">
        <f t="shared" si="113"/>
        <v>327638.36525976862</v>
      </c>
      <c r="P47" s="152">
        <f t="shared" si="113"/>
        <v>336365.57115886267</v>
      </c>
      <c r="Q47" s="152">
        <f t="shared" si="113"/>
        <v>335469.9720391669</v>
      </c>
      <c r="R47" s="152">
        <f t="shared" si="113"/>
        <v>336442.46883503156</v>
      </c>
      <c r="S47" s="152">
        <f t="shared" si="113"/>
        <v>347048.36567092972</v>
      </c>
      <c r="T47" s="152">
        <f t="shared" si="113"/>
        <v>353835.39177226811</v>
      </c>
      <c r="U47" s="152">
        <f t="shared" si="113"/>
        <v>361807.35531108262</v>
      </c>
      <c r="V47" s="152">
        <f t="shared" si="113"/>
        <v>336335.8966316671</v>
      </c>
      <c r="W47" s="152">
        <f t="shared" ref="W47" si="114">SUM(W48:W52)</f>
        <v>375637.32330433588</v>
      </c>
      <c r="DA47" s="174" t="s">
        <v>490</v>
      </c>
    </row>
    <row r="48" spans="1:105" ht="11.45" customHeight="1" x14ac:dyDescent="0.25">
      <c r="A48" s="111" t="s">
        <v>110</v>
      </c>
      <c r="B48" s="87">
        <v>43006.333515638078</v>
      </c>
      <c r="C48" s="87">
        <v>41733.816840478299</v>
      </c>
      <c r="D48" s="87">
        <v>38623.120676922816</v>
      </c>
      <c r="E48" s="87">
        <v>36392.101965013462</v>
      </c>
      <c r="F48" s="87">
        <v>33570.399931329783</v>
      </c>
      <c r="G48" s="87">
        <v>31185.33504614569</v>
      </c>
      <c r="H48" s="87">
        <v>29512.127512695864</v>
      </c>
      <c r="I48" s="87">
        <v>28027.638307223748</v>
      </c>
      <c r="J48" s="87">
        <v>26492.236204655212</v>
      </c>
      <c r="K48" s="87">
        <v>24960.705384580182</v>
      </c>
      <c r="L48" s="87">
        <v>23852.659656311043</v>
      </c>
      <c r="M48" s="87">
        <v>22653.460885699038</v>
      </c>
      <c r="N48" s="87">
        <v>21122.611719922341</v>
      </c>
      <c r="O48" s="87">
        <v>20614.684738801672</v>
      </c>
      <c r="P48" s="87">
        <v>19483.288327838443</v>
      </c>
      <c r="Q48" s="87">
        <v>18701.256784982288</v>
      </c>
      <c r="R48" s="87">
        <v>18897.532055459713</v>
      </c>
      <c r="S48" s="87">
        <v>19008.126550886038</v>
      </c>
      <c r="T48" s="87">
        <v>19345.666392667579</v>
      </c>
      <c r="U48" s="87">
        <v>19510.625321803745</v>
      </c>
      <c r="V48" s="87">
        <v>18230.724911256384</v>
      </c>
      <c r="W48" s="87">
        <v>19617.181812678758</v>
      </c>
      <c r="DA48" s="171" t="s">
        <v>491</v>
      </c>
    </row>
    <row r="49" spans="1:105" ht="11.45" customHeight="1" x14ac:dyDescent="0.25">
      <c r="A49" s="111" t="s">
        <v>111</v>
      </c>
      <c r="B49" s="87">
        <v>231376.11455741397</v>
      </c>
      <c r="C49" s="87">
        <v>243507.03205106728</v>
      </c>
      <c r="D49" s="87">
        <v>251827.83077283995</v>
      </c>
      <c r="E49" s="87">
        <v>265586.47104269126</v>
      </c>
      <c r="F49" s="87">
        <v>278004.33889368799</v>
      </c>
      <c r="G49" s="87">
        <v>288783.04710524523</v>
      </c>
      <c r="H49" s="87">
        <v>289379.48018348607</v>
      </c>
      <c r="I49" s="87">
        <v>306551.91317782842</v>
      </c>
      <c r="J49" s="87">
        <v>307247.02545823023</v>
      </c>
      <c r="K49" s="87">
        <v>305953.83697965799</v>
      </c>
      <c r="L49" s="87">
        <v>315897.78672367206</v>
      </c>
      <c r="M49" s="87">
        <v>321564.64064541942</v>
      </c>
      <c r="N49" s="87">
        <v>307428.16139275493</v>
      </c>
      <c r="O49" s="87">
        <v>303252.25837795174</v>
      </c>
      <c r="P49" s="87">
        <v>312774.81135241897</v>
      </c>
      <c r="Q49" s="87">
        <v>312568.50745475211</v>
      </c>
      <c r="R49" s="87">
        <v>313134.74048121233</v>
      </c>
      <c r="S49" s="87">
        <v>323456.70918740379</v>
      </c>
      <c r="T49" s="87">
        <v>329442.01212853414</v>
      </c>
      <c r="U49" s="87">
        <v>336846.97888952849</v>
      </c>
      <c r="V49" s="87">
        <v>312668.74510180845</v>
      </c>
      <c r="W49" s="87">
        <v>349825.98034586583</v>
      </c>
      <c r="DA49" s="171" t="s">
        <v>492</v>
      </c>
    </row>
    <row r="50" spans="1:105" ht="11.45" customHeight="1" x14ac:dyDescent="0.25">
      <c r="A50" s="111" t="s">
        <v>112</v>
      </c>
      <c r="B50" s="87">
        <v>1166.8117477670169</v>
      </c>
      <c r="C50" s="87">
        <v>1279.1521569730021</v>
      </c>
      <c r="D50" s="87">
        <v>1486.6779445953289</v>
      </c>
      <c r="E50" s="87">
        <v>1598.3824291279275</v>
      </c>
      <c r="F50" s="87">
        <v>1645.086071745312</v>
      </c>
      <c r="G50" s="87">
        <v>1709.2919234571668</v>
      </c>
      <c r="H50" s="87">
        <v>1927.4044843919862</v>
      </c>
      <c r="I50" s="87">
        <v>1955.1465351942572</v>
      </c>
      <c r="J50" s="87">
        <v>2048.3360609548954</v>
      </c>
      <c r="K50" s="87">
        <v>2141.619148517349</v>
      </c>
      <c r="L50" s="87">
        <v>2239.1320169048322</v>
      </c>
      <c r="M50" s="87">
        <v>2326.8521750917002</v>
      </c>
      <c r="N50" s="87">
        <v>2254.5752391361698</v>
      </c>
      <c r="O50" s="87">
        <v>2239.664335166633</v>
      </c>
      <c r="P50" s="87">
        <v>2444.6792662295015</v>
      </c>
      <c r="Q50" s="87">
        <v>2430.3193429864641</v>
      </c>
      <c r="R50" s="87">
        <v>2449.8962131920675</v>
      </c>
      <c r="S50" s="87">
        <v>2447.1706153270979</v>
      </c>
      <c r="T50" s="87">
        <v>2547.2866970914138</v>
      </c>
      <c r="U50" s="87">
        <v>2650.6627556090284</v>
      </c>
      <c r="V50" s="87">
        <v>2522.4918198871896</v>
      </c>
      <c r="W50" s="87">
        <v>2648.4263447024191</v>
      </c>
      <c r="DA50" s="171" t="s">
        <v>493</v>
      </c>
    </row>
    <row r="51" spans="1:105" ht="11.45" customHeight="1" x14ac:dyDescent="0.25">
      <c r="A51" s="111" t="s">
        <v>113</v>
      </c>
      <c r="B51" s="87">
        <v>102.69664031446646</v>
      </c>
      <c r="C51" s="87">
        <v>121.78096712974568</v>
      </c>
      <c r="D51" s="87">
        <v>146.90000492282016</v>
      </c>
      <c r="E51" s="87">
        <v>177.1235743478174</v>
      </c>
      <c r="F51" s="87">
        <v>203.77139285511527</v>
      </c>
      <c r="G51" s="87">
        <v>238.22032317125417</v>
      </c>
      <c r="H51" s="87">
        <v>421.93924522920719</v>
      </c>
      <c r="I51" s="87">
        <v>465.75122886577435</v>
      </c>
      <c r="J51" s="87">
        <v>604.03351508068749</v>
      </c>
      <c r="K51" s="87">
        <v>787.23773956535854</v>
      </c>
      <c r="L51" s="87">
        <v>1115.5151480587169</v>
      </c>
      <c r="M51" s="87">
        <v>1109.3036421256008</v>
      </c>
      <c r="N51" s="87">
        <v>1377.3686645956841</v>
      </c>
      <c r="O51" s="87">
        <v>1402.9504410630386</v>
      </c>
      <c r="P51" s="87">
        <v>1485.3234608419489</v>
      </c>
      <c r="Q51" s="87">
        <v>1548.0738779276921</v>
      </c>
      <c r="R51" s="87">
        <v>1640.4867991620581</v>
      </c>
      <c r="S51" s="87">
        <v>1704.4353238186002</v>
      </c>
      <c r="T51" s="87">
        <v>1875.0300649370511</v>
      </c>
      <c r="U51" s="87">
        <v>1982.0801839846847</v>
      </c>
      <c r="V51" s="87">
        <v>1964.9271556750998</v>
      </c>
      <c r="W51" s="87">
        <v>2069.4184092228224</v>
      </c>
      <c r="DA51" s="171" t="s">
        <v>494</v>
      </c>
    </row>
    <row r="52" spans="1:105" ht="11.45" customHeight="1" x14ac:dyDescent="0.25">
      <c r="A52" s="111" t="s">
        <v>115</v>
      </c>
      <c r="B52" s="87">
        <v>36.100259896862909</v>
      </c>
      <c r="C52" s="87">
        <v>40.241227266185739</v>
      </c>
      <c r="D52" s="87">
        <v>41.563536839304028</v>
      </c>
      <c r="E52" s="87">
        <v>41.946834742315836</v>
      </c>
      <c r="F52" s="87">
        <v>42.803254058488271</v>
      </c>
      <c r="G52" s="87">
        <v>41.677559884860678</v>
      </c>
      <c r="H52" s="87">
        <v>42.316743372809135</v>
      </c>
      <c r="I52" s="87">
        <v>42.91283995788951</v>
      </c>
      <c r="J52" s="87">
        <v>41.55665994837458</v>
      </c>
      <c r="K52" s="87">
        <v>44.396673397912465</v>
      </c>
      <c r="L52" s="87">
        <v>44.45664221550156</v>
      </c>
      <c r="M52" s="87">
        <v>63.486368847959589</v>
      </c>
      <c r="N52" s="87">
        <v>101.11551397119577</v>
      </c>
      <c r="O52" s="87">
        <v>128.80736678552535</v>
      </c>
      <c r="P52" s="87">
        <v>177.46875153377735</v>
      </c>
      <c r="Q52" s="87">
        <v>221.81457851840389</v>
      </c>
      <c r="R52" s="87">
        <v>319.81328600536483</v>
      </c>
      <c r="S52" s="87">
        <v>431.92399349422391</v>
      </c>
      <c r="T52" s="87">
        <v>625.39648903789589</v>
      </c>
      <c r="U52" s="87">
        <v>817.00816015666499</v>
      </c>
      <c r="V52" s="87">
        <v>949.00764303997664</v>
      </c>
      <c r="W52" s="87">
        <v>1476.31639186605</v>
      </c>
      <c r="DA52" s="171" t="s">
        <v>495</v>
      </c>
    </row>
    <row r="53" spans="1:105" ht="11.45" customHeight="1" x14ac:dyDescent="0.25">
      <c r="A53" s="109" t="s">
        <v>160</v>
      </c>
      <c r="B53" s="116">
        <f t="shared" ref="B53" si="115">SUM(B54:B55)</f>
        <v>115381.570512626</v>
      </c>
      <c r="C53" s="116">
        <f t="shared" ref="C53:V53" si="116">SUM(C54:C55)</f>
        <v>119285.13813145019</v>
      </c>
      <c r="D53" s="116">
        <f t="shared" si="116"/>
        <v>122451.05395756711</v>
      </c>
      <c r="E53" s="116">
        <f t="shared" si="116"/>
        <v>124122.43697036494</v>
      </c>
      <c r="F53" s="116">
        <f t="shared" si="116"/>
        <v>137399.03235088481</v>
      </c>
      <c r="G53" s="116">
        <f t="shared" si="116"/>
        <v>141014.00388490685</v>
      </c>
      <c r="H53" s="116">
        <f t="shared" si="116"/>
        <v>144016.62957486053</v>
      </c>
      <c r="I53" s="116">
        <f t="shared" si="116"/>
        <v>149347.94916143638</v>
      </c>
      <c r="J53" s="116">
        <f t="shared" si="116"/>
        <v>147558.23976734999</v>
      </c>
      <c r="K53" s="116">
        <f t="shared" si="116"/>
        <v>135747.92963430923</v>
      </c>
      <c r="L53" s="116">
        <f t="shared" si="116"/>
        <v>136736.76764492987</v>
      </c>
      <c r="M53" s="116">
        <f t="shared" si="116"/>
        <v>136032.11413016665</v>
      </c>
      <c r="N53" s="116">
        <f t="shared" si="116"/>
        <v>130685.18705158385</v>
      </c>
      <c r="O53" s="116">
        <f t="shared" si="116"/>
        <v>132902.65512504079</v>
      </c>
      <c r="P53" s="116">
        <f t="shared" si="116"/>
        <v>134575.45580951025</v>
      </c>
      <c r="Q53" s="116">
        <f t="shared" si="116"/>
        <v>138070.61962271342</v>
      </c>
      <c r="R53" s="116">
        <f t="shared" si="116"/>
        <v>143088.13790532126</v>
      </c>
      <c r="S53" s="116">
        <f t="shared" si="116"/>
        <v>148601.53500281699</v>
      </c>
      <c r="T53" s="116">
        <f t="shared" si="116"/>
        <v>147461.7443131007</v>
      </c>
      <c r="U53" s="116">
        <f t="shared" si="116"/>
        <v>151497.92238957284</v>
      </c>
      <c r="V53" s="116">
        <f t="shared" si="116"/>
        <v>150271.68733766387</v>
      </c>
      <c r="W53" s="116">
        <f t="shared" ref="W53" si="117">SUM(W54:W55)</f>
        <v>159042.97994406434</v>
      </c>
      <c r="DA53" s="176" t="s">
        <v>496</v>
      </c>
    </row>
    <row r="54" spans="1:105" ht="11.45" customHeight="1" x14ac:dyDescent="0.25">
      <c r="A54" s="128" t="s">
        <v>27</v>
      </c>
      <c r="B54" s="101">
        <v>89371.239629680989</v>
      </c>
      <c r="C54" s="101">
        <v>91399.153344653416</v>
      </c>
      <c r="D54" s="101">
        <v>93113.981090344925</v>
      </c>
      <c r="E54" s="101">
        <v>94136.679777814017</v>
      </c>
      <c r="F54" s="101">
        <v>101945.76981239441</v>
      </c>
      <c r="G54" s="101">
        <v>104316.29332111924</v>
      </c>
      <c r="H54" s="101">
        <v>105560.78552584549</v>
      </c>
      <c r="I54" s="101">
        <v>109619.31814321972</v>
      </c>
      <c r="J54" s="101">
        <v>107888.32469416282</v>
      </c>
      <c r="K54" s="101">
        <v>100177.82733723792</v>
      </c>
      <c r="L54" s="101">
        <v>99845.337</v>
      </c>
      <c r="M54" s="101">
        <v>99486.104363573599</v>
      </c>
      <c r="N54" s="101">
        <v>94216.361995781859</v>
      </c>
      <c r="O54" s="101">
        <v>94441.992594176132</v>
      </c>
      <c r="P54" s="101">
        <v>95711.231660935868</v>
      </c>
      <c r="Q54" s="101">
        <v>98112.42945342396</v>
      </c>
      <c r="R54" s="101">
        <v>100653.79540228662</v>
      </c>
      <c r="S54" s="101">
        <v>103317.60524303812</v>
      </c>
      <c r="T54" s="101">
        <v>103727.62145118506</v>
      </c>
      <c r="U54" s="101">
        <v>105606.09698761656</v>
      </c>
      <c r="V54" s="101">
        <v>104381.09698761656</v>
      </c>
      <c r="W54" s="101">
        <v>110296.09698761656</v>
      </c>
      <c r="DA54" s="175" t="s">
        <v>497</v>
      </c>
    </row>
    <row r="55" spans="1:105" ht="11.45" customHeight="1" x14ac:dyDescent="0.25">
      <c r="A55" s="138" t="s">
        <v>116</v>
      </c>
      <c r="B55" s="88">
        <v>26010.330882945014</v>
      </c>
      <c r="C55" s="88">
        <v>27885.984786796776</v>
      </c>
      <c r="D55" s="88">
        <v>29337.072867222181</v>
      </c>
      <c r="E55" s="88">
        <v>29985.757192550933</v>
      </c>
      <c r="F55" s="88">
        <v>35453.262538490388</v>
      </c>
      <c r="G55" s="88">
        <v>36697.710563787608</v>
      </c>
      <c r="H55" s="88">
        <v>38455.844049015039</v>
      </c>
      <c r="I55" s="88">
        <v>39728.631018216671</v>
      </c>
      <c r="J55" s="88">
        <v>39669.91507318717</v>
      </c>
      <c r="K55" s="88">
        <v>35570.102297071302</v>
      </c>
      <c r="L55" s="88">
        <v>36891.430644929867</v>
      </c>
      <c r="M55" s="88">
        <v>36546.009766593052</v>
      </c>
      <c r="N55" s="88">
        <v>36468.825055801994</v>
      </c>
      <c r="O55" s="88">
        <v>38460.662530864676</v>
      </c>
      <c r="P55" s="88">
        <v>38864.224148574402</v>
      </c>
      <c r="Q55" s="88">
        <v>39958.190169289468</v>
      </c>
      <c r="R55" s="88">
        <v>42434.342503034655</v>
      </c>
      <c r="S55" s="88">
        <v>45283.929759778861</v>
      </c>
      <c r="T55" s="88">
        <v>43734.122861915654</v>
      </c>
      <c r="U55" s="88">
        <v>45891.825401956266</v>
      </c>
      <c r="V55" s="88">
        <v>45890.590350047314</v>
      </c>
      <c r="W55" s="88">
        <v>48746.882956447778</v>
      </c>
      <c r="DA55" s="178" t="s">
        <v>498</v>
      </c>
    </row>
    <row r="56" spans="1:105" ht="11.45" customHeight="1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DA56" s="171"/>
    </row>
    <row r="57" spans="1:105" ht="11.45" customHeight="1" x14ac:dyDescent="0.25">
      <c r="A57" s="53" t="s">
        <v>109</v>
      </c>
      <c r="B57" s="54">
        <f t="shared" ref="B57:K57" si="118">B58+B73</f>
        <v>227204832</v>
      </c>
      <c r="C57" s="54">
        <f t="shared" si="118"/>
        <v>233023880</v>
      </c>
      <c r="D57" s="54">
        <f t="shared" si="118"/>
        <v>237691608</v>
      </c>
      <c r="E57" s="54">
        <f t="shared" si="118"/>
        <v>241742987</v>
      </c>
      <c r="F57" s="54">
        <f t="shared" si="118"/>
        <v>245311676</v>
      </c>
      <c r="G57" s="54">
        <f t="shared" si="118"/>
        <v>250818828</v>
      </c>
      <c r="H57" s="54">
        <f t="shared" si="118"/>
        <v>257118223</v>
      </c>
      <c r="I57" s="54">
        <f t="shared" si="118"/>
        <v>263693630</v>
      </c>
      <c r="J57" s="54">
        <f t="shared" si="118"/>
        <v>269608209</v>
      </c>
      <c r="K57" s="54">
        <f t="shared" si="118"/>
        <v>272516240</v>
      </c>
      <c r="L57" s="54">
        <f t="shared" ref="L57" si="119">L58+L73</f>
        <v>277486436</v>
      </c>
      <c r="M57" s="54">
        <f t="shared" ref="M57:V57" si="120">M58+M73</f>
        <v>282220412</v>
      </c>
      <c r="N57" s="54">
        <f t="shared" si="120"/>
        <v>283618755</v>
      </c>
      <c r="O57" s="54">
        <f t="shared" si="120"/>
        <v>286198674</v>
      </c>
      <c r="P57" s="54">
        <f t="shared" si="120"/>
        <v>290482928</v>
      </c>
      <c r="Q57" s="54">
        <f t="shared" si="120"/>
        <v>295975765</v>
      </c>
      <c r="R57" s="54">
        <f t="shared" si="120"/>
        <v>301621518</v>
      </c>
      <c r="S57" s="54">
        <f t="shared" si="120"/>
        <v>307440104</v>
      </c>
      <c r="T57" s="54">
        <f t="shared" si="120"/>
        <v>312948941</v>
      </c>
      <c r="U57" s="54">
        <f t="shared" si="120"/>
        <v>319224382</v>
      </c>
      <c r="V57" s="54">
        <f t="shared" si="120"/>
        <v>323283817</v>
      </c>
      <c r="W57" s="54">
        <f t="shared" ref="W57" si="121">W58+W73</f>
        <v>327182759</v>
      </c>
      <c r="DA57" s="172" t="s">
        <v>499</v>
      </c>
    </row>
    <row r="58" spans="1:105" ht="11.45" customHeight="1" x14ac:dyDescent="0.25">
      <c r="A58" s="27" t="s">
        <v>33</v>
      </c>
      <c r="B58" s="28">
        <f t="shared" ref="B58:K58" si="122">B59+B60+B67</f>
        <v>201840698</v>
      </c>
      <c r="C58" s="28">
        <f t="shared" si="122"/>
        <v>206848831</v>
      </c>
      <c r="D58" s="28">
        <f t="shared" si="122"/>
        <v>211108368</v>
      </c>
      <c r="E58" s="28">
        <f t="shared" si="122"/>
        <v>214705958</v>
      </c>
      <c r="F58" s="28">
        <f t="shared" si="122"/>
        <v>217739269</v>
      </c>
      <c r="G58" s="28">
        <f t="shared" si="122"/>
        <v>222668358</v>
      </c>
      <c r="H58" s="28">
        <f t="shared" si="122"/>
        <v>228282237</v>
      </c>
      <c r="I58" s="28">
        <f t="shared" si="122"/>
        <v>233709234</v>
      </c>
      <c r="J58" s="28">
        <f t="shared" si="122"/>
        <v>239325184</v>
      </c>
      <c r="K58" s="28">
        <f t="shared" si="122"/>
        <v>242603472</v>
      </c>
      <c r="L58" s="28">
        <f t="shared" ref="L58" si="123">L59+L60+L67</f>
        <v>247472451</v>
      </c>
      <c r="M58" s="28">
        <f t="shared" ref="M58:V58" si="124">M59+M60+M67</f>
        <v>252105812</v>
      </c>
      <c r="N58" s="28">
        <f t="shared" si="124"/>
        <v>253872891</v>
      </c>
      <c r="O58" s="28">
        <f t="shared" si="124"/>
        <v>256575471</v>
      </c>
      <c r="P58" s="28">
        <f t="shared" si="124"/>
        <v>260377983</v>
      </c>
      <c r="Q58" s="28">
        <f t="shared" si="124"/>
        <v>265152066</v>
      </c>
      <c r="R58" s="28">
        <f t="shared" si="124"/>
        <v>270485601</v>
      </c>
      <c r="S58" s="28">
        <f t="shared" si="124"/>
        <v>275876717</v>
      </c>
      <c r="T58" s="28">
        <f t="shared" si="124"/>
        <v>280760840</v>
      </c>
      <c r="U58" s="28">
        <f t="shared" si="124"/>
        <v>286303132</v>
      </c>
      <c r="V58" s="28">
        <f t="shared" si="124"/>
        <v>289988428</v>
      </c>
      <c r="W58" s="28">
        <f t="shared" ref="W58" si="125">W59+W60+W67</f>
        <v>293306392</v>
      </c>
      <c r="DA58" s="173" t="s">
        <v>500</v>
      </c>
    </row>
    <row r="59" spans="1:105" ht="11.45" customHeight="1" x14ac:dyDescent="0.25">
      <c r="A59" s="136" t="s">
        <v>182</v>
      </c>
      <c r="B59" s="137">
        <v>25110886</v>
      </c>
      <c r="C59" s="137">
        <v>25909225</v>
      </c>
      <c r="D59" s="137">
        <v>26980017</v>
      </c>
      <c r="E59" s="137">
        <v>27587254</v>
      </c>
      <c r="F59" s="137">
        <v>28167424</v>
      </c>
      <c r="G59" s="137">
        <v>29206783</v>
      </c>
      <c r="H59" s="137">
        <v>30104966</v>
      </c>
      <c r="I59" s="137">
        <v>30985795</v>
      </c>
      <c r="J59" s="137">
        <v>31749756</v>
      </c>
      <c r="K59" s="137">
        <v>32412524</v>
      </c>
      <c r="L59" s="137">
        <v>33087554</v>
      </c>
      <c r="M59" s="137">
        <v>33460145</v>
      </c>
      <c r="N59" s="137">
        <v>33219953</v>
      </c>
      <c r="O59" s="137">
        <v>33653213</v>
      </c>
      <c r="P59" s="137">
        <v>34177521</v>
      </c>
      <c r="Q59" s="137">
        <v>34822769</v>
      </c>
      <c r="R59" s="137">
        <v>35462950</v>
      </c>
      <c r="S59" s="137">
        <v>36031025</v>
      </c>
      <c r="T59" s="137">
        <v>36732036</v>
      </c>
      <c r="U59" s="137">
        <v>37474946</v>
      </c>
      <c r="V59" s="137">
        <v>38153010</v>
      </c>
      <c r="W59" s="137">
        <v>38728491</v>
      </c>
      <c r="DA59" s="174" t="s">
        <v>501</v>
      </c>
    </row>
    <row r="60" spans="1:105" ht="11.45" customHeight="1" x14ac:dyDescent="0.25">
      <c r="A60" s="109" t="s">
        <v>20</v>
      </c>
      <c r="B60" s="110">
        <f t="shared" ref="B60:K60" si="126">SUM(B61:B66)</f>
        <v>176111005</v>
      </c>
      <c r="C60" s="110">
        <f t="shared" si="126"/>
        <v>180313297</v>
      </c>
      <c r="D60" s="110">
        <f t="shared" si="126"/>
        <v>183507381</v>
      </c>
      <c r="E60" s="110">
        <f t="shared" si="126"/>
        <v>186494603</v>
      </c>
      <c r="F60" s="110">
        <f t="shared" si="126"/>
        <v>188944917</v>
      </c>
      <c r="G60" s="110">
        <f t="shared" si="126"/>
        <v>192840428</v>
      </c>
      <c r="H60" s="110">
        <f t="shared" si="126"/>
        <v>197555521</v>
      </c>
      <c r="I60" s="110">
        <f t="shared" si="126"/>
        <v>202100974</v>
      </c>
      <c r="J60" s="110">
        <f t="shared" si="126"/>
        <v>206944924</v>
      </c>
      <c r="K60" s="110">
        <f t="shared" si="126"/>
        <v>209560188</v>
      </c>
      <c r="L60" s="110">
        <f t="shared" ref="L60" si="127">SUM(L61:L66)</f>
        <v>213753947</v>
      </c>
      <c r="M60" s="110">
        <f t="shared" ref="M60:V60" si="128">SUM(M61:M66)</f>
        <v>218012517</v>
      </c>
      <c r="N60" s="110">
        <f t="shared" si="128"/>
        <v>220022879</v>
      </c>
      <c r="O60" s="110">
        <f t="shared" si="128"/>
        <v>222296737</v>
      </c>
      <c r="P60" s="110">
        <f t="shared" si="128"/>
        <v>225566454</v>
      </c>
      <c r="Q60" s="110">
        <f t="shared" si="128"/>
        <v>229681050</v>
      </c>
      <c r="R60" s="110">
        <f t="shared" si="128"/>
        <v>234366968</v>
      </c>
      <c r="S60" s="110">
        <f t="shared" si="128"/>
        <v>239197925</v>
      </c>
      <c r="T60" s="110">
        <f t="shared" si="128"/>
        <v>243371517</v>
      </c>
      <c r="U60" s="110">
        <f t="shared" si="128"/>
        <v>248156846</v>
      </c>
      <c r="V60" s="110">
        <f t="shared" si="128"/>
        <v>251179437</v>
      </c>
      <c r="W60" s="110">
        <f t="shared" ref="W60" si="129">SUM(W61:W66)</f>
        <v>253908526</v>
      </c>
      <c r="DA60" s="176" t="s">
        <v>502</v>
      </c>
    </row>
    <row r="61" spans="1:105" ht="11.45" customHeight="1" x14ac:dyDescent="0.25">
      <c r="A61" s="111" t="s">
        <v>110</v>
      </c>
      <c r="B61" s="84">
        <v>137622418</v>
      </c>
      <c r="C61" s="84">
        <v>137945682</v>
      </c>
      <c r="D61" s="84">
        <v>136861495</v>
      </c>
      <c r="E61" s="84">
        <v>135205482</v>
      </c>
      <c r="F61" s="84">
        <v>132766221</v>
      </c>
      <c r="G61" s="84">
        <v>131894263</v>
      </c>
      <c r="H61" s="84">
        <v>131032925</v>
      </c>
      <c r="I61" s="84">
        <v>130360819</v>
      </c>
      <c r="J61" s="84">
        <v>130104548</v>
      </c>
      <c r="K61" s="84">
        <v>128195961</v>
      </c>
      <c r="L61" s="84">
        <v>127700371</v>
      </c>
      <c r="M61" s="84">
        <v>126758032</v>
      </c>
      <c r="N61" s="84">
        <v>125531434</v>
      </c>
      <c r="O61" s="84">
        <v>124336050</v>
      </c>
      <c r="P61" s="84">
        <v>123808846</v>
      </c>
      <c r="Q61" s="84">
        <v>124129111</v>
      </c>
      <c r="R61" s="84">
        <v>125459736</v>
      </c>
      <c r="S61" s="84">
        <v>127861852</v>
      </c>
      <c r="T61" s="84">
        <v>129882991</v>
      </c>
      <c r="U61" s="84">
        <v>133272358</v>
      </c>
      <c r="V61" s="84">
        <v>134981095</v>
      </c>
      <c r="W61" s="84">
        <v>136334311</v>
      </c>
      <c r="DA61" s="171" t="s">
        <v>503</v>
      </c>
    </row>
    <row r="62" spans="1:105" ht="11.45" customHeight="1" x14ac:dyDescent="0.25">
      <c r="A62" s="111" t="s">
        <v>111</v>
      </c>
      <c r="B62" s="84">
        <v>34571158</v>
      </c>
      <c r="C62" s="84">
        <v>37892742</v>
      </c>
      <c r="D62" s="84">
        <v>41681656</v>
      </c>
      <c r="E62" s="84">
        <v>45726625</v>
      </c>
      <c r="F62" s="84">
        <v>50345840</v>
      </c>
      <c r="G62" s="84">
        <v>54659360</v>
      </c>
      <c r="H62" s="84">
        <v>59861263</v>
      </c>
      <c r="I62" s="84">
        <v>64770725</v>
      </c>
      <c r="J62" s="84">
        <v>69784709</v>
      </c>
      <c r="K62" s="84">
        <v>73897352</v>
      </c>
      <c r="L62" s="84">
        <v>78090449</v>
      </c>
      <c r="M62" s="84">
        <v>83304186</v>
      </c>
      <c r="N62" s="84">
        <v>86597697</v>
      </c>
      <c r="O62" s="84">
        <v>89645120</v>
      </c>
      <c r="P62" s="84">
        <v>93037834</v>
      </c>
      <c r="Q62" s="84">
        <v>96444084</v>
      </c>
      <c r="R62" s="84">
        <v>99471861</v>
      </c>
      <c r="S62" s="84">
        <v>101758563</v>
      </c>
      <c r="T62" s="84">
        <v>103343512</v>
      </c>
      <c r="U62" s="84">
        <v>104200768</v>
      </c>
      <c r="V62" s="84">
        <v>104567197</v>
      </c>
      <c r="W62" s="84">
        <v>104152218</v>
      </c>
      <c r="DA62" s="171" t="s">
        <v>504</v>
      </c>
    </row>
    <row r="63" spans="1:105" ht="11.45" customHeight="1" x14ac:dyDescent="0.25">
      <c r="A63" s="111" t="s">
        <v>112</v>
      </c>
      <c r="B63" s="84">
        <v>3628229</v>
      </c>
      <c r="C63" s="84">
        <v>4136659</v>
      </c>
      <c r="D63" s="84">
        <v>4624698</v>
      </c>
      <c r="E63" s="84">
        <v>5213123</v>
      </c>
      <c r="F63" s="84">
        <v>5497241</v>
      </c>
      <c r="G63" s="84">
        <v>5865928</v>
      </c>
      <c r="H63" s="84">
        <v>6178041</v>
      </c>
      <c r="I63" s="84">
        <v>6416112</v>
      </c>
      <c r="J63" s="84">
        <v>6445795</v>
      </c>
      <c r="K63" s="84">
        <v>6697850</v>
      </c>
      <c r="L63" s="84">
        <v>7101974</v>
      </c>
      <c r="M63" s="84">
        <v>7049907</v>
      </c>
      <c r="N63" s="84">
        <v>6913156</v>
      </c>
      <c r="O63" s="84">
        <v>7207074</v>
      </c>
      <c r="P63" s="84">
        <v>7432483</v>
      </c>
      <c r="Q63" s="84">
        <v>7647330</v>
      </c>
      <c r="R63" s="84">
        <v>7845188</v>
      </c>
      <c r="S63" s="84">
        <v>7814584</v>
      </c>
      <c r="T63" s="84">
        <v>8101757</v>
      </c>
      <c r="U63" s="84">
        <v>8219247</v>
      </c>
      <c r="V63" s="84">
        <v>8130915</v>
      </c>
      <c r="W63" s="84">
        <v>8160425</v>
      </c>
      <c r="DA63" s="171" t="s">
        <v>505</v>
      </c>
    </row>
    <row r="64" spans="1:105" ht="11.45" customHeight="1" x14ac:dyDescent="0.25">
      <c r="A64" s="111" t="s">
        <v>113</v>
      </c>
      <c r="B64" s="84">
        <v>289200</v>
      </c>
      <c r="C64" s="84">
        <v>338214</v>
      </c>
      <c r="D64" s="84">
        <v>339532</v>
      </c>
      <c r="E64" s="84">
        <v>349364</v>
      </c>
      <c r="F64" s="84">
        <v>335602</v>
      </c>
      <c r="G64" s="84">
        <v>420862</v>
      </c>
      <c r="H64" s="84">
        <v>483242</v>
      </c>
      <c r="I64" s="84">
        <v>553242</v>
      </c>
      <c r="J64" s="84">
        <v>605633</v>
      </c>
      <c r="K64" s="84">
        <v>764039</v>
      </c>
      <c r="L64" s="84">
        <v>849985</v>
      </c>
      <c r="M64" s="84">
        <v>874684</v>
      </c>
      <c r="N64" s="84">
        <v>934994</v>
      </c>
      <c r="O64" s="84">
        <v>1004586</v>
      </c>
      <c r="P64" s="84">
        <v>1107105</v>
      </c>
      <c r="Q64" s="84">
        <v>1161026</v>
      </c>
      <c r="R64" s="84">
        <v>1186961</v>
      </c>
      <c r="S64" s="84">
        <v>1209952</v>
      </c>
      <c r="T64" s="84">
        <v>1257905</v>
      </c>
      <c r="U64" s="84">
        <v>1300936</v>
      </c>
      <c r="V64" s="84">
        <v>1332762</v>
      </c>
      <c r="W64" s="84">
        <v>1326093</v>
      </c>
      <c r="DA64" s="171" t="s">
        <v>506</v>
      </c>
    </row>
    <row r="65" spans="1:105" ht="11.45" customHeight="1" x14ac:dyDescent="0.25">
      <c r="A65" s="111" t="s">
        <v>114</v>
      </c>
      <c r="B65" s="84">
        <v>0</v>
      </c>
      <c r="C65" s="84">
        <v>0</v>
      </c>
      <c r="D65" s="84">
        <v>0</v>
      </c>
      <c r="E65" s="84">
        <v>0</v>
      </c>
      <c r="F65" s="84">
        <v>0</v>
      </c>
      <c r="G65" s="84">
        <v>0</v>
      </c>
      <c r="H65" s="84">
        <v>0</v>
      </c>
      <c r="I65" s="84">
        <v>0</v>
      </c>
      <c r="J65" s="84">
        <v>130</v>
      </c>
      <c r="K65" s="84">
        <v>160</v>
      </c>
      <c r="L65" s="84">
        <v>378</v>
      </c>
      <c r="M65" s="84">
        <v>918</v>
      </c>
      <c r="N65" s="84">
        <v>9376</v>
      </c>
      <c r="O65" s="84">
        <v>48400</v>
      </c>
      <c r="P65" s="84">
        <v>94991</v>
      </c>
      <c r="Q65" s="84">
        <v>170523</v>
      </c>
      <c r="R65" s="84">
        <v>228298</v>
      </c>
      <c r="S65" s="84">
        <v>296406</v>
      </c>
      <c r="T65" s="84">
        <v>395435</v>
      </c>
      <c r="U65" s="84">
        <v>532881</v>
      </c>
      <c r="V65" s="84">
        <v>1023292</v>
      </c>
      <c r="W65" s="84">
        <v>1900038</v>
      </c>
      <c r="DA65" s="171" t="s">
        <v>507</v>
      </c>
    </row>
    <row r="66" spans="1:105" ht="11.45" customHeight="1" x14ac:dyDescent="0.25">
      <c r="A66" s="111" t="s">
        <v>115</v>
      </c>
      <c r="B66" s="84">
        <v>0</v>
      </c>
      <c r="C66" s="84">
        <v>0</v>
      </c>
      <c r="D66" s="84">
        <v>0</v>
      </c>
      <c r="E66" s="84">
        <v>9</v>
      </c>
      <c r="F66" s="84">
        <v>13</v>
      </c>
      <c r="G66" s="84">
        <v>15</v>
      </c>
      <c r="H66" s="84">
        <v>50</v>
      </c>
      <c r="I66" s="84">
        <v>76</v>
      </c>
      <c r="J66" s="84">
        <v>4109</v>
      </c>
      <c r="K66" s="84">
        <v>4826</v>
      </c>
      <c r="L66" s="84">
        <v>10790</v>
      </c>
      <c r="M66" s="84">
        <v>24790</v>
      </c>
      <c r="N66" s="84">
        <v>36222</v>
      </c>
      <c r="O66" s="84">
        <v>55507</v>
      </c>
      <c r="P66" s="84">
        <v>85195</v>
      </c>
      <c r="Q66" s="84">
        <v>128976</v>
      </c>
      <c r="R66" s="84">
        <v>174924</v>
      </c>
      <c r="S66" s="84">
        <v>256568</v>
      </c>
      <c r="T66" s="84">
        <v>389917</v>
      </c>
      <c r="U66" s="84">
        <v>630656</v>
      </c>
      <c r="V66" s="84">
        <v>1144176</v>
      </c>
      <c r="W66" s="84">
        <v>2035441</v>
      </c>
      <c r="DA66" s="171" t="s">
        <v>508</v>
      </c>
    </row>
    <row r="67" spans="1:105" ht="11.45" customHeight="1" x14ac:dyDescent="0.25">
      <c r="A67" s="109" t="s">
        <v>21</v>
      </c>
      <c r="B67" s="110">
        <f t="shared" ref="B67:K67" si="130">SUM(B68:B72)</f>
        <v>618807</v>
      </c>
      <c r="C67" s="110">
        <f t="shared" si="130"/>
        <v>626309</v>
      </c>
      <c r="D67" s="110">
        <f t="shared" si="130"/>
        <v>620970</v>
      </c>
      <c r="E67" s="110">
        <f t="shared" si="130"/>
        <v>624101</v>
      </c>
      <c r="F67" s="110">
        <f t="shared" si="130"/>
        <v>626928</v>
      </c>
      <c r="G67" s="110">
        <f t="shared" si="130"/>
        <v>621147</v>
      </c>
      <c r="H67" s="110">
        <f t="shared" si="130"/>
        <v>621750</v>
      </c>
      <c r="I67" s="110">
        <f t="shared" si="130"/>
        <v>622465</v>
      </c>
      <c r="J67" s="110">
        <f t="shared" si="130"/>
        <v>630504</v>
      </c>
      <c r="K67" s="110">
        <f t="shared" si="130"/>
        <v>630760</v>
      </c>
      <c r="L67" s="110">
        <f t="shared" ref="L67" si="131">SUM(L68:L72)</f>
        <v>630950</v>
      </c>
      <c r="M67" s="110">
        <f t="shared" ref="M67:V67" si="132">SUM(M68:M72)</f>
        <v>633150</v>
      </c>
      <c r="N67" s="110">
        <f t="shared" si="132"/>
        <v>630059</v>
      </c>
      <c r="O67" s="110">
        <f t="shared" si="132"/>
        <v>625521</v>
      </c>
      <c r="P67" s="110">
        <f t="shared" si="132"/>
        <v>634008</v>
      </c>
      <c r="Q67" s="110">
        <f t="shared" si="132"/>
        <v>648247</v>
      </c>
      <c r="R67" s="110">
        <f t="shared" si="132"/>
        <v>655683</v>
      </c>
      <c r="S67" s="110">
        <f t="shared" si="132"/>
        <v>647767</v>
      </c>
      <c r="T67" s="110">
        <f t="shared" si="132"/>
        <v>657287</v>
      </c>
      <c r="U67" s="110">
        <f t="shared" si="132"/>
        <v>671340</v>
      </c>
      <c r="V67" s="110">
        <f t="shared" si="132"/>
        <v>655981</v>
      </c>
      <c r="W67" s="110">
        <f t="shared" ref="W67" si="133">SUM(W68:W72)</f>
        <v>669375</v>
      </c>
      <c r="DA67" s="176" t="s">
        <v>509</v>
      </c>
    </row>
    <row r="68" spans="1:105" ht="11.45" customHeight="1" x14ac:dyDescent="0.25">
      <c r="A68" s="111" t="s">
        <v>110</v>
      </c>
      <c r="B68" s="102">
        <v>14605</v>
      </c>
      <c r="C68" s="102">
        <v>13822</v>
      </c>
      <c r="D68" s="102">
        <v>13094</v>
      </c>
      <c r="E68" s="102">
        <v>11242</v>
      </c>
      <c r="F68" s="102">
        <v>10158</v>
      </c>
      <c r="G68" s="102">
        <v>9173</v>
      </c>
      <c r="H68" s="102">
        <v>8684</v>
      </c>
      <c r="I68" s="102">
        <v>7847</v>
      </c>
      <c r="J68" s="102">
        <v>7336</v>
      </c>
      <c r="K68" s="102">
        <v>6658</v>
      </c>
      <c r="L68" s="102">
        <v>6180</v>
      </c>
      <c r="M68" s="102">
        <v>5794</v>
      </c>
      <c r="N68" s="102">
        <v>5444</v>
      </c>
      <c r="O68" s="102">
        <v>5947</v>
      </c>
      <c r="P68" s="102">
        <v>5095</v>
      </c>
      <c r="Q68" s="102">
        <v>4791</v>
      </c>
      <c r="R68" s="102">
        <v>4590</v>
      </c>
      <c r="S68" s="102">
        <v>4440</v>
      </c>
      <c r="T68" s="102">
        <v>4280</v>
      </c>
      <c r="U68" s="102">
        <v>4730</v>
      </c>
      <c r="V68" s="102">
        <v>4608</v>
      </c>
      <c r="W68" s="102">
        <v>4506</v>
      </c>
      <c r="DA68" s="175" t="s">
        <v>510</v>
      </c>
    </row>
    <row r="69" spans="1:105" ht="11.45" customHeight="1" x14ac:dyDescent="0.25">
      <c r="A69" s="111" t="s">
        <v>111</v>
      </c>
      <c r="B69" s="102">
        <v>598520</v>
      </c>
      <c r="C69" s="102">
        <v>605516</v>
      </c>
      <c r="D69" s="102">
        <v>600463</v>
      </c>
      <c r="E69" s="102">
        <v>604543</v>
      </c>
      <c r="F69" s="102">
        <v>606989</v>
      </c>
      <c r="G69" s="102">
        <v>600483</v>
      </c>
      <c r="H69" s="102">
        <v>600771</v>
      </c>
      <c r="I69" s="102">
        <v>601213</v>
      </c>
      <c r="J69" s="102">
        <v>608890</v>
      </c>
      <c r="K69" s="102">
        <v>608332</v>
      </c>
      <c r="L69" s="102">
        <v>607712</v>
      </c>
      <c r="M69" s="102">
        <v>607400</v>
      </c>
      <c r="N69" s="102">
        <v>603554</v>
      </c>
      <c r="O69" s="102">
        <v>595326</v>
      </c>
      <c r="P69" s="102">
        <v>604024</v>
      </c>
      <c r="Q69" s="102">
        <v>616138</v>
      </c>
      <c r="R69" s="102">
        <v>622923</v>
      </c>
      <c r="S69" s="102">
        <v>613229</v>
      </c>
      <c r="T69" s="102">
        <v>620349</v>
      </c>
      <c r="U69" s="102">
        <v>628798</v>
      </c>
      <c r="V69" s="102">
        <v>605933</v>
      </c>
      <c r="W69" s="102">
        <v>611121</v>
      </c>
      <c r="DA69" s="175" t="s">
        <v>511</v>
      </c>
    </row>
    <row r="70" spans="1:105" ht="11.45" customHeight="1" x14ac:dyDescent="0.25">
      <c r="A70" s="111" t="s">
        <v>112</v>
      </c>
      <c r="B70" s="102">
        <v>1225</v>
      </c>
      <c r="C70" s="102">
        <v>1203</v>
      </c>
      <c r="D70" s="102">
        <v>1138</v>
      </c>
      <c r="E70" s="102">
        <v>1103</v>
      </c>
      <c r="F70" s="102">
        <v>2248</v>
      </c>
      <c r="G70" s="102">
        <v>2247</v>
      </c>
      <c r="H70" s="102">
        <v>2167</v>
      </c>
      <c r="I70" s="102">
        <v>2193</v>
      </c>
      <c r="J70" s="102">
        <v>2243</v>
      </c>
      <c r="K70" s="102">
        <v>2357</v>
      </c>
      <c r="L70" s="102">
        <v>2364</v>
      </c>
      <c r="M70" s="102">
        <v>2307</v>
      </c>
      <c r="N70" s="102">
        <v>2206</v>
      </c>
      <c r="O70" s="102">
        <v>2139</v>
      </c>
      <c r="P70" s="102">
        <v>2100</v>
      </c>
      <c r="Q70" s="102">
        <v>2018</v>
      </c>
      <c r="R70" s="102">
        <v>1908</v>
      </c>
      <c r="S70" s="102">
        <v>1774</v>
      </c>
      <c r="T70" s="102">
        <v>1777</v>
      </c>
      <c r="U70" s="102">
        <v>1646</v>
      </c>
      <c r="V70" s="102">
        <v>1665</v>
      </c>
      <c r="W70" s="102">
        <v>1804</v>
      </c>
      <c r="DA70" s="175" t="s">
        <v>512</v>
      </c>
    </row>
    <row r="71" spans="1:105" ht="11.45" customHeight="1" x14ac:dyDescent="0.25">
      <c r="A71" s="111" t="s">
        <v>113</v>
      </c>
      <c r="B71" s="102">
        <v>2803</v>
      </c>
      <c r="C71" s="102">
        <v>4054</v>
      </c>
      <c r="D71" s="102">
        <v>4530</v>
      </c>
      <c r="E71" s="102">
        <v>5526</v>
      </c>
      <c r="F71" s="102">
        <v>5843</v>
      </c>
      <c r="G71" s="102">
        <v>7161</v>
      </c>
      <c r="H71" s="102">
        <v>8045</v>
      </c>
      <c r="I71" s="102">
        <v>9142</v>
      </c>
      <c r="J71" s="102">
        <v>9953</v>
      </c>
      <c r="K71" s="102">
        <v>11278</v>
      </c>
      <c r="L71" s="102">
        <v>12225</v>
      </c>
      <c r="M71" s="102">
        <v>15077</v>
      </c>
      <c r="N71" s="102">
        <v>16284</v>
      </c>
      <c r="O71" s="102">
        <v>18357</v>
      </c>
      <c r="P71" s="102">
        <v>19110</v>
      </c>
      <c r="Q71" s="102">
        <v>21341</v>
      </c>
      <c r="R71" s="102">
        <v>21996</v>
      </c>
      <c r="S71" s="102">
        <v>23701</v>
      </c>
      <c r="T71" s="102">
        <v>25844</v>
      </c>
      <c r="U71" s="102">
        <v>29694</v>
      </c>
      <c r="V71" s="102">
        <v>35624</v>
      </c>
      <c r="W71" s="102">
        <v>41157</v>
      </c>
      <c r="DA71" s="175" t="s">
        <v>513</v>
      </c>
    </row>
    <row r="72" spans="1:105" ht="11.45" customHeight="1" x14ac:dyDescent="0.25">
      <c r="A72" s="111" t="s">
        <v>115</v>
      </c>
      <c r="B72" s="102">
        <v>1654</v>
      </c>
      <c r="C72" s="102">
        <v>1714</v>
      </c>
      <c r="D72" s="102">
        <v>1745</v>
      </c>
      <c r="E72" s="102">
        <v>1687</v>
      </c>
      <c r="F72" s="102">
        <v>1690</v>
      </c>
      <c r="G72" s="102">
        <v>2083</v>
      </c>
      <c r="H72" s="102">
        <v>2083</v>
      </c>
      <c r="I72" s="102">
        <v>2070</v>
      </c>
      <c r="J72" s="102">
        <v>2082</v>
      </c>
      <c r="K72" s="102">
        <v>2135</v>
      </c>
      <c r="L72" s="102">
        <v>2469</v>
      </c>
      <c r="M72" s="102">
        <v>2572</v>
      </c>
      <c r="N72" s="102">
        <v>2571</v>
      </c>
      <c r="O72" s="102">
        <v>3752</v>
      </c>
      <c r="P72" s="102">
        <v>3679</v>
      </c>
      <c r="Q72" s="102">
        <v>3959</v>
      </c>
      <c r="R72" s="102">
        <v>4266</v>
      </c>
      <c r="S72" s="102">
        <v>4623</v>
      </c>
      <c r="T72" s="102">
        <v>5037</v>
      </c>
      <c r="U72" s="102">
        <v>6472</v>
      </c>
      <c r="V72" s="102">
        <v>8151</v>
      </c>
      <c r="W72" s="102">
        <v>10787</v>
      </c>
      <c r="DA72" s="175" t="s">
        <v>514</v>
      </c>
    </row>
    <row r="73" spans="1:105" ht="11.45" customHeight="1" x14ac:dyDescent="0.25">
      <c r="A73" s="27" t="s">
        <v>34</v>
      </c>
      <c r="B73" s="28">
        <f t="shared" ref="B73:K73" si="134">B74+B80</f>
        <v>25364134</v>
      </c>
      <c r="C73" s="28">
        <f t="shared" si="134"/>
        <v>26175049</v>
      </c>
      <c r="D73" s="28">
        <f t="shared" si="134"/>
        <v>26583240</v>
      </c>
      <c r="E73" s="28">
        <f t="shared" si="134"/>
        <v>27037029</v>
      </c>
      <c r="F73" s="28">
        <f t="shared" si="134"/>
        <v>27572407</v>
      </c>
      <c r="G73" s="28">
        <f t="shared" si="134"/>
        <v>28150470</v>
      </c>
      <c r="H73" s="28">
        <f t="shared" si="134"/>
        <v>28835986</v>
      </c>
      <c r="I73" s="28">
        <f t="shared" si="134"/>
        <v>29984396</v>
      </c>
      <c r="J73" s="28">
        <f t="shared" si="134"/>
        <v>30283025</v>
      </c>
      <c r="K73" s="28">
        <f t="shared" si="134"/>
        <v>29912768</v>
      </c>
      <c r="L73" s="28">
        <f t="shared" ref="L73" si="135">L74+L80</f>
        <v>30013985</v>
      </c>
      <c r="M73" s="28">
        <f t="shared" ref="M73:V73" si="136">M74+M80</f>
        <v>30114600</v>
      </c>
      <c r="N73" s="28">
        <f t="shared" si="136"/>
        <v>29745864</v>
      </c>
      <c r="O73" s="28">
        <f t="shared" si="136"/>
        <v>29623203</v>
      </c>
      <c r="P73" s="28">
        <f t="shared" si="136"/>
        <v>30104945</v>
      </c>
      <c r="Q73" s="28">
        <f t="shared" si="136"/>
        <v>30823699</v>
      </c>
      <c r="R73" s="28">
        <f t="shared" si="136"/>
        <v>31135917</v>
      </c>
      <c r="S73" s="28">
        <f t="shared" si="136"/>
        <v>31563387</v>
      </c>
      <c r="T73" s="28">
        <f t="shared" si="136"/>
        <v>32188101</v>
      </c>
      <c r="U73" s="28">
        <f t="shared" si="136"/>
        <v>32921250</v>
      </c>
      <c r="V73" s="28">
        <f t="shared" si="136"/>
        <v>33295389</v>
      </c>
      <c r="W73" s="28">
        <f t="shared" ref="W73" si="137">W74+W80</f>
        <v>33876367</v>
      </c>
      <c r="DA73" s="173" t="s">
        <v>515</v>
      </c>
    </row>
    <row r="74" spans="1:105" ht="11.45" customHeight="1" x14ac:dyDescent="0.25">
      <c r="A74" s="136" t="s">
        <v>158</v>
      </c>
      <c r="B74" s="137">
        <f t="shared" ref="B74:K74" si="138">SUM(B75:B79)</f>
        <v>20498909</v>
      </c>
      <c r="C74" s="137">
        <f t="shared" si="138"/>
        <v>21160164</v>
      </c>
      <c r="D74" s="137">
        <f t="shared" si="138"/>
        <v>21459483</v>
      </c>
      <c r="E74" s="137">
        <f t="shared" si="138"/>
        <v>21862167</v>
      </c>
      <c r="F74" s="137">
        <f t="shared" si="138"/>
        <v>22343941</v>
      </c>
      <c r="G74" s="137">
        <f t="shared" si="138"/>
        <v>22858767</v>
      </c>
      <c r="H74" s="137">
        <f t="shared" si="138"/>
        <v>23396730</v>
      </c>
      <c r="I74" s="137">
        <f t="shared" si="138"/>
        <v>24520052</v>
      </c>
      <c r="J74" s="137">
        <f t="shared" si="138"/>
        <v>24730713</v>
      </c>
      <c r="K74" s="137">
        <f t="shared" si="138"/>
        <v>24462850</v>
      </c>
      <c r="L74" s="137">
        <f t="shared" ref="L74" si="139">SUM(L75:L79)</f>
        <v>24553977</v>
      </c>
      <c r="M74" s="137">
        <f t="shared" ref="M74:V74" si="140">SUM(M75:M79)</f>
        <v>24648265</v>
      </c>
      <c r="N74" s="137">
        <f t="shared" si="140"/>
        <v>24374112</v>
      </c>
      <c r="O74" s="137">
        <f t="shared" si="140"/>
        <v>24460818</v>
      </c>
      <c r="P74" s="137">
        <f t="shared" si="140"/>
        <v>24886425</v>
      </c>
      <c r="Q74" s="137">
        <f t="shared" si="140"/>
        <v>25557503</v>
      </c>
      <c r="R74" s="137">
        <f t="shared" si="140"/>
        <v>25852668</v>
      </c>
      <c r="S74" s="137">
        <f t="shared" si="140"/>
        <v>26200795</v>
      </c>
      <c r="T74" s="137">
        <f t="shared" si="140"/>
        <v>26702056</v>
      </c>
      <c r="U74" s="137">
        <f t="shared" si="140"/>
        <v>27288060</v>
      </c>
      <c r="V74" s="137">
        <f t="shared" si="140"/>
        <v>27646115</v>
      </c>
      <c r="W74" s="137">
        <f t="shared" ref="W74" si="141">SUM(W75:W79)</f>
        <v>28118762</v>
      </c>
      <c r="DA74" s="174" t="s">
        <v>516</v>
      </c>
    </row>
    <row r="75" spans="1:105" ht="11.45" customHeight="1" x14ac:dyDescent="0.25">
      <c r="A75" s="111" t="s">
        <v>110</v>
      </c>
      <c r="B75" s="84">
        <v>4162875</v>
      </c>
      <c r="C75" s="84">
        <v>4020688</v>
      </c>
      <c r="D75" s="84">
        <v>3712759</v>
      </c>
      <c r="E75" s="84">
        <v>3510104</v>
      </c>
      <c r="F75" s="84">
        <v>3269887</v>
      </c>
      <c r="G75" s="84">
        <v>3088695</v>
      </c>
      <c r="H75" s="84">
        <v>2946849</v>
      </c>
      <c r="I75" s="84">
        <v>2830130</v>
      </c>
      <c r="J75" s="84">
        <v>2777546</v>
      </c>
      <c r="K75" s="84">
        <v>2623828</v>
      </c>
      <c r="L75" s="84">
        <v>2559142</v>
      </c>
      <c r="M75" s="84">
        <v>2469027</v>
      </c>
      <c r="N75" s="84">
        <v>2383531</v>
      </c>
      <c r="O75" s="84">
        <v>2327112</v>
      </c>
      <c r="P75" s="84">
        <v>2198765</v>
      </c>
      <c r="Q75" s="84">
        <v>2141827</v>
      </c>
      <c r="R75" s="84">
        <v>2124007</v>
      </c>
      <c r="S75" s="84">
        <v>2079384</v>
      </c>
      <c r="T75" s="84">
        <v>2047153</v>
      </c>
      <c r="U75" s="84">
        <v>2032221</v>
      </c>
      <c r="V75" s="84">
        <v>2016308</v>
      </c>
      <c r="W75" s="84">
        <v>2025326</v>
      </c>
      <c r="DA75" s="171" t="s">
        <v>517</v>
      </c>
    </row>
    <row r="76" spans="1:105" ht="11.45" customHeight="1" x14ac:dyDescent="0.25">
      <c r="A76" s="111" t="s">
        <v>111</v>
      </c>
      <c r="B76" s="84">
        <v>16174940</v>
      </c>
      <c r="C76" s="84">
        <v>16962652</v>
      </c>
      <c r="D76" s="84">
        <v>17540743</v>
      </c>
      <c r="E76" s="84">
        <v>18129637</v>
      </c>
      <c r="F76" s="84">
        <v>18845080</v>
      </c>
      <c r="G76" s="84">
        <v>19529221</v>
      </c>
      <c r="H76" s="84">
        <v>20172920</v>
      </c>
      <c r="I76" s="84">
        <v>21406488</v>
      </c>
      <c r="J76" s="84">
        <v>21648946</v>
      </c>
      <c r="K76" s="84">
        <v>21509311</v>
      </c>
      <c r="L76" s="84">
        <v>21632626</v>
      </c>
      <c r="M76" s="84">
        <v>21804649</v>
      </c>
      <c r="N76" s="84">
        <v>21599110</v>
      </c>
      <c r="O76" s="84">
        <v>21734091</v>
      </c>
      <c r="P76" s="84">
        <v>22254831</v>
      </c>
      <c r="Q76" s="84">
        <v>22968439</v>
      </c>
      <c r="R76" s="84">
        <v>23260751</v>
      </c>
      <c r="S76" s="84">
        <v>23643179</v>
      </c>
      <c r="T76" s="84">
        <v>24126320</v>
      </c>
      <c r="U76" s="84">
        <v>24686649</v>
      </c>
      <c r="V76" s="84">
        <v>25030457</v>
      </c>
      <c r="W76" s="84">
        <v>25445973</v>
      </c>
      <c r="DA76" s="171" t="s">
        <v>518</v>
      </c>
    </row>
    <row r="77" spans="1:105" ht="11.45" customHeight="1" x14ac:dyDescent="0.25">
      <c r="A77" s="111" t="s">
        <v>112</v>
      </c>
      <c r="B77" s="84">
        <v>148389</v>
      </c>
      <c r="C77" s="84">
        <v>162035</v>
      </c>
      <c r="D77" s="84">
        <v>189082</v>
      </c>
      <c r="E77" s="84">
        <v>203139</v>
      </c>
      <c r="F77" s="84">
        <v>207554</v>
      </c>
      <c r="G77" s="84">
        <v>216995</v>
      </c>
      <c r="H77" s="84">
        <v>239582</v>
      </c>
      <c r="I77" s="84">
        <v>243338</v>
      </c>
      <c r="J77" s="84">
        <v>253819</v>
      </c>
      <c r="K77" s="84">
        <v>264372</v>
      </c>
      <c r="L77" s="84">
        <v>273620</v>
      </c>
      <c r="M77" s="84">
        <v>283018</v>
      </c>
      <c r="N77" s="84">
        <v>273181</v>
      </c>
      <c r="O77" s="84">
        <v>272731</v>
      </c>
      <c r="P77" s="84">
        <v>293308</v>
      </c>
      <c r="Q77" s="84">
        <v>291444</v>
      </c>
      <c r="R77" s="84">
        <v>291625</v>
      </c>
      <c r="S77" s="84">
        <v>285984</v>
      </c>
      <c r="T77" s="84">
        <v>296134</v>
      </c>
      <c r="U77" s="84">
        <v>305472</v>
      </c>
      <c r="V77" s="84">
        <v>306131</v>
      </c>
      <c r="W77" s="84">
        <v>308078</v>
      </c>
      <c r="DA77" s="171" t="s">
        <v>519</v>
      </c>
    </row>
    <row r="78" spans="1:105" ht="11.45" customHeight="1" x14ac:dyDescent="0.25">
      <c r="A78" s="111" t="s">
        <v>113</v>
      </c>
      <c r="B78" s="84">
        <v>7509</v>
      </c>
      <c r="C78" s="84">
        <v>8885</v>
      </c>
      <c r="D78" s="84">
        <v>10724</v>
      </c>
      <c r="E78" s="84">
        <v>12990</v>
      </c>
      <c r="F78" s="84">
        <v>14937</v>
      </c>
      <c r="G78" s="84">
        <v>17506</v>
      </c>
      <c r="H78" s="84">
        <v>30914</v>
      </c>
      <c r="I78" s="84">
        <v>33448</v>
      </c>
      <c r="J78" s="84">
        <v>44143</v>
      </c>
      <c r="K78" s="84">
        <v>58687</v>
      </c>
      <c r="L78" s="84">
        <v>82199</v>
      </c>
      <c r="M78" s="84">
        <v>82440</v>
      </c>
      <c r="N78" s="84">
        <v>105390</v>
      </c>
      <c r="O78" s="84">
        <v>110219</v>
      </c>
      <c r="P78" s="84">
        <v>116520</v>
      </c>
      <c r="Q78" s="84">
        <v>127013</v>
      </c>
      <c r="R78" s="84">
        <v>135207</v>
      </c>
      <c r="S78" s="84">
        <v>140015</v>
      </c>
      <c r="T78" s="84">
        <v>155989</v>
      </c>
      <c r="U78" s="84">
        <v>165770</v>
      </c>
      <c r="V78" s="84">
        <v>171920</v>
      </c>
      <c r="W78" s="84">
        <v>172080</v>
      </c>
      <c r="DA78" s="171" t="s">
        <v>520</v>
      </c>
    </row>
    <row r="79" spans="1:105" ht="11.45" customHeight="1" x14ac:dyDescent="0.25">
      <c r="A79" s="111" t="s">
        <v>115</v>
      </c>
      <c r="B79" s="84">
        <v>5196</v>
      </c>
      <c r="C79" s="84">
        <v>5904</v>
      </c>
      <c r="D79" s="84">
        <v>6175</v>
      </c>
      <c r="E79" s="84">
        <v>6297</v>
      </c>
      <c r="F79" s="84">
        <v>6483</v>
      </c>
      <c r="G79" s="84">
        <v>6350</v>
      </c>
      <c r="H79" s="84">
        <v>6465</v>
      </c>
      <c r="I79" s="84">
        <v>6648</v>
      </c>
      <c r="J79" s="84">
        <v>6259</v>
      </c>
      <c r="K79" s="84">
        <v>6652</v>
      </c>
      <c r="L79" s="84">
        <v>6390</v>
      </c>
      <c r="M79" s="84">
        <v>9131</v>
      </c>
      <c r="N79" s="84">
        <v>12900</v>
      </c>
      <c r="O79" s="84">
        <v>16665</v>
      </c>
      <c r="P79" s="84">
        <v>23001</v>
      </c>
      <c r="Q79" s="84">
        <v>28780</v>
      </c>
      <c r="R79" s="84">
        <v>41078</v>
      </c>
      <c r="S79" s="84">
        <v>52233</v>
      </c>
      <c r="T79" s="84">
        <v>76460</v>
      </c>
      <c r="U79" s="84">
        <v>97948</v>
      </c>
      <c r="V79" s="84">
        <v>121299</v>
      </c>
      <c r="W79" s="84">
        <v>167305</v>
      </c>
      <c r="DA79" s="171" t="s">
        <v>521</v>
      </c>
    </row>
    <row r="80" spans="1:105" ht="11.45" customHeight="1" x14ac:dyDescent="0.25">
      <c r="A80" s="109" t="s">
        <v>160</v>
      </c>
      <c r="B80" s="110">
        <f t="shared" ref="B80:K80" si="142">SUM(B81:B82)</f>
        <v>4865225</v>
      </c>
      <c r="C80" s="110">
        <f t="shared" si="142"/>
        <v>5014885</v>
      </c>
      <c r="D80" s="110">
        <f t="shared" si="142"/>
        <v>5123757</v>
      </c>
      <c r="E80" s="110">
        <f t="shared" si="142"/>
        <v>5174862</v>
      </c>
      <c r="F80" s="110">
        <f t="shared" si="142"/>
        <v>5228466</v>
      </c>
      <c r="G80" s="110">
        <f t="shared" si="142"/>
        <v>5291703</v>
      </c>
      <c r="H80" s="110">
        <f t="shared" si="142"/>
        <v>5439256</v>
      </c>
      <c r="I80" s="110">
        <f t="shared" si="142"/>
        <v>5464344</v>
      </c>
      <c r="J80" s="110">
        <f t="shared" si="142"/>
        <v>5552312</v>
      </c>
      <c r="K80" s="110">
        <f t="shared" si="142"/>
        <v>5449918</v>
      </c>
      <c r="L80" s="110">
        <f t="shared" ref="L80" si="143">SUM(L81:L82)</f>
        <v>5460008</v>
      </c>
      <c r="M80" s="110">
        <f t="shared" ref="M80:V80" si="144">SUM(M81:M82)</f>
        <v>5466335</v>
      </c>
      <c r="N80" s="110">
        <f t="shared" si="144"/>
        <v>5371752</v>
      </c>
      <c r="O80" s="110">
        <f t="shared" si="144"/>
        <v>5162385</v>
      </c>
      <c r="P80" s="110">
        <f t="shared" si="144"/>
        <v>5218520</v>
      </c>
      <c r="Q80" s="110">
        <f t="shared" si="144"/>
        <v>5266196</v>
      </c>
      <c r="R80" s="110">
        <f t="shared" si="144"/>
        <v>5283249</v>
      </c>
      <c r="S80" s="110">
        <f t="shared" si="144"/>
        <v>5362592</v>
      </c>
      <c r="T80" s="110">
        <f t="shared" si="144"/>
        <v>5486045</v>
      </c>
      <c r="U80" s="110">
        <f t="shared" si="144"/>
        <v>5633190</v>
      </c>
      <c r="V80" s="110">
        <f t="shared" si="144"/>
        <v>5649274</v>
      </c>
      <c r="W80" s="110">
        <f t="shared" ref="W80" si="145">SUM(W81:W82)</f>
        <v>5757605</v>
      </c>
      <c r="DA80" s="176" t="s">
        <v>522</v>
      </c>
    </row>
    <row r="81" spans="1:105" ht="11.45" customHeight="1" x14ac:dyDescent="0.25">
      <c r="A81" s="128" t="s">
        <v>27</v>
      </c>
      <c r="B81" s="102">
        <v>4559221</v>
      </c>
      <c r="C81" s="102">
        <v>4686813</v>
      </c>
      <c r="D81" s="102">
        <v>4778616</v>
      </c>
      <c r="E81" s="102">
        <v>4822090</v>
      </c>
      <c r="F81" s="102">
        <v>4811367</v>
      </c>
      <c r="G81" s="102">
        <v>4859967</v>
      </c>
      <c r="H81" s="102">
        <v>4986833</v>
      </c>
      <c r="I81" s="102">
        <v>4996949</v>
      </c>
      <c r="J81" s="102">
        <v>5085608</v>
      </c>
      <c r="K81" s="102">
        <v>5031445</v>
      </c>
      <c r="L81" s="102">
        <v>5025991</v>
      </c>
      <c r="M81" s="102">
        <v>5036381</v>
      </c>
      <c r="N81" s="102">
        <v>4942707</v>
      </c>
      <c r="O81" s="102">
        <v>4709905</v>
      </c>
      <c r="P81" s="102">
        <v>4761297</v>
      </c>
      <c r="Q81" s="102">
        <v>4796101</v>
      </c>
      <c r="R81" s="102">
        <v>4784022</v>
      </c>
      <c r="S81" s="102">
        <v>4829842</v>
      </c>
      <c r="T81" s="102">
        <v>4971523</v>
      </c>
      <c r="U81" s="102">
        <v>5093283</v>
      </c>
      <c r="V81" s="102">
        <v>5109388</v>
      </c>
      <c r="W81" s="102">
        <v>5184112</v>
      </c>
      <c r="DA81" s="175" t="s">
        <v>523</v>
      </c>
    </row>
    <row r="82" spans="1:105" ht="11.45" customHeight="1" x14ac:dyDescent="0.25">
      <c r="A82" s="138" t="s">
        <v>116</v>
      </c>
      <c r="B82" s="86">
        <v>306004</v>
      </c>
      <c r="C82" s="86">
        <v>328072</v>
      </c>
      <c r="D82" s="86">
        <v>345141</v>
      </c>
      <c r="E82" s="86">
        <v>352772</v>
      </c>
      <c r="F82" s="86">
        <v>417099</v>
      </c>
      <c r="G82" s="86">
        <v>431736</v>
      </c>
      <c r="H82" s="86">
        <v>452423</v>
      </c>
      <c r="I82" s="86">
        <v>467395</v>
      </c>
      <c r="J82" s="86">
        <v>466704</v>
      </c>
      <c r="K82" s="86">
        <v>418473</v>
      </c>
      <c r="L82" s="86">
        <v>434017</v>
      </c>
      <c r="M82" s="86">
        <v>429954</v>
      </c>
      <c r="N82" s="86">
        <v>429045</v>
      </c>
      <c r="O82" s="86">
        <v>452480</v>
      </c>
      <c r="P82" s="86">
        <v>457223</v>
      </c>
      <c r="Q82" s="86">
        <v>470095</v>
      </c>
      <c r="R82" s="86">
        <v>499227</v>
      </c>
      <c r="S82" s="86">
        <v>532750</v>
      </c>
      <c r="T82" s="86">
        <v>514522</v>
      </c>
      <c r="U82" s="86">
        <v>539907</v>
      </c>
      <c r="V82" s="86">
        <v>539886</v>
      </c>
      <c r="W82" s="86">
        <v>573493</v>
      </c>
      <c r="DA82" s="178" t="s">
        <v>524</v>
      </c>
    </row>
    <row r="83" spans="1:105" ht="11.45" hidden="1" customHeight="1" x14ac:dyDescent="0.25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DA83" s="171"/>
    </row>
    <row r="84" spans="1:105" ht="11.45" hidden="1" customHeight="1" x14ac:dyDescent="0.25">
      <c r="A84" s="53" t="s">
        <v>136</v>
      </c>
      <c r="B84" s="54">
        <f t="shared" ref="B84:C84" si="146">B85+B100</f>
        <v>227204832</v>
      </c>
      <c r="C84" s="54">
        <f t="shared" si="146"/>
        <v>233023880</v>
      </c>
      <c r="D84" s="54">
        <f t="shared" ref="D84:V84" si="147">D85+D100</f>
        <v>237691608</v>
      </c>
      <c r="E84" s="54">
        <f t="shared" si="147"/>
        <v>241742987</v>
      </c>
      <c r="F84" s="54">
        <f t="shared" si="147"/>
        <v>245311676</v>
      </c>
      <c r="G84" s="54">
        <f t="shared" si="147"/>
        <v>250818828</v>
      </c>
      <c r="H84" s="54">
        <f t="shared" si="147"/>
        <v>257118223</v>
      </c>
      <c r="I84" s="54">
        <f t="shared" si="147"/>
        <v>263693630</v>
      </c>
      <c r="J84" s="54">
        <f t="shared" si="147"/>
        <v>269608209</v>
      </c>
      <c r="K84" s="54">
        <f t="shared" si="147"/>
        <v>272516240</v>
      </c>
      <c r="L84" s="54">
        <f t="shared" si="147"/>
        <v>277486436</v>
      </c>
      <c r="M84" s="54">
        <f t="shared" si="147"/>
        <v>282220412</v>
      </c>
      <c r="N84" s="54">
        <f t="shared" si="147"/>
        <v>283618755</v>
      </c>
      <c r="O84" s="54">
        <f t="shared" si="147"/>
        <v>286198674</v>
      </c>
      <c r="P84" s="54">
        <f t="shared" si="147"/>
        <v>290482928</v>
      </c>
      <c r="Q84" s="54">
        <f t="shared" si="147"/>
        <v>295975765</v>
      </c>
      <c r="R84" s="54">
        <f t="shared" si="147"/>
        <v>301621518</v>
      </c>
      <c r="S84" s="54">
        <f t="shared" si="147"/>
        <v>307440104</v>
      </c>
      <c r="T84" s="54">
        <f t="shared" si="147"/>
        <v>312948941</v>
      </c>
      <c r="U84" s="54">
        <f t="shared" si="147"/>
        <v>319224382</v>
      </c>
      <c r="V84" s="54">
        <f t="shared" si="147"/>
        <v>323283817</v>
      </c>
      <c r="W84" s="54">
        <f t="shared" ref="W84" si="148">W85+W100</f>
        <v>327182759</v>
      </c>
      <c r="DA84" s="172"/>
    </row>
    <row r="85" spans="1:105" ht="11.45" hidden="1" customHeight="1" x14ac:dyDescent="0.25">
      <c r="A85" s="27" t="s">
        <v>33</v>
      </c>
      <c r="B85" s="28">
        <f t="shared" ref="B85:C85" si="149">B86+B87+B94</f>
        <v>201840698</v>
      </c>
      <c r="C85" s="28">
        <f t="shared" si="149"/>
        <v>206848831</v>
      </c>
      <c r="D85" s="28">
        <f t="shared" ref="D85:V85" si="150">D86+D87+D94</f>
        <v>211108368</v>
      </c>
      <c r="E85" s="28">
        <f t="shared" si="150"/>
        <v>214705958</v>
      </c>
      <c r="F85" s="28">
        <f t="shared" si="150"/>
        <v>217739269</v>
      </c>
      <c r="G85" s="28">
        <f t="shared" si="150"/>
        <v>222668358</v>
      </c>
      <c r="H85" s="28">
        <f t="shared" si="150"/>
        <v>228282237</v>
      </c>
      <c r="I85" s="28">
        <f t="shared" si="150"/>
        <v>233709234</v>
      </c>
      <c r="J85" s="28">
        <f t="shared" si="150"/>
        <v>239325184</v>
      </c>
      <c r="K85" s="28">
        <f t="shared" si="150"/>
        <v>242603472</v>
      </c>
      <c r="L85" s="28">
        <f t="shared" si="150"/>
        <v>247472451</v>
      </c>
      <c r="M85" s="28">
        <f t="shared" si="150"/>
        <v>252105812</v>
      </c>
      <c r="N85" s="28">
        <f t="shared" si="150"/>
        <v>253872891</v>
      </c>
      <c r="O85" s="28">
        <f t="shared" si="150"/>
        <v>256575471</v>
      </c>
      <c r="P85" s="28">
        <f t="shared" si="150"/>
        <v>260377983</v>
      </c>
      <c r="Q85" s="28">
        <f t="shared" si="150"/>
        <v>265152066</v>
      </c>
      <c r="R85" s="28">
        <f t="shared" si="150"/>
        <v>270485601</v>
      </c>
      <c r="S85" s="28">
        <f t="shared" si="150"/>
        <v>275876717</v>
      </c>
      <c r="T85" s="28">
        <f t="shared" si="150"/>
        <v>280760840</v>
      </c>
      <c r="U85" s="28">
        <f t="shared" si="150"/>
        <v>286303132</v>
      </c>
      <c r="V85" s="28">
        <f t="shared" si="150"/>
        <v>289988428</v>
      </c>
      <c r="W85" s="28">
        <f t="shared" ref="W85" si="151">W86+W87+W94</f>
        <v>293306392</v>
      </c>
      <c r="DA85" s="173"/>
    </row>
    <row r="86" spans="1:105" ht="11.45" hidden="1" customHeight="1" x14ac:dyDescent="0.25">
      <c r="A86" s="136" t="s">
        <v>182</v>
      </c>
      <c r="B86" s="137">
        <v>25110886</v>
      </c>
      <c r="C86" s="137">
        <v>25909225</v>
      </c>
      <c r="D86" s="137">
        <v>26980017</v>
      </c>
      <c r="E86" s="137">
        <v>27587254</v>
      </c>
      <c r="F86" s="137">
        <v>28167424</v>
      </c>
      <c r="G86" s="137">
        <v>29206783</v>
      </c>
      <c r="H86" s="137">
        <v>30104966</v>
      </c>
      <c r="I86" s="137">
        <v>30985795</v>
      </c>
      <c r="J86" s="137">
        <v>31749756</v>
      </c>
      <c r="K86" s="137">
        <v>32412524</v>
      </c>
      <c r="L86" s="137">
        <v>33087554</v>
      </c>
      <c r="M86" s="137">
        <v>33460145</v>
      </c>
      <c r="N86" s="137">
        <v>33219953</v>
      </c>
      <c r="O86" s="137">
        <v>33653213</v>
      </c>
      <c r="P86" s="137">
        <v>34177521</v>
      </c>
      <c r="Q86" s="137">
        <v>34822769</v>
      </c>
      <c r="R86" s="137">
        <v>35462950</v>
      </c>
      <c r="S86" s="137">
        <v>36031025</v>
      </c>
      <c r="T86" s="137">
        <v>36732036</v>
      </c>
      <c r="U86" s="137">
        <v>37474946</v>
      </c>
      <c r="V86" s="137">
        <v>38153010</v>
      </c>
      <c r="W86" s="137">
        <v>38728491</v>
      </c>
      <c r="DA86" s="174"/>
    </row>
    <row r="87" spans="1:105" ht="11.45" hidden="1" customHeight="1" x14ac:dyDescent="0.25">
      <c r="A87" s="109" t="s">
        <v>20</v>
      </c>
      <c r="B87" s="110">
        <f t="shared" ref="B87:C87" si="152">SUM(B88:B93)</f>
        <v>176111005</v>
      </c>
      <c r="C87" s="110">
        <f t="shared" si="152"/>
        <v>180313297</v>
      </c>
      <c r="D87" s="110">
        <f t="shared" ref="D87:V87" si="153">SUM(D88:D93)</f>
        <v>183507381</v>
      </c>
      <c r="E87" s="110">
        <f t="shared" si="153"/>
        <v>186494603</v>
      </c>
      <c r="F87" s="110">
        <f t="shared" si="153"/>
        <v>188944917</v>
      </c>
      <c r="G87" s="110">
        <f t="shared" si="153"/>
        <v>192840428</v>
      </c>
      <c r="H87" s="110">
        <f t="shared" si="153"/>
        <v>197555521</v>
      </c>
      <c r="I87" s="110">
        <f t="shared" si="153"/>
        <v>202100974</v>
      </c>
      <c r="J87" s="110">
        <f t="shared" si="153"/>
        <v>206944924</v>
      </c>
      <c r="K87" s="110">
        <f t="shared" si="153"/>
        <v>209560188</v>
      </c>
      <c r="L87" s="110">
        <f t="shared" si="153"/>
        <v>213753947</v>
      </c>
      <c r="M87" s="110">
        <f t="shared" si="153"/>
        <v>218012517</v>
      </c>
      <c r="N87" s="110">
        <f t="shared" si="153"/>
        <v>220022879</v>
      </c>
      <c r="O87" s="110">
        <f t="shared" si="153"/>
        <v>222296737</v>
      </c>
      <c r="P87" s="110">
        <f t="shared" si="153"/>
        <v>225566454</v>
      </c>
      <c r="Q87" s="110">
        <f t="shared" si="153"/>
        <v>229681050</v>
      </c>
      <c r="R87" s="110">
        <f t="shared" si="153"/>
        <v>234366968</v>
      </c>
      <c r="S87" s="110">
        <f t="shared" si="153"/>
        <v>239197925</v>
      </c>
      <c r="T87" s="110">
        <f t="shared" si="153"/>
        <v>243371517</v>
      </c>
      <c r="U87" s="110">
        <f t="shared" si="153"/>
        <v>248156846</v>
      </c>
      <c r="V87" s="110">
        <f t="shared" si="153"/>
        <v>251179437</v>
      </c>
      <c r="W87" s="110">
        <f t="shared" ref="W87" si="154">SUM(W88:W93)</f>
        <v>253908526</v>
      </c>
      <c r="DA87" s="176"/>
    </row>
    <row r="88" spans="1:105" ht="11.45" hidden="1" customHeight="1" x14ac:dyDescent="0.25">
      <c r="A88" s="111" t="s">
        <v>110</v>
      </c>
      <c r="B88" s="84">
        <v>137622418</v>
      </c>
      <c r="C88" s="84">
        <v>137945682</v>
      </c>
      <c r="D88" s="84">
        <v>136861495</v>
      </c>
      <c r="E88" s="84">
        <v>135205482</v>
      </c>
      <c r="F88" s="84">
        <v>132766221</v>
      </c>
      <c r="G88" s="84">
        <v>131894263</v>
      </c>
      <c r="H88" s="84">
        <v>131032925</v>
      </c>
      <c r="I88" s="84">
        <v>130360819</v>
      </c>
      <c r="J88" s="84">
        <v>130104548</v>
      </c>
      <c r="K88" s="84">
        <v>128195961</v>
      </c>
      <c r="L88" s="84">
        <v>127700371</v>
      </c>
      <c r="M88" s="84">
        <v>126758032</v>
      </c>
      <c r="N88" s="84">
        <v>125531434</v>
      </c>
      <c r="O88" s="84">
        <v>124336050</v>
      </c>
      <c r="P88" s="84">
        <v>123808846</v>
      </c>
      <c r="Q88" s="84">
        <v>124129111</v>
      </c>
      <c r="R88" s="84">
        <v>125459736</v>
      </c>
      <c r="S88" s="84">
        <v>127861852</v>
      </c>
      <c r="T88" s="84">
        <v>129882991</v>
      </c>
      <c r="U88" s="84">
        <v>133272358</v>
      </c>
      <c r="V88" s="84">
        <v>134981095</v>
      </c>
      <c r="W88" s="84">
        <v>136334311</v>
      </c>
      <c r="DA88" s="171"/>
    </row>
    <row r="89" spans="1:105" ht="11.45" hidden="1" customHeight="1" x14ac:dyDescent="0.25">
      <c r="A89" s="111" t="s">
        <v>111</v>
      </c>
      <c r="B89" s="84">
        <v>34571158</v>
      </c>
      <c r="C89" s="84">
        <v>37892742</v>
      </c>
      <c r="D89" s="84">
        <v>41681656</v>
      </c>
      <c r="E89" s="84">
        <v>45726625</v>
      </c>
      <c r="F89" s="84">
        <v>50345840</v>
      </c>
      <c r="G89" s="84">
        <v>54659360</v>
      </c>
      <c r="H89" s="84">
        <v>59861263</v>
      </c>
      <c r="I89" s="84">
        <v>64770725</v>
      </c>
      <c r="J89" s="84">
        <v>69784709</v>
      </c>
      <c r="K89" s="84">
        <v>73897352</v>
      </c>
      <c r="L89" s="84">
        <v>78090449</v>
      </c>
      <c r="M89" s="84">
        <v>83304186</v>
      </c>
      <c r="N89" s="84">
        <v>86597697</v>
      </c>
      <c r="O89" s="84">
        <v>89645120</v>
      </c>
      <c r="P89" s="84">
        <v>93037834</v>
      </c>
      <c r="Q89" s="84">
        <v>96444084</v>
      </c>
      <c r="R89" s="84">
        <v>99471861</v>
      </c>
      <c r="S89" s="84">
        <v>101758563</v>
      </c>
      <c r="T89" s="84">
        <v>103343512</v>
      </c>
      <c r="U89" s="84">
        <v>104200768</v>
      </c>
      <c r="V89" s="84">
        <v>104567197</v>
      </c>
      <c r="W89" s="84">
        <v>104152218</v>
      </c>
      <c r="DA89" s="171"/>
    </row>
    <row r="90" spans="1:105" ht="11.45" hidden="1" customHeight="1" x14ac:dyDescent="0.25">
      <c r="A90" s="111" t="s">
        <v>112</v>
      </c>
      <c r="B90" s="84">
        <v>3628229</v>
      </c>
      <c r="C90" s="84">
        <v>4136659</v>
      </c>
      <c r="D90" s="84">
        <v>4624698</v>
      </c>
      <c r="E90" s="84">
        <v>5213123</v>
      </c>
      <c r="F90" s="84">
        <v>5497241</v>
      </c>
      <c r="G90" s="84">
        <v>5865928</v>
      </c>
      <c r="H90" s="84">
        <v>6178041</v>
      </c>
      <c r="I90" s="84">
        <v>6416112</v>
      </c>
      <c r="J90" s="84">
        <v>6445795</v>
      </c>
      <c r="K90" s="84">
        <v>6697850</v>
      </c>
      <c r="L90" s="84">
        <v>7101974</v>
      </c>
      <c r="M90" s="84">
        <v>7049907</v>
      </c>
      <c r="N90" s="84">
        <v>6913156</v>
      </c>
      <c r="O90" s="84">
        <v>7207074</v>
      </c>
      <c r="P90" s="84">
        <v>7432483</v>
      </c>
      <c r="Q90" s="84">
        <v>7647330</v>
      </c>
      <c r="R90" s="84">
        <v>7845188</v>
      </c>
      <c r="S90" s="84">
        <v>7814584</v>
      </c>
      <c r="T90" s="84">
        <v>8101757</v>
      </c>
      <c r="U90" s="84">
        <v>8219247</v>
      </c>
      <c r="V90" s="84">
        <v>8130915</v>
      </c>
      <c r="W90" s="84">
        <v>8160425</v>
      </c>
      <c r="DA90" s="171"/>
    </row>
    <row r="91" spans="1:105" ht="11.45" hidden="1" customHeight="1" x14ac:dyDescent="0.25">
      <c r="A91" s="111" t="s">
        <v>113</v>
      </c>
      <c r="B91" s="84">
        <v>289200</v>
      </c>
      <c r="C91" s="84">
        <v>338214</v>
      </c>
      <c r="D91" s="84">
        <v>339532</v>
      </c>
      <c r="E91" s="84">
        <v>349364</v>
      </c>
      <c r="F91" s="84">
        <v>335602</v>
      </c>
      <c r="G91" s="84">
        <v>420862</v>
      </c>
      <c r="H91" s="84">
        <v>483242</v>
      </c>
      <c r="I91" s="84">
        <v>553242</v>
      </c>
      <c r="J91" s="84">
        <v>605633</v>
      </c>
      <c r="K91" s="84">
        <v>764039</v>
      </c>
      <c r="L91" s="84">
        <v>849985</v>
      </c>
      <c r="M91" s="84">
        <v>874684</v>
      </c>
      <c r="N91" s="84">
        <v>934994</v>
      </c>
      <c r="O91" s="84">
        <v>1004586</v>
      </c>
      <c r="P91" s="84">
        <v>1107105</v>
      </c>
      <c r="Q91" s="84">
        <v>1161026</v>
      </c>
      <c r="R91" s="84">
        <v>1186961</v>
      </c>
      <c r="S91" s="84">
        <v>1209952</v>
      </c>
      <c r="T91" s="84">
        <v>1257905</v>
      </c>
      <c r="U91" s="84">
        <v>1300936</v>
      </c>
      <c r="V91" s="84">
        <v>1332762</v>
      </c>
      <c r="W91" s="84">
        <v>1326093</v>
      </c>
      <c r="DA91" s="171"/>
    </row>
    <row r="92" spans="1:105" ht="11.45" hidden="1" customHeight="1" x14ac:dyDescent="0.25">
      <c r="A92" s="111" t="s">
        <v>114</v>
      </c>
      <c r="B92" s="84">
        <v>0</v>
      </c>
      <c r="C92" s="84">
        <v>0</v>
      </c>
      <c r="D92" s="84">
        <v>0</v>
      </c>
      <c r="E92" s="84">
        <v>0</v>
      </c>
      <c r="F92" s="84">
        <v>0</v>
      </c>
      <c r="G92" s="84">
        <v>0</v>
      </c>
      <c r="H92" s="84">
        <v>0</v>
      </c>
      <c r="I92" s="84">
        <v>0</v>
      </c>
      <c r="J92" s="84">
        <v>130</v>
      </c>
      <c r="K92" s="84">
        <v>160</v>
      </c>
      <c r="L92" s="84">
        <v>378</v>
      </c>
      <c r="M92" s="84">
        <v>918</v>
      </c>
      <c r="N92" s="84">
        <v>9376</v>
      </c>
      <c r="O92" s="84">
        <v>48400</v>
      </c>
      <c r="P92" s="84">
        <v>94991</v>
      </c>
      <c r="Q92" s="84">
        <v>170523</v>
      </c>
      <c r="R92" s="84">
        <v>228298</v>
      </c>
      <c r="S92" s="84">
        <v>296406</v>
      </c>
      <c r="T92" s="84">
        <v>395435</v>
      </c>
      <c r="U92" s="84">
        <v>532881</v>
      </c>
      <c r="V92" s="84">
        <v>1023292</v>
      </c>
      <c r="W92" s="84">
        <v>1900038</v>
      </c>
      <c r="DA92" s="171"/>
    </row>
    <row r="93" spans="1:105" ht="11.45" hidden="1" customHeight="1" x14ac:dyDescent="0.25">
      <c r="A93" s="111" t="s">
        <v>115</v>
      </c>
      <c r="B93" s="84">
        <v>0</v>
      </c>
      <c r="C93" s="84">
        <v>0</v>
      </c>
      <c r="D93" s="84">
        <v>0</v>
      </c>
      <c r="E93" s="84">
        <v>9</v>
      </c>
      <c r="F93" s="84">
        <v>13</v>
      </c>
      <c r="G93" s="84">
        <v>15</v>
      </c>
      <c r="H93" s="84">
        <v>50</v>
      </c>
      <c r="I93" s="84">
        <v>76</v>
      </c>
      <c r="J93" s="84">
        <v>4109</v>
      </c>
      <c r="K93" s="84">
        <v>4826</v>
      </c>
      <c r="L93" s="84">
        <v>10790</v>
      </c>
      <c r="M93" s="84">
        <v>24790</v>
      </c>
      <c r="N93" s="84">
        <v>36222</v>
      </c>
      <c r="O93" s="84">
        <v>55507</v>
      </c>
      <c r="P93" s="84">
        <v>85195</v>
      </c>
      <c r="Q93" s="84">
        <v>128976</v>
      </c>
      <c r="R93" s="84">
        <v>174924</v>
      </c>
      <c r="S93" s="84">
        <v>256568</v>
      </c>
      <c r="T93" s="84">
        <v>389917</v>
      </c>
      <c r="U93" s="84">
        <v>630656</v>
      </c>
      <c r="V93" s="84">
        <v>1144176</v>
      </c>
      <c r="W93" s="84">
        <v>2035441</v>
      </c>
      <c r="DA93" s="171"/>
    </row>
    <row r="94" spans="1:105" ht="11.45" hidden="1" customHeight="1" x14ac:dyDescent="0.25">
      <c r="A94" s="109" t="s">
        <v>21</v>
      </c>
      <c r="B94" s="110">
        <f t="shared" ref="B94:C94" si="155">SUM(B95:B99)</f>
        <v>618807</v>
      </c>
      <c r="C94" s="110">
        <f t="shared" si="155"/>
        <v>626309</v>
      </c>
      <c r="D94" s="110">
        <f t="shared" ref="D94:V94" si="156">SUM(D95:D99)</f>
        <v>620970</v>
      </c>
      <c r="E94" s="110">
        <f t="shared" si="156"/>
        <v>624101</v>
      </c>
      <c r="F94" s="110">
        <f t="shared" si="156"/>
        <v>626928</v>
      </c>
      <c r="G94" s="110">
        <f t="shared" si="156"/>
        <v>621147</v>
      </c>
      <c r="H94" s="110">
        <f t="shared" si="156"/>
        <v>621750</v>
      </c>
      <c r="I94" s="110">
        <f t="shared" si="156"/>
        <v>622465</v>
      </c>
      <c r="J94" s="110">
        <f t="shared" si="156"/>
        <v>630504</v>
      </c>
      <c r="K94" s="110">
        <f t="shared" si="156"/>
        <v>630760</v>
      </c>
      <c r="L94" s="110">
        <f t="shared" si="156"/>
        <v>630950</v>
      </c>
      <c r="M94" s="110">
        <f t="shared" si="156"/>
        <v>633150</v>
      </c>
      <c r="N94" s="110">
        <f t="shared" si="156"/>
        <v>630059</v>
      </c>
      <c r="O94" s="110">
        <f t="shared" si="156"/>
        <v>625521</v>
      </c>
      <c r="P94" s="110">
        <f t="shared" si="156"/>
        <v>634008</v>
      </c>
      <c r="Q94" s="110">
        <f t="shared" si="156"/>
        <v>648247</v>
      </c>
      <c r="R94" s="110">
        <f t="shared" si="156"/>
        <v>655683</v>
      </c>
      <c r="S94" s="110">
        <f t="shared" si="156"/>
        <v>647767</v>
      </c>
      <c r="T94" s="110">
        <f t="shared" si="156"/>
        <v>657287</v>
      </c>
      <c r="U94" s="110">
        <f t="shared" si="156"/>
        <v>671340</v>
      </c>
      <c r="V94" s="110">
        <f t="shared" si="156"/>
        <v>655981</v>
      </c>
      <c r="W94" s="110">
        <f t="shared" ref="W94" si="157">SUM(W95:W99)</f>
        <v>669375</v>
      </c>
      <c r="DA94" s="176"/>
    </row>
    <row r="95" spans="1:105" ht="11.45" hidden="1" customHeight="1" x14ac:dyDescent="0.25">
      <c r="A95" s="111" t="s">
        <v>110</v>
      </c>
      <c r="B95" s="102">
        <v>14605</v>
      </c>
      <c r="C95" s="102">
        <v>13822</v>
      </c>
      <c r="D95" s="102">
        <v>13094</v>
      </c>
      <c r="E95" s="102">
        <v>11242</v>
      </c>
      <c r="F95" s="102">
        <v>10158</v>
      </c>
      <c r="G95" s="102">
        <v>9173</v>
      </c>
      <c r="H95" s="102">
        <v>8684</v>
      </c>
      <c r="I95" s="102">
        <v>7847</v>
      </c>
      <c r="J95" s="102">
        <v>7336</v>
      </c>
      <c r="K95" s="102">
        <v>6658</v>
      </c>
      <c r="L95" s="102">
        <v>6180</v>
      </c>
      <c r="M95" s="102">
        <v>5794</v>
      </c>
      <c r="N95" s="102">
        <v>5444</v>
      </c>
      <c r="O95" s="102">
        <v>5947</v>
      </c>
      <c r="P95" s="102">
        <v>5095</v>
      </c>
      <c r="Q95" s="102">
        <v>4791</v>
      </c>
      <c r="R95" s="102">
        <v>4590</v>
      </c>
      <c r="S95" s="102">
        <v>4440</v>
      </c>
      <c r="T95" s="102">
        <v>4280</v>
      </c>
      <c r="U95" s="102">
        <v>4730</v>
      </c>
      <c r="V95" s="102">
        <v>4608</v>
      </c>
      <c r="W95" s="102">
        <v>4506</v>
      </c>
      <c r="DA95" s="175"/>
    </row>
    <row r="96" spans="1:105" ht="11.45" hidden="1" customHeight="1" x14ac:dyDescent="0.25">
      <c r="A96" s="111" t="s">
        <v>111</v>
      </c>
      <c r="B96" s="102">
        <v>598520</v>
      </c>
      <c r="C96" s="102">
        <v>605516</v>
      </c>
      <c r="D96" s="102">
        <v>600463</v>
      </c>
      <c r="E96" s="102">
        <v>604543</v>
      </c>
      <c r="F96" s="102">
        <v>606989</v>
      </c>
      <c r="G96" s="102">
        <v>600483</v>
      </c>
      <c r="H96" s="102">
        <v>600771</v>
      </c>
      <c r="I96" s="102">
        <v>601213</v>
      </c>
      <c r="J96" s="102">
        <v>608890</v>
      </c>
      <c r="K96" s="102">
        <v>608332</v>
      </c>
      <c r="L96" s="102">
        <v>607712</v>
      </c>
      <c r="M96" s="102">
        <v>607400</v>
      </c>
      <c r="N96" s="102">
        <v>603554</v>
      </c>
      <c r="O96" s="102">
        <v>595326</v>
      </c>
      <c r="P96" s="102">
        <v>604024</v>
      </c>
      <c r="Q96" s="102">
        <v>616138</v>
      </c>
      <c r="R96" s="102">
        <v>622923</v>
      </c>
      <c r="S96" s="102">
        <v>613229</v>
      </c>
      <c r="T96" s="102">
        <v>620349</v>
      </c>
      <c r="U96" s="102">
        <v>628798</v>
      </c>
      <c r="V96" s="102">
        <v>605933</v>
      </c>
      <c r="W96" s="102">
        <v>611121</v>
      </c>
      <c r="DA96" s="175"/>
    </row>
    <row r="97" spans="1:105" ht="11.45" hidden="1" customHeight="1" x14ac:dyDescent="0.25">
      <c r="A97" s="111" t="s">
        <v>112</v>
      </c>
      <c r="B97" s="102">
        <v>1225</v>
      </c>
      <c r="C97" s="102">
        <v>1203</v>
      </c>
      <c r="D97" s="102">
        <v>1138</v>
      </c>
      <c r="E97" s="102">
        <v>1103</v>
      </c>
      <c r="F97" s="102">
        <v>2248</v>
      </c>
      <c r="G97" s="102">
        <v>2247</v>
      </c>
      <c r="H97" s="102">
        <v>2167</v>
      </c>
      <c r="I97" s="102">
        <v>2193</v>
      </c>
      <c r="J97" s="102">
        <v>2243</v>
      </c>
      <c r="K97" s="102">
        <v>2357</v>
      </c>
      <c r="L97" s="102">
        <v>2364</v>
      </c>
      <c r="M97" s="102">
        <v>2307</v>
      </c>
      <c r="N97" s="102">
        <v>2206</v>
      </c>
      <c r="O97" s="102">
        <v>2139</v>
      </c>
      <c r="P97" s="102">
        <v>2100</v>
      </c>
      <c r="Q97" s="102">
        <v>2018</v>
      </c>
      <c r="R97" s="102">
        <v>1908</v>
      </c>
      <c r="S97" s="102">
        <v>1774</v>
      </c>
      <c r="T97" s="102">
        <v>1777</v>
      </c>
      <c r="U97" s="102">
        <v>1646</v>
      </c>
      <c r="V97" s="102">
        <v>1665</v>
      </c>
      <c r="W97" s="102">
        <v>1804</v>
      </c>
      <c r="DA97" s="175"/>
    </row>
    <row r="98" spans="1:105" ht="11.45" hidden="1" customHeight="1" x14ac:dyDescent="0.25">
      <c r="A98" s="111" t="s">
        <v>113</v>
      </c>
      <c r="B98" s="102">
        <v>2803</v>
      </c>
      <c r="C98" s="102">
        <v>4054</v>
      </c>
      <c r="D98" s="102">
        <v>4530</v>
      </c>
      <c r="E98" s="102">
        <v>5526</v>
      </c>
      <c r="F98" s="102">
        <v>5843</v>
      </c>
      <c r="G98" s="102">
        <v>7161</v>
      </c>
      <c r="H98" s="102">
        <v>8045</v>
      </c>
      <c r="I98" s="102">
        <v>9142</v>
      </c>
      <c r="J98" s="102">
        <v>9953</v>
      </c>
      <c r="K98" s="102">
        <v>11278</v>
      </c>
      <c r="L98" s="102">
        <v>12225</v>
      </c>
      <c r="M98" s="102">
        <v>15077</v>
      </c>
      <c r="N98" s="102">
        <v>16284</v>
      </c>
      <c r="O98" s="102">
        <v>18357</v>
      </c>
      <c r="P98" s="102">
        <v>19110</v>
      </c>
      <c r="Q98" s="102">
        <v>21341</v>
      </c>
      <c r="R98" s="102">
        <v>21996</v>
      </c>
      <c r="S98" s="102">
        <v>23701</v>
      </c>
      <c r="T98" s="102">
        <v>25844</v>
      </c>
      <c r="U98" s="102">
        <v>29694</v>
      </c>
      <c r="V98" s="102">
        <v>35624</v>
      </c>
      <c r="W98" s="102">
        <v>41157</v>
      </c>
      <c r="DA98" s="175"/>
    </row>
    <row r="99" spans="1:105" ht="11.45" hidden="1" customHeight="1" x14ac:dyDescent="0.25">
      <c r="A99" s="111" t="s">
        <v>115</v>
      </c>
      <c r="B99" s="102">
        <v>1654</v>
      </c>
      <c r="C99" s="102">
        <v>1714</v>
      </c>
      <c r="D99" s="102">
        <v>1745</v>
      </c>
      <c r="E99" s="102">
        <v>1687</v>
      </c>
      <c r="F99" s="102">
        <v>1690</v>
      </c>
      <c r="G99" s="102">
        <v>2083</v>
      </c>
      <c r="H99" s="102">
        <v>2083</v>
      </c>
      <c r="I99" s="102">
        <v>2070</v>
      </c>
      <c r="J99" s="102">
        <v>2082</v>
      </c>
      <c r="K99" s="102">
        <v>2135</v>
      </c>
      <c r="L99" s="102">
        <v>2469</v>
      </c>
      <c r="M99" s="102">
        <v>2572</v>
      </c>
      <c r="N99" s="102">
        <v>2571</v>
      </c>
      <c r="O99" s="102">
        <v>3752</v>
      </c>
      <c r="P99" s="102">
        <v>3679</v>
      </c>
      <c r="Q99" s="102">
        <v>3959</v>
      </c>
      <c r="R99" s="102">
        <v>4266</v>
      </c>
      <c r="S99" s="102">
        <v>4623</v>
      </c>
      <c r="T99" s="102">
        <v>5037</v>
      </c>
      <c r="U99" s="102">
        <v>6472</v>
      </c>
      <c r="V99" s="102">
        <v>8151</v>
      </c>
      <c r="W99" s="102">
        <v>10787</v>
      </c>
      <c r="DA99" s="175"/>
    </row>
    <row r="100" spans="1:105" ht="11.45" hidden="1" customHeight="1" x14ac:dyDescent="0.25">
      <c r="A100" s="27" t="s">
        <v>34</v>
      </c>
      <c r="B100" s="28">
        <f t="shared" ref="B100:C100" si="158">B101+B107</f>
        <v>25364134</v>
      </c>
      <c r="C100" s="28">
        <f t="shared" si="158"/>
        <v>26175049</v>
      </c>
      <c r="D100" s="28">
        <f t="shared" ref="D100:V100" si="159">D101+D107</f>
        <v>26583240</v>
      </c>
      <c r="E100" s="28">
        <f t="shared" si="159"/>
        <v>27037029</v>
      </c>
      <c r="F100" s="28">
        <f t="shared" si="159"/>
        <v>27572407</v>
      </c>
      <c r="G100" s="28">
        <f t="shared" si="159"/>
        <v>28150470</v>
      </c>
      <c r="H100" s="28">
        <f t="shared" si="159"/>
        <v>28835986</v>
      </c>
      <c r="I100" s="28">
        <f t="shared" si="159"/>
        <v>29984396</v>
      </c>
      <c r="J100" s="28">
        <f t="shared" si="159"/>
        <v>30283025</v>
      </c>
      <c r="K100" s="28">
        <f t="shared" si="159"/>
        <v>29912768</v>
      </c>
      <c r="L100" s="28">
        <f t="shared" si="159"/>
        <v>30013985</v>
      </c>
      <c r="M100" s="28">
        <f t="shared" si="159"/>
        <v>30114600</v>
      </c>
      <c r="N100" s="28">
        <f t="shared" si="159"/>
        <v>29745864</v>
      </c>
      <c r="O100" s="28">
        <f t="shared" si="159"/>
        <v>29623203</v>
      </c>
      <c r="P100" s="28">
        <f t="shared" si="159"/>
        <v>30104945</v>
      </c>
      <c r="Q100" s="28">
        <f t="shared" si="159"/>
        <v>30823699</v>
      </c>
      <c r="R100" s="28">
        <f t="shared" si="159"/>
        <v>31135917</v>
      </c>
      <c r="S100" s="28">
        <f t="shared" si="159"/>
        <v>31563387</v>
      </c>
      <c r="T100" s="28">
        <f t="shared" si="159"/>
        <v>32188101</v>
      </c>
      <c r="U100" s="28">
        <f t="shared" si="159"/>
        <v>32921250</v>
      </c>
      <c r="V100" s="28">
        <f t="shared" si="159"/>
        <v>33295389</v>
      </c>
      <c r="W100" s="28">
        <f t="shared" ref="W100" si="160">W101+W107</f>
        <v>33876367</v>
      </c>
      <c r="DA100" s="173"/>
    </row>
    <row r="101" spans="1:105" ht="11.45" hidden="1" customHeight="1" x14ac:dyDescent="0.25">
      <c r="A101" s="136" t="s">
        <v>158</v>
      </c>
      <c r="B101" s="137">
        <f t="shared" ref="B101:C101" si="161">SUM(B102:B106)</f>
        <v>20498909</v>
      </c>
      <c r="C101" s="137">
        <f t="shared" si="161"/>
        <v>21160164</v>
      </c>
      <c r="D101" s="137">
        <f t="shared" ref="D101:V101" si="162">SUM(D102:D106)</f>
        <v>21459483</v>
      </c>
      <c r="E101" s="137">
        <f t="shared" si="162"/>
        <v>21862167</v>
      </c>
      <c r="F101" s="137">
        <f t="shared" si="162"/>
        <v>22343941</v>
      </c>
      <c r="G101" s="137">
        <f t="shared" si="162"/>
        <v>22858767</v>
      </c>
      <c r="H101" s="137">
        <f t="shared" si="162"/>
        <v>23396730</v>
      </c>
      <c r="I101" s="137">
        <f t="shared" si="162"/>
        <v>24520052</v>
      </c>
      <c r="J101" s="137">
        <f t="shared" si="162"/>
        <v>24730713</v>
      </c>
      <c r="K101" s="137">
        <f t="shared" si="162"/>
        <v>24462850</v>
      </c>
      <c r="L101" s="137">
        <f t="shared" si="162"/>
        <v>24553977</v>
      </c>
      <c r="M101" s="137">
        <f t="shared" si="162"/>
        <v>24648265</v>
      </c>
      <c r="N101" s="137">
        <f t="shared" si="162"/>
        <v>24374112</v>
      </c>
      <c r="O101" s="137">
        <f t="shared" si="162"/>
        <v>24460818</v>
      </c>
      <c r="P101" s="137">
        <f t="shared" si="162"/>
        <v>24886425</v>
      </c>
      <c r="Q101" s="137">
        <f t="shared" si="162"/>
        <v>25557503</v>
      </c>
      <c r="R101" s="137">
        <f t="shared" si="162"/>
        <v>25852668</v>
      </c>
      <c r="S101" s="137">
        <f t="shared" si="162"/>
        <v>26200795</v>
      </c>
      <c r="T101" s="137">
        <f t="shared" si="162"/>
        <v>26702056</v>
      </c>
      <c r="U101" s="137">
        <f t="shared" si="162"/>
        <v>27288060</v>
      </c>
      <c r="V101" s="137">
        <f t="shared" si="162"/>
        <v>27646115</v>
      </c>
      <c r="W101" s="137">
        <f t="shared" ref="W101" si="163">SUM(W102:W106)</f>
        <v>28118762</v>
      </c>
      <c r="DA101" s="174"/>
    </row>
    <row r="102" spans="1:105" ht="11.45" hidden="1" customHeight="1" x14ac:dyDescent="0.25">
      <c r="A102" s="111" t="s">
        <v>110</v>
      </c>
      <c r="B102" s="84">
        <v>4162875</v>
      </c>
      <c r="C102" s="84">
        <v>4020688</v>
      </c>
      <c r="D102" s="84">
        <v>3712759</v>
      </c>
      <c r="E102" s="84">
        <v>3510104</v>
      </c>
      <c r="F102" s="84">
        <v>3269887</v>
      </c>
      <c r="G102" s="84">
        <v>3088695</v>
      </c>
      <c r="H102" s="84">
        <v>2946849</v>
      </c>
      <c r="I102" s="84">
        <v>2830130</v>
      </c>
      <c r="J102" s="84">
        <v>2777546</v>
      </c>
      <c r="K102" s="84">
        <v>2623828</v>
      </c>
      <c r="L102" s="84">
        <v>2559142</v>
      </c>
      <c r="M102" s="84">
        <v>2469027</v>
      </c>
      <c r="N102" s="84">
        <v>2383531</v>
      </c>
      <c r="O102" s="84">
        <v>2327112</v>
      </c>
      <c r="P102" s="84">
        <v>2198765</v>
      </c>
      <c r="Q102" s="84">
        <v>2141827</v>
      </c>
      <c r="R102" s="84">
        <v>2124007</v>
      </c>
      <c r="S102" s="84">
        <v>2079384</v>
      </c>
      <c r="T102" s="84">
        <v>2047153</v>
      </c>
      <c r="U102" s="84">
        <v>2032221</v>
      </c>
      <c r="V102" s="84">
        <v>2016308</v>
      </c>
      <c r="W102" s="84">
        <v>2025326</v>
      </c>
      <c r="DA102" s="171"/>
    </row>
    <row r="103" spans="1:105" ht="11.45" hidden="1" customHeight="1" x14ac:dyDescent="0.25">
      <c r="A103" s="111" t="s">
        <v>111</v>
      </c>
      <c r="B103" s="84">
        <v>16174940</v>
      </c>
      <c r="C103" s="84">
        <v>16962652</v>
      </c>
      <c r="D103" s="84">
        <v>17540743</v>
      </c>
      <c r="E103" s="84">
        <v>18129637</v>
      </c>
      <c r="F103" s="84">
        <v>18845080</v>
      </c>
      <c r="G103" s="84">
        <v>19529221</v>
      </c>
      <c r="H103" s="84">
        <v>20172920</v>
      </c>
      <c r="I103" s="84">
        <v>21406488</v>
      </c>
      <c r="J103" s="84">
        <v>21648946</v>
      </c>
      <c r="K103" s="84">
        <v>21509311</v>
      </c>
      <c r="L103" s="84">
        <v>21632626</v>
      </c>
      <c r="M103" s="84">
        <v>21804649</v>
      </c>
      <c r="N103" s="84">
        <v>21599110</v>
      </c>
      <c r="O103" s="84">
        <v>21734091</v>
      </c>
      <c r="P103" s="84">
        <v>22254831</v>
      </c>
      <c r="Q103" s="84">
        <v>22968439</v>
      </c>
      <c r="R103" s="84">
        <v>23260751</v>
      </c>
      <c r="S103" s="84">
        <v>23643179</v>
      </c>
      <c r="T103" s="84">
        <v>24126320</v>
      </c>
      <c r="U103" s="84">
        <v>24686649</v>
      </c>
      <c r="V103" s="84">
        <v>25030457</v>
      </c>
      <c r="W103" s="84">
        <v>25445973</v>
      </c>
      <c r="DA103" s="171"/>
    </row>
    <row r="104" spans="1:105" ht="11.45" hidden="1" customHeight="1" x14ac:dyDescent="0.25">
      <c r="A104" s="111" t="s">
        <v>112</v>
      </c>
      <c r="B104" s="84">
        <v>148389</v>
      </c>
      <c r="C104" s="84">
        <v>162035</v>
      </c>
      <c r="D104" s="84">
        <v>189082</v>
      </c>
      <c r="E104" s="84">
        <v>203139</v>
      </c>
      <c r="F104" s="84">
        <v>207554</v>
      </c>
      <c r="G104" s="84">
        <v>216995</v>
      </c>
      <c r="H104" s="84">
        <v>239582</v>
      </c>
      <c r="I104" s="84">
        <v>243338</v>
      </c>
      <c r="J104" s="84">
        <v>253819</v>
      </c>
      <c r="K104" s="84">
        <v>264372</v>
      </c>
      <c r="L104" s="84">
        <v>273620</v>
      </c>
      <c r="M104" s="84">
        <v>283018</v>
      </c>
      <c r="N104" s="84">
        <v>273181</v>
      </c>
      <c r="O104" s="84">
        <v>272731</v>
      </c>
      <c r="P104" s="84">
        <v>293308</v>
      </c>
      <c r="Q104" s="84">
        <v>291444</v>
      </c>
      <c r="R104" s="84">
        <v>291625</v>
      </c>
      <c r="S104" s="84">
        <v>285984</v>
      </c>
      <c r="T104" s="84">
        <v>296134</v>
      </c>
      <c r="U104" s="84">
        <v>305472</v>
      </c>
      <c r="V104" s="84">
        <v>306131</v>
      </c>
      <c r="W104" s="84">
        <v>308078</v>
      </c>
      <c r="DA104" s="171"/>
    </row>
    <row r="105" spans="1:105" ht="11.45" hidden="1" customHeight="1" x14ac:dyDescent="0.25">
      <c r="A105" s="111" t="s">
        <v>113</v>
      </c>
      <c r="B105" s="84">
        <v>7509</v>
      </c>
      <c r="C105" s="84">
        <v>8885</v>
      </c>
      <c r="D105" s="84">
        <v>10724</v>
      </c>
      <c r="E105" s="84">
        <v>12990</v>
      </c>
      <c r="F105" s="84">
        <v>14937</v>
      </c>
      <c r="G105" s="84">
        <v>17506</v>
      </c>
      <c r="H105" s="84">
        <v>30914</v>
      </c>
      <c r="I105" s="84">
        <v>33448</v>
      </c>
      <c r="J105" s="84">
        <v>44143</v>
      </c>
      <c r="K105" s="84">
        <v>58687</v>
      </c>
      <c r="L105" s="84">
        <v>82199</v>
      </c>
      <c r="M105" s="84">
        <v>82440</v>
      </c>
      <c r="N105" s="84">
        <v>105390</v>
      </c>
      <c r="O105" s="84">
        <v>110219</v>
      </c>
      <c r="P105" s="84">
        <v>116520</v>
      </c>
      <c r="Q105" s="84">
        <v>127013</v>
      </c>
      <c r="R105" s="84">
        <v>135207</v>
      </c>
      <c r="S105" s="84">
        <v>140015</v>
      </c>
      <c r="T105" s="84">
        <v>155989</v>
      </c>
      <c r="U105" s="84">
        <v>165770</v>
      </c>
      <c r="V105" s="84">
        <v>171920</v>
      </c>
      <c r="W105" s="84">
        <v>172080</v>
      </c>
      <c r="DA105" s="171"/>
    </row>
    <row r="106" spans="1:105" ht="11.45" hidden="1" customHeight="1" x14ac:dyDescent="0.25">
      <c r="A106" s="111" t="s">
        <v>115</v>
      </c>
      <c r="B106" s="84">
        <v>5196</v>
      </c>
      <c r="C106" s="84">
        <v>5904</v>
      </c>
      <c r="D106" s="84">
        <v>6175</v>
      </c>
      <c r="E106" s="84">
        <v>6297</v>
      </c>
      <c r="F106" s="84">
        <v>6483</v>
      </c>
      <c r="G106" s="84">
        <v>6350</v>
      </c>
      <c r="H106" s="84">
        <v>6465</v>
      </c>
      <c r="I106" s="84">
        <v>6648</v>
      </c>
      <c r="J106" s="84">
        <v>6259</v>
      </c>
      <c r="K106" s="84">
        <v>6652</v>
      </c>
      <c r="L106" s="84">
        <v>6390</v>
      </c>
      <c r="M106" s="84">
        <v>9131</v>
      </c>
      <c r="N106" s="84">
        <v>12900</v>
      </c>
      <c r="O106" s="84">
        <v>16665</v>
      </c>
      <c r="P106" s="84">
        <v>23001</v>
      </c>
      <c r="Q106" s="84">
        <v>28780</v>
      </c>
      <c r="R106" s="84">
        <v>41078</v>
      </c>
      <c r="S106" s="84">
        <v>52233</v>
      </c>
      <c r="T106" s="84">
        <v>76460</v>
      </c>
      <c r="U106" s="84">
        <v>97948</v>
      </c>
      <c r="V106" s="84">
        <v>121299</v>
      </c>
      <c r="W106" s="84">
        <v>167305</v>
      </c>
      <c r="DA106" s="171"/>
    </row>
    <row r="107" spans="1:105" ht="11.45" hidden="1" customHeight="1" x14ac:dyDescent="0.25">
      <c r="A107" s="109" t="s">
        <v>160</v>
      </c>
      <c r="B107" s="110">
        <f t="shared" ref="B107:C107" si="164">SUM(B108:B109)</f>
        <v>4865225</v>
      </c>
      <c r="C107" s="110">
        <f t="shared" si="164"/>
        <v>5014885</v>
      </c>
      <c r="D107" s="110">
        <f t="shared" ref="D107:V107" si="165">SUM(D108:D109)</f>
        <v>5123757</v>
      </c>
      <c r="E107" s="110">
        <f t="shared" si="165"/>
        <v>5174862</v>
      </c>
      <c r="F107" s="110">
        <f t="shared" si="165"/>
        <v>5228466</v>
      </c>
      <c r="G107" s="110">
        <f t="shared" si="165"/>
        <v>5291703</v>
      </c>
      <c r="H107" s="110">
        <f t="shared" si="165"/>
        <v>5439256</v>
      </c>
      <c r="I107" s="110">
        <f t="shared" si="165"/>
        <v>5464344</v>
      </c>
      <c r="J107" s="110">
        <f t="shared" si="165"/>
        <v>5552312</v>
      </c>
      <c r="K107" s="110">
        <f t="shared" si="165"/>
        <v>5449918</v>
      </c>
      <c r="L107" s="110">
        <f t="shared" si="165"/>
        <v>5460008</v>
      </c>
      <c r="M107" s="110">
        <f t="shared" si="165"/>
        <v>5466335</v>
      </c>
      <c r="N107" s="110">
        <f t="shared" si="165"/>
        <v>5371752</v>
      </c>
      <c r="O107" s="110">
        <f t="shared" si="165"/>
        <v>5162385</v>
      </c>
      <c r="P107" s="110">
        <f t="shared" si="165"/>
        <v>5218520</v>
      </c>
      <c r="Q107" s="110">
        <f t="shared" si="165"/>
        <v>5266196</v>
      </c>
      <c r="R107" s="110">
        <f t="shared" si="165"/>
        <v>5283249</v>
      </c>
      <c r="S107" s="110">
        <f t="shared" si="165"/>
        <v>5362592</v>
      </c>
      <c r="T107" s="110">
        <f t="shared" si="165"/>
        <v>5486045</v>
      </c>
      <c r="U107" s="110">
        <f t="shared" si="165"/>
        <v>5633190</v>
      </c>
      <c r="V107" s="110">
        <f t="shared" si="165"/>
        <v>5649274</v>
      </c>
      <c r="W107" s="110">
        <f t="shared" ref="W107" si="166">SUM(W108:W109)</f>
        <v>5757605</v>
      </c>
      <c r="DA107" s="176"/>
    </row>
    <row r="108" spans="1:105" ht="11.45" hidden="1" customHeight="1" x14ac:dyDescent="0.25">
      <c r="A108" s="128" t="s">
        <v>27</v>
      </c>
      <c r="B108" s="102">
        <v>4559221</v>
      </c>
      <c r="C108" s="102">
        <v>4686813</v>
      </c>
      <c r="D108" s="102">
        <v>4778616</v>
      </c>
      <c r="E108" s="102">
        <v>4822090</v>
      </c>
      <c r="F108" s="102">
        <v>4811367</v>
      </c>
      <c r="G108" s="102">
        <v>4859967</v>
      </c>
      <c r="H108" s="102">
        <v>4986833</v>
      </c>
      <c r="I108" s="102">
        <v>4996949</v>
      </c>
      <c r="J108" s="102">
        <v>5085608</v>
      </c>
      <c r="K108" s="102">
        <v>5031445</v>
      </c>
      <c r="L108" s="102">
        <v>5025991</v>
      </c>
      <c r="M108" s="102">
        <v>5036381</v>
      </c>
      <c r="N108" s="102">
        <v>4942707</v>
      </c>
      <c r="O108" s="102">
        <v>4709905</v>
      </c>
      <c r="P108" s="102">
        <v>4761297</v>
      </c>
      <c r="Q108" s="102">
        <v>4796101</v>
      </c>
      <c r="R108" s="102">
        <v>4784022</v>
      </c>
      <c r="S108" s="102">
        <v>4829842</v>
      </c>
      <c r="T108" s="102">
        <v>4971523</v>
      </c>
      <c r="U108" s="102">
        <v>5093283</v>
      </c>
      <c r="V108" s="102">
        <v>5109388</v>
      </c>
      <c r="W108" s="102">
        <v>5184112</v>
      </c>
      <c r="DA108" s="175"/>
    </row>
    <row r="109" spans="1:105" ht="11.45" hidden="1" customHeight="1" x14ac:dyDescent="0.25">
      <c r="A109" s="138" t="s">
        <v>116</v>
      </c>
      <c r="B109" s="86">
        <v>306004</v>
      </c>
      <c r="C109" s="86">
        <v>328072</v>
      </c>
      <c r="D109" s="86">
        <v>345141</v>
      </c>
      <c r="E109" s="86">
        <v>352772</v>
      </c>
      <c r="F109" s="86">
        <v>417099</v>
      </c>
      <c r="G109" s="86">
        <v>431736</v>
      </c>
      <c r="H109" s="86">
        <v>452423</v>
      </c>
      <c r="I109" s="86">
        <v>467395</v>
      </c>
      <c r="J109" s="86">
        <v>466704</v>
      </c>
      <c r="K109" s="86">
        <v>418473</v>
      </c>
      <c r="L109" s="86">
        <v>434017</v>
      </c>
      <c r="M109" s="86">
        <v>429954</v>
      </c>
      <c r="N109" s="86">
        <v>429045</v>
      </c>
      <c r="O109" s="86">
        <v>452480</v>
      </c>
      <c r="P109" s="86">
        <v>457223</v>
      </c>
      <c r="Q109" s="86">
        <v>470095</v>
      </c>
      <c r="R109" s="86">
        <v>499227</v>
      </c>
      <c r="S109" s="86">
        <v>532750</v>
      </c>
      <c r="T109" s="86">
        <v>514522</v>
      </c>
      <c r="U109" s="86">
        <v>539907</v>
      </c>
      <c r="V109" s="86">
        <v>539886</v>
      </c>
      <c r="W109" s="86">
        <v>573493</v>
      </c>
      <c r="DA109" s="178"/>
    </row>
    <row r="110" spans="1:105" ht="11.45" customHeight="1" x14ac:dyDescent="0.25">
      <c r="A110" s="106"/>
      <c r="B110" s="106"/>
      <c r="C110" s="106"/>
      <c r="L110" s="106"/>
      <c r="M110" s="106"/>
      <c r="N110" s="106"/>
    </row>
    <row r="111" spans="1:105" ht="11.45" customHeight="1" x14ac:dyDescent="0.25">
      <c r="A111" s="53" t="s">
        <v>117</v>
      </c>
      <c r="B111" s="54">
        <f t="shared" ref="B111:K111" si="167">B112+B127</f>
        <v>17731463</v>
      </c>
      <c r="C111" s="54">
        <f t="shared" si="167"/>
        <v>20156380</v>
      </c>
      <c r="D111" s="54">
        <f t="shared" si="167"/>
        <v>19623985</v>
      </c>
      <c r="E111" s="54">
        <f t="shared" si="167"/>
        <v>19291744</v>
      </c>
      <c r="F111" s="54">
        <f t="shared" si="167"/>
        <v>20081807</v>
      </c>
      <c r="G111" s="54">
        <f t="shared" si="167"/>
        <v>21082774</v>
      </c>
      <c r="H111" s="54">
        <f t="shared" si="167"/>
        <v>22278657</v>
      </c>
      <c r="I111" s="54">
        <f t="shared" si="167"/>
        <v>23345081</v>
      </c>
      <c r="J111" s="54">
        <f t="shared" si="167"/>
        <v>21893509</v>
      </c>
      <c r="K111" s="54">
        <f t="shared" si="167"/>
        <v>20050080</v>
      </c>
      <c r="L111" s="54">
        <f t="shared" ref="L111" si="168">L112+L127</f>
        <v>19322790</v>
      </c>
      <c r="M111" s="54">
        <f t="shared" ref="M111:V111" si="169">M112+M127</f>
        <v>19428776</v>
      </c>
      <c r="N111" s="54">
        <f t="shared" si="169"/>
        <v>18074426</v>
      </c>
      <c r="O111" s="54">
        <f t="shared" si="169"/>
        <v>17377327</v>
      </c>
      <c r="P111" s="54">
        <f t="shared" si="169"/>
        <v>18515922</v>
      </c>
      <c r="Q111" s="54">
        <f t="shared" si="169"/>
        <v>20611713</v>
      </c>
      <c r="R111" s="54">
        <f t="shared" si="169"/>
        <v>20256526</v>
      </c>
      <c r="S111" s="54">
        <f t="shared" si="169"/>
        <v>21209975</v>
      </c>
      <c r="T111" s="54">
        <f t="shared" si="169"/>
        <v>22070270</v>
      </c>
      <c r="U111" s="54">
        <f t="shared" si="169"/>
        <v>22467102</v>
      </c>
      <c r="V111" s="54">
        <f t="shared" si="169"/>
        <v>18876475</v>
      </c>
      <c r="W111" s="54">
        <f t="shared" ref="W111" si="170">W112+W127</f>
        <v>20900869</v>
      </c>
      <c r="DA111" s="172" t="s">
        <v>525</v>
      </c>
    </row>
    <row r="112" spans="1:105" ht="11.45" customHeight="1" x14ac:dyDescent="0.25">
      <c r="A112" s="27" t="s">
        <v>33</v>
      </c>
      <c r="B112" s="28">
        <f t="shared" ref="B112:K112" si="171">B113+B114+B121</f>
        <v>16640736</v>
      </c>
      <c r="C112" s="28">
        <f t="shared" si="171"/>
        <v>17864269</v>
      </c>
      <c r="D112" s="28">
        <f t="shared" si="171"/>
        <v>17513635</v>
      </c>
      <c r="E112" s="28">
        <f t="shared" si="171"/>
        <v>17116109</v>
      </c>
      <c r="F112" s="28">
        <f t="shared" si="171"/>
        <v>17678795</v>
      </c>
      <c r="G112" s="28">
        <f t="shared" si="171"/>
        <v>18763648</v>
      </c>
      <c r="H112" s="28">
        <f t="shared" si="171"/>
        <v>19584088</v>
      </c>
      <c r="I112" s="28">
        <f t="shared" si="171"/>
        <v>20020379</v>
      </c>
      <c r="J112" s="28">
        <f t="shared" si="171"/>
        <v>19312737</v>
      </c>
      <c r="K112" s="28">
        <f t="shared" si="171"/>
        <v>17883573</v>
      </c>
      <c r="L112" s="28">
        <f t="shared" ref="L112" si="172">L113+L114+L121</f>
        <v>16990012</v>
      </c>
      <c r="M112" s="28">
        <f t="shared" ref="M112:V112" si="173">M113+M114+M121</f>
        <v>17087974</v>
      </c>
      <c r="N112" s="28">
        <f t="shared" si="173"/>
        <v>16037733</v>
      </c>
      <c r="O112" s="28">
        <f t="shared" si="173"/>
        <v>15151979</v>
      </c>
      <c r="P112" s="28">
        <f t="shared" si="173"/>
        <v>15819305</v>
      </c>
      <c r="Q112" s="28">
        <f t="shared" si="173"/>
        <v>17743584</v>
      </c>
      <c r="R112" s="28">
        <f t="shared" si="173"/>
        <v>17618951</v>
      </c>
      <c r="S112" s="28">
        <f t="shared" si="173"/>
        <v>18568046</v>
      </c>
      <c r="T112" s="28">
        <f t="shared" si="173"/>
        <v>19281618</v>
      </c>
      <c r="U112" s="28">
        <f t="shared" si="173"/>
        <v>19478271</v>
      </c>
      <c r="V112" s="28">
        <f t="shared" si="173"/>
        <v>16552454</v>
      </c>
      <c r="W112" s="28">
        <f t="shared" ref="W112" si="174">W113+W114+W121</f>
        <v>18354565</v>
      </c>
      <c r="DA112" s="173" t="s">
        <v>526</v>
      </c>
    </row>
    <row r="113" spans="1:105" ht="11.45" customHeight="1" x14ac:dyDescent="0.25">
      <c r="A113" s="136" t="s">
        <v>182</v>
      </c>
      <c r="B113" s="137">
        <v>1897756</v>
      </c>
      <c r="C113" s="137">
        <v>2054656</v>
      </c>
      <c r="D113" s="137">
        <v>2563702</v>
      </c>
      <c r="E113" s="137">
        <v>2129118</v>
      </c>
      <c r="F113" s="137">
        <v>2121491</v>
      </c>
      <c r="G113" s="137">
        <v>2772290</v>
      </c>
      <c r="H113" s="137">
        <v>2806617</v>
      </c>
      <c r="I113" s="137">
        <v>2892547</v>
      </c>
      <c r="J113" s="137">
        <v>2870797</v>
      </c>
      <c r="K113" s="137">
        <v>2445153</v>
      </c>
      <c r="L113" s="137">
        <v>2027071</v>
      </c>
      <c r="M113" s="137">
        <v>1861353</v>
      </c>
      <c r="N113" s="137">
        <v>1661347</v>
      </c>
      <c r="O113" s="137">
        <v>1827394</v>
      </c>
      <c r="P113" s="137">
        <v>1939944</v>
      </c>
      <c r="Q113" s="137">
        <v>1950326</v>
      </c>
      <c r="R113" s="137">
        <v>1983517</v>
      </c>
      <c r="S113" s="137">
        <v>1909055</v>
      </c>
      <c r="T113" s="137">
        <v>2157416</v>
      </c>
      <c r="U113" s="137">
        <v>2172694</v>
      </c>
      <c r="V113" s="137">
        <v>2099186</v>
      </c>
      <c r="W113" s="137">
        <v>2662297</v>
      </c>
      <c r="DA113" s="174" t="s">
        <v>527</v>
      </c>
    </row>
    <row r="114" spans="1:105" ht="11.45" customHeight="1" x14ac:dyDescent="0.25">
      <c r="A114" s="109" t="s">
        <v>20</v>
      </c>
      <c r="B114" s="110">
        <f t="shared" ref="B114:K114" si="175">SUM(B115:B120)</f>
        <v>14704072</v>
      </c>
      <c r="C114" s="110">
        <f t="shared" si="175"/>
        <v>15757223</v>
      </c>
      <c r="D114" s="110">
        <f t="shared" si="175"/>
        <v>14902462</v>
      </c>
      <c r="E114" s="110">
        <f t="shared" si="175"/>
        <v>14941424</v>
      </c>
      <c r="F114" s="110">
        <f t="shared" si="175"/>
        <v>15505549</v>
      </c>
      <c r="G114" s="110">
        <f t="shared" si="175"/>
        <v>15939768</v>
      </c>
      <c r="H114" s="110">
        <f t="shared" si="175"/>
        <v>16721709</v>
      </c>
      <c r="I114" s="110">
        <f t="shared" si="175"/>
        <v>17071267</v>
      </c>
      <c r="J114" s="110">
        <f t="shared" si="175"/>
        <v>16384176</v>
      </c>
      <c r="K114" s="110">
        <f t="shared" si="175"/>
        <v>15389508</v>
      </c>
      <c r="L114" s="110">
        <f t="shared" ref="L114" si="176">SUM(L115:L120)</f>
        <v>14917967</v>
      </c>
      <c r="M114" s="110">
        <f t="shared" ref="M114:V114" si="177">SUM(M115:M120)</f>
        <v>15180370</v>
      </c>
      <c r="N114" s="110">
        <f t="shared" si="177"/>
        <v>14332730</v>
      </c>
      <c r="O114" s="110">
        <f t="shared" si="177"/>
        <v>13279354</v>
      </c>
      <c r="P114" s="110">
        <f t="shared" si="177"/>
        <v>13827518</v>
      </c>
      <c r="Q114" s="110">
        <f t="shared" si="177"/>
        <v>15734627</v>
      </c>
      <c r="R114" s="110">
        <f t="shared" si="177"/>
        <v>15587128</v>
      </c>
      <c r="S114" s="110">
        <f t="shared" si="177"/>
        <v>16608565</v>
      </c>
      <c r="T114" s="110">
        <f t="shared" si="177"/>
        <v>17074137</v>
      </c>
      <c r="U114" s="110">
        <f t="shared" si="177"/>
        <v>17250489</v>
      </c>
      <c r="V114" s="110">
        <f t="shared" si="177"/>
        <v>14402716</v>
      </c>
      <c r="W114" s="110">
        <f t="shared" ref="W114" si="178">SUM(W115:W120)</f>
        <v>15637945</v>
      </c>
      <c r="DA114" s="176" t="s">
        <v>528</v>
      </c>
    </row>
    <row r="115" spans="1:105" ht="11.45" customHeight="1" x14ac:dyDescent="0.25">
      <c r="A115" s="111" t="s">
        <v>110</v>
      </c>
      <c r="B115" s="84">
        <v>9361459</v>
      </c>
      <c r="C115" s="84">
        <v>9271586</v>
      </c>
      <c r="D115" s="84">
        <v>8287794</v>
      </c>
      <c r="E115" s="84">
        <v>7780937</v>
      </c>
      <c r="F115" s="84">
        <v>7684356</v>
      </c>
      <c r="G115" s="84">
        <v>7811220</v>
      </c>
      <c r="H115" s="84">
        <v>7872203</v>
      </c>
      <c r="I115" s="84">
        <v>8256178</v>
      </c>
      <c r="J115" s="84">
        <v>8093357</v>
      </c>
      <c r="K115" s="84">
        <v>7721514</v>
      </c>
      <c r="L115" s="84">
        <v>6923457</v>
      </c>
      <c r="M115" s="84">
        <v>6523882</v>
      </c>
      <c r="N115" s="84">
        <v>6488968</v>
      </c>
      <c r="O115" s="84">
        <v>6018693</v>
      </c>
      <c r="P115" s="84">
        <v>6301636</v>
      </c>
      <c r="Q115" s="84">
        <v>7315329</v>
      </c>
      <c r="R115" s="84">
        <v>7269805</v>
      </c>
      <c r="S115" s="84">
        <v>8417100</v>
      </c>
      <c r="T115" s="84">
        <v>9283943</v>
      </c>
      <c r="U115" s="84">
        <v>9963035</v>
      </c>
      <c r="V115" s="84">
        <v>7750639</v>
      </c>
      <c r="W115" s="84">
        <v>8666825</v>
      </c>
      <c r="DA115" s="171" t="s">
        <v>529</v>
      </c>
    </row>
    <row r="116" spans="1:105" ht="11.45" customHeight="1" x14ac:dyDescent="0.25">
      <c r="A116" s="111" t="s">
        <v>111</v>
      </c>
      <c r="B116" s="84">
        <v>5244853</v>
      </c>
      <c r="C116" s="84">
        <v>5802796</v>
      </c>
      <c r="D116" s="84">
        <v>5921504</v>
      </c>
      <c r="E116" s="84">
        <v>6425583</v>
      </c>
      <c r="F116" s="84">
        <v>7350711</v>
      </c>
      <c r="G116" s="84">
        <v>7494144</v>
      </c>
      <c r="H116" s="84">
        <v>8334440</v>
      </c>
      <c r="I116" s="84">
        <v>8271984</v>
      </c>
      <c r="J116" s="84">
        <v>7809219</v>
      </c>
      <c r="K116" s="84">
        <v>6814905</v>
      </c>
      <c r="L116" s="84">
        <v>7156957</v>
      </c>
      <c r="M116" s="84">
        <v>8237363</v>
      </c>
      <c r="N116" s="84">
        <v>7225138</v>
      </c>
      <c r="O116" s="84">
        <v>6593559</v>
      </c>
      <c r="P116" s="84">
        <v>6875964</v>
      </c>
      <c r="Q116" s="84">
        <v>7768555</v>
      </c>
      <c r="R116" s="84">
        <v>7749294</v>
      </c>
      <c r="S116" s="84">
        <v>7636158</v>
      </c>
      <c r="T116" s="84">
        <v>6862257</v>
      </c>
      <c r="U116" s="84">
        <v>6431458</v>
      </c>
      <c r="V116" s="84">
        <v>5222216</v>
      </c>
      <c r="W116" s="84">
        <v>4763630</v>
      </c>
      <c r="DA116" s="171" t="s">
        <v>530</v>
      </c>
    </row>
    <row r="117" spans="1:105" ht="11.45" customHeight="1" x14ac:dyDescent="0.25">
      <c r="A117" s="111" t="s">
        <v>112</v>
      </c>
      <c r="B117" s="84">
        <v>97757</v>
      </c>
      <c r="C117" s="84">
        <v>633781</v>
      </c>
      <c r="D117" s="84">
        <v>691824</v>
      </c>
      <c r="E117" s="84">
        <v>724995</v>
      </c>
      <c r="F117" s="84">
        <v>460971</v>
      </c>
      <c r="G117" s="84">
        <v>549032</v>
      </c>
      <c r="H117" s="84">
        <v>452168</v>
      </c>
      <c r="I117" s="84">
        <v>461938</v>
      </c>
      <c r="J117" s="84">
        <v>383628</v>
      </c>
      <c r="K117" s="84">
        <v>671289</v>
      </c>
      <c r="L117" s="84">
        <v>725188</v>
      </c>
      <c r="M117" s="84">
        <v>348392</v>
      </c>
      <c r="N117" s="84">
        <v>513008</v>
      </c>
      <c r="O117" s="84">
        <v>508927</v>
      </c>
      <c r="P117" s="84">
        <v>435887</v>
      </c>
      <c r="Q117" s="84">
        <v>429837</v>
      </c>
      <c r="R117" s="84">
        <v>370583</v>
      </c>
      <c r="S117" s="84">
        <v>317039</v>
      </c>
      <c r="T117" s="84">
        <v>576111</v>
      </c>
      <c r="U117" s="84">
        <v>356331</v>
      </c>
      <c r="V117" s="84">
        <v>282170</v>
      </c>
      <c r="W117" s="84">
        <v>350292</v>
      </c>
      <c r="DA117" s="171" t="s">
        <v>531</v>
      </c>
    </row>
    <row r="118" spans="1:105" ht="11.45" customHeight="1" x14ac:dyDescent="0.25">
      <c r="A118" s="111" t="s">
        <v>113</v>
      </c>
      <c r="B118" s="84">
        <v>3</v>
      </c>
      <c r="C118" s="84">
        <v>49060</v>
      </c>
      <c r="D118" s="84">
        <v>1340</v>
      </c>
      <c r="E118" s="84">
        <v>9900</v>
      </c>
      <c r="F118" s="84">
        <v>9507</v>
      </c>
      <c r="G118" s="84">
        <v>85370</v>
      </c>
      <c r="H118" s="84">
        <v>62863</v>
      </c>
      <c r="I118" s="84">
        <v>81140</v>
      </c>
      <c r="J118" s="84">
        <v>93807</v>
      </c>
      <c r="K118" s="84">
        <v>181037</v>
      </c>
      <c r="L118" s="84">
        <v>105851</v>
      </c>
      <c r="M118" s="84">
        <v>54903</v>
      </c>
      <c r="N118" s="84">
        <v>81871</v>
      </c>
      <c r="O118" s="84">
        <v>95617</v>
      </c>
      <c r="P118" s="84">
        <v>123135</v>
      </c>
      <c r="Q118" s="84">
        <v>86611</v>
      </c>
      <c r="R118" s="84">
        <v>68996</v>
      </c>
      <c r="S118" s="84">
        <v>53072</v>
      </c>
      <c r="T118" s="84">
        <v>81443</v>
      </c>
      <c r="U118" s="84">
        <v>82073</v>
      </c>
      <c r="V118" s="84">
        <v>65586</v>
      </c>
      <c r="W118" s="84">
        <v>51731</v>
      </c>
      <c r="DA118" s="171" t="s">
        <v>532</v>
      </c>
    </row>
    <row r="119" spans="1:105" ht="11.45" customHeight="1" x14ac:dyDescent="0.25">
      <c r="A119" s="111" t="s">
        <v>114</v>
      </c>
      <c r="B119" s="84">
        <v>0</v>
      </c>
      <c r="C119" s="84">
        <v>0</v>
      </c>
      <c r="D119" s="84">
        <v>0</v>
      </c>
      <c r="E119" s="84">
        <v>0</v>
      </c>
      <c r="F119" s="84">
        <v>0</v>
      </c>
      <c r="G119" s="84">
        <v>0</v>
      </c>
      <c r="H119" s="84">
        <v>0</v>
      </c>
      <c r="I119" s="84">
        <v>0</v>
      </c>
      <c r="J119" s="84">
        <v>130</v>
      </c>
      <c r="K119" s="84">
        <v>30</v>
      </c>
      <c r="L119" s="84">
        <v>218</v>
      </c>
      <c r="M119" s="84">
        <v>545</v>
      </c>
      <c r="N119" s="84">
        <v>8675</v>
      </c>
      <c r="O119" s="84">
        <v>39283</v>
      </c>
      <c r="P119" s="84">
        <v>56740</v>
      </c>
      <c r="Q119" s="84">
        <v>79757</v>
      </c>
      <c r="R119" s="84">
        <v>68849</v>
      </c>
      <c r="S119" s="84">
        <v>90068</v>
      </c>
      <c r="T119" s="84">
        <v>119780</v>
      </c>
      <c r="U119" s="84">
        <v>155656</v>
      </c>
      <c r="V119" s="84">
        <v>534415</v>
      </c>
      <c r="W119" s="84">
        <v>888427</v>
      </c>
      <c r="DA119" s="171" t="s">
        <v>533</v>
      </c>
    </row>
    <row r="120" spans="1:105" ht="11.45" customHeight="1" x14ac:dyDescent="0.25">
      <c r="A120" s="111" t="s">
        <v>115</v>
      </c>
      <c r="B120" s="84">
        <v>0</v>
      </c>
      <c r="C120" s="84">
        <v>0</v>
      </c>
      <c r="D120" s="84">
        <v>0</v>
      </c>
      <c r="E120" s="84">
        <v>9</v>
      </c>
      <c r="F120" s="84">
        <v>4</v>
      </c>
      <c r="G120" s="84">
        <v>2</v>
      </c>
      <c r="H120" s="84">
        <v>35</v>
      </c>
      <c r="I120" s="84">
        <v>27</v>
      </c>
      <c r="J120" s="84">
        <v>4035</v>
      </c>
      <c r="K120" s="84">
        <v>733</v>
      </c>
      <c r="L120" s="84">
        <v>6296</v>
      </c>
      <c r="M120" s="84">
        <v>15285</v>
      </c>
      <c r="N120" s="84">
        <v>15070</v>
      </c>
      <c r="O120" s="84">
        <v>23275</v>
      </c>
      <c r="P120" s="84">
        <v>34156</v>
      </c>
      <c r="Q120" s="84">
        <v>54538</v>
      </c>
      <c r="R120" s="84">
        <v>59601</v>
      </c>
      <c r="S120" s="84">
        <v>95128</v>
      </c>
      <c r="T120" s="84">
        <v>150603</v>
      </c>
      <c r="U120" s="84">
        <v>261936</v>
      </c>
      <c r="V120" s="84">
        <v>547690</v>
      </c>
      <c r="W120" s="84">
        <v>917040</v>
      </c>
      <c r="DA120" s="171" t="s">
        <v>534</v>
      </c>
    </row>
    <row r="121" spans="1:105" ht="11.45" customHeight="1" x14ac:dyDescent="0.25">
      <c r="A121" s="109" t="s">
        <v>21</v>
      </c>
      <c r="B121" s="110">
        <f t="shared" ref="B121:K121" si="179">SUM(B122:B126)</f>
        <v>38908</v>
      </c>
      <c r="C121" s="110">
        <f t="shared" si="179"/>
        <v>52390</v>
      </c>
      <c r="D121" s="110">
        <f t="shared" si="179"/>
        <v>47471</v>
      </c>
      <c r="E121" s="110">
        <f t="shared" si="179"/>
        <v>45567</v>
      </c>
      <c r="F121" s="110">
        <f t="shared" si="179"/>
        <v>51755</v>
      </c>
      <c r="G121" s="110">
        <f t="shared" si="179"/>
        <v>51590</v>
      </c>
      <c r="H121" s="110">
        <f t="shared" si="179"/>
        <v>55762</v>
      </c>
      <c r="I121" s="110">
        <f t="shared" si="179"/>
        <v>56565</v>
      </c>
      <c r="J121" s="110">
        <f t="shared" si="179"/>
        <v>57764</v>
      </c>
      <c r="K121" s="110">
        <f t="shared" si="179"/>
        <v>48912</v>
      </c>
      <c r="L121" s="110">
        <f t="shared" ref="L121" si="180">SUM(L122:L126)</f>
        <v>44974</v>
      </c>
      <c r="M121" s="110">
        <f t="shared" ref="M121:V121" si="181">SUM(M122:M126)</f>
        <v>46251</v>
      </c>
      <c r="N121" s="110">
        <f t="shared" si="181"/>
        <v>43656</v>
      </c>
      <c r="O121" s="110">
        <f t="shared" si="181"/>
        <v>45231</v>
      </c>
      <c r="P121" s="110">
        <f t="shared" si="181"/>
        <v>51843</v>
      </c>
      <c r="Q121" s="110">
        <f t="shared" si="181"/>
        <v>58631</v>
      </c>
      <c r="R121" s="110">
        <f t="shared" si="181"/>
        <v>48306</v>
      </c>
      <c r="S121" s="110">
        <f t="shared" si="181"/>
        <v>50426</v>
      </c>
      <c r="T121" s="110">
        <f t="shared" si="181"/>
        <v>50065</v>
      </c>
      <c r="U121" s="110">
        <f t="shared" si="181"/>
        <v>55088</v>
      </c>
      <c r="V121" s="110">
        <f t="shared" si="181"/>
        <v>50552</v>
      </c>
      <c r="W121" s="110">
        <f t="shared" ref="W121" si="182">SUM(W122:W126)</f>
        <v>54323</v>
      </c>
      <c r="DA121" s="176" t="s">
        <v>535</v>
      </c>
    </row>
    <row r="122" spans="1:105" ht="11.45" customHeight="1" x14ac:dyDescent="0.25">
      <c r="A122" s="111" t="s">
        <v>110</v>
      </c>
      <c r="B122" s="102">
        <v>114</v>
      </c>
      <c r="C122" s="102">
        <v>147</v>
      </c>
      <c r="D122" s="102">
        <v>174</v>
      </c>
      <c r="E122" s="102">
        <v>92</v>
      </c>
      <c r="F122" s="102">
        <v>83</v>
      </c>
      <c r="G122" s="102">
        <v>105</v>
      </c>
      <c r="H122" s="102">
        <v>213</v>
      </c>
      <c r="I122" s="102">
        <v>312</v>
      </c>
      <c r="J122" s="102">
        <v>328</v>
      </c>
      <c r="K122" s="102">
        <v>119</v>
      </c>
      <c r="L122" s="102">
        <v>136</v>
      </c>
      <c r="M122" s="102">
        <v>128</v>
      </c>
      <c r="N122" s="102">
        <v>75</v>
      </c>
      <c r="O122" s="102">
        <v>720</v>
      </c>
      <c r="P122" s="102">
        <v>36</v>
      </c>
      <c r="Q122" s="102">
        <v>33</v>
      </c>
      <c r="R122" s="102">
        <v>30</v>
      </c>
      <c r="S122" s="102">
        <v>23</v>
      </c>
      <c r="T122" s="102">
        <v>7</v>
      </c>
      <c r="U122" s="102">
        <v>594</v>
      </c>
      <c r="V122" s="102">
        <v>29</v>
      </c>
      <c r="W122" s="102">
        <v>36</v>
      </c>
      <c r="DA122" s="175" t="s">
        <v>536</v>
      </c>
    </row>
    <row r="123" spans="1:105" ht="11.45" customHeight="1" x14ac:dyDescent="0.25">
      <c r="A123" s="111" t="s">
        <v>111</v>
      </c>
      <c r="B123" s="102">
        <v>38708</v>
      </c>
      <c r="C123" s="102">
        <v>50643</v>
      </c>
      <c r="D123" s="102">
        <v>46408</v>
      </c>
      <c r="E123" s="102">
        <v>44168</v>
      </c>
      <c r="F123" s="102">
        <v>49916</v>
      </c>
      <c r="G123" s="102">
        <v>49254</v>
      </c>
      <c r="H123" s="102">
        <v>53737</v>
      </c>
      <c r="I123" s="102">
        <v>54565</v>
      </c>
      <c r="J123" s="102">
        <v>55897</v>
      </c>
      <c r="K123" s="102">
        <v>46915</v>
      </c>
      <c r="L123" s="102">
        <v>42967</v>
      </c>
      <c r="M123" s="102">
        <v>42648</v>
      </c>
      <c r="N123" s="102">
        <v>41769</v>
      </c>
      <c r="O123" s="102">
        <v>40380</v>
      </c>
      <c r="P123" s="102">
        <v>48886</v>
      </c>
      <c r="Q123" s="102">
        <v>54104</v>
      </c>
      <c r="R123" s="102">
        <v>46148</v>
      </c>
      <c r="S123" s="102">
        <v>46243</v>
      </c>
      <c r="T123" s="102">
        <v>46186</v>
      </c>
      <c r="U123" s="102">
        <v>47590</v>
      </c>
      <c r="V123" s="102">
        <v>41414</v>
      </c>
      <c r="W123" s="102">
        <v>44233</v>
      </c>
      <c r="DA123" s="175" t="s">
        <v>537</v>
      </c>
    </row>
    <row r="124" spans="1:105" ht="11.45" customHeight="1" x14ac:dyDescent="0.25">
      <c r="A124" s="111" t="s">
        <v>112</v>
      </c>
      <c r="B124" s="102">
        <v>28</v>
      </c>
      <c r="C124" s="102">
        <v>54</v>
      </c>
      <c r="D124" s="102">
        <v>35</v>
      </c>
      <c r="E124" s="102">
        <v>47</v>
      </c>
      <c r="F124" s="102">
        <v>1165</v>
      </c>
      <c r="G124" s="102">
        <v>147</v>
      </c>
      <c r="H124" s="102">
        <v>62</v>
      </c>
      <c r="I124" s="102">
        <v>126</v>
      </c>
      <c r="J124" s="102">
        <v>140</v>
      </c>
      <c r="K124" s="102">
        <v>212</v>
      </c>
      <c r="L124" s="102">
        <v>98</v>
      </c>
      <c r="M124" s="102">
        <v>57</v>
      </c>
      <c r="N124" s="102">
        <v>14</v>
      </c>
      <c r="O124" s="102">
        <v>52</v>
      </c>
      <c r="P124" s="102">
        <v>95</v>
      </c>
      <c r="Q124" s="102">
        <v>102</v>
      </c>
      <c r="R124" s="102">
        <v>20</v>
      </c>
      <c r="S124" s="102">
        <v>13</v>
      </c>
      <c r="T124" s="102">
        <v>157</v>
      </c>
      <c r="U124" s="102">
        <v>83</v>
      </c>
      <c r="V124" s="102">
        <v>70</v>
      </c>
      <c r="W124" s="102">
        <v>205</v>
      </c>
      <c r="DA124" s="175" t="s">
        <v>538</v>
      </c>
    </row>
    <row r="125" spans="1:105" ht="11.45" customHeight="1" x14ac:dyDescent="0.25">
      <c r="A125" s="111" t="s">
        <v>113</v>
      </c>
      <c r="B125" s="102">
        <v>0</v>
      </c>
      <c r="C125" s="102">
        <v>1456</v>
      </c>
      <c r="D125" s="102">
        <v>789</v>
      </c>
      <c r="E125" s="102">
        <v>1205</v>
      </c>
      <c r="F125" s="102">
        <v>536</v>
      </c>
      <c r="G125" s="102">
        <v>1550</v>
      </c>
      <c r="H125" s="102">
        <v>1668</v>
      </c>
      <c r="I125" s="102">
        <v>1497</v>
      </c>
      <c r="J125" s="102">
        <v>1312</v>
      </c>
      <c r="K125" s="102">
        <v>1535</v>
      </c>
      <c r="L125" s="102">
        <v>1364</v>
      </c>
      <c r="M125" s="102">
        <v>3234</v>
      </c>
      <c r="N125" s="102">
        <v>1721</v>
      </c>
      <c r="O125" s="102">
        <v>2634</v>
      </c>
      <c r="P125" s="102">
        <v>2379</v>
      </c>
      <c r="Q125" s="102">
        <v>3994</v>
      </c>
      <c r="R125" s="102">
        <v>1568</v>
      </c>
      <c r="S125" s="102">
        <v>3542</v>
      </c>
      <c r="T125" s="102">
        <v>2891</v>
      </c>
      <c r="U125" s="102">
        <v>4905</v>
      </c>
      <c r="V125" s="102">
        <v>6931</v>
      </c>
      <c r="W125" s="102">
        <v>6823</v>
      </c>
      <c r="DA125" s="175" t="s">
        <v>539</v>
      </c>
    </row>
    <row r="126" spans="1:105" ht="11.45" customHeight="1" x14ac:dyDescent="0.25">
      <c r="A126" s="111" t="s">
        <v>115</v>
      </c>
      <c r="B126" s="102">
        <v>58</v>
      </c>
      <c r="C126" s="102">
        <v>90</v>
      </c>
      <c r="D126" s="102">
        <v>65</v>
      </c>
      <c r="E126" s="102">
        <v>55</v>
      </c>
      <c r="F126" s="102">
        <v>55</v>
      </c>
      <c r="G126" s="102">
        <v>534</v>
      </c>
      <c r="H126" s="102">
        <v>82</v>
      </c>
      <c r="I126" s="102">
        <v>65</v>
      </c>
      <c r="J126" s="102">
        <v>87</v>
      </c>
      <c r="K126" s="102">
        <v>131</v>
      </c>
      <c r="L126" s="102">
        <v>409</v>
      </c>
      <c r="M126" s="102">
        <v>184</v>
      </c>
      <c r="N126" s="102">
        <v>77</v>
      </c>
      <c r="O126" s="102">
        <v>1445</v>
      </c>
      <c r="P126" s="102">
        <v>447</v>
      </c>
      <c r="Q126" s="102">
        <v>398</v>
      </c>
      <c r="R126" s="102">
        <v>540</v>
      </c>
      <c r="S126" s="102">
        <v>605</v>
      </c>
      <c r="T126" s="102">
        <v>824</v>
      </c>
      <c r="U126" s="102">
        <v>1916</v>
      </c>
      <c r="V126" s="102">
        <v>2108</v>
      </c>
      <c r="W126" s="102">
        <v>3026</v>
      </c>
      <c r="DA126" s="175" t="s">
        <v>540</v>
      </c>
    </row>
    <row r="127" spans="1:105" ht="11.45" customHeight="1" x14ac:dyDescent="0.25">
      <c r="A127" s="27" t="s">
        <v>34</v>
      </c>
      <c r="B127" s="28">
        <f t="shared" ref="B127:K127" si="183">B128+B134</f>
        <v>1090727</v>
      </c>
      <c r="C127" s="28">
        <f t="shared" si="183"/>
        <v>2292111</v>
      </c>
      <c r="D127" s="28">
        <f t="shared" si="183"/>
        <v>2110350</v>
      </c>
      <c r="E127" s="28">
        <f t="shared" si="183"/>
        <v>2175635</v>
      </c>
      <c r="F127" s="28">
        <f t="shared" si="183"/>
        <v>2403012</v>
      </c>
      <c r="G127" s="28">
        <f t="shared" si="183"/>
        <v>2319126</v>
      </c>
      <c r="H127" s="28">
        <f t="shared" si="183"/>
        <v>2694569</v>
      </c>
      <c r="I127" s="28">
        <f t="shared" si="183"/>
        <v>3324702</v>
      </c>
      <c r="J127" s="28">
        <f t="shared" si="183"/>
        <v>2580772</v>
      </c>
      <c r="K127" s="28">
        <f t="shared" si="183"/>
        <v>2166507</v>
      </c>
      <c r="L127" s="28">
        <f t="shared" ref="L127" si="184">L128+L134</f>
        <v>2332778</v>
      </c>
      <c r="M127" s="28">
        <f t="shared" ref="M127:V127" si="185">M128+M134</f>
        <v>2340802</v>
      </c>
      <c r="N127" s="28">
        <f t="shared" si="185"/>
        <v>2036693</v>
      </c>
      <c r="O127" s="28">
        <f t="shared" si="185"/>
        <v>2225348</v>
      </c>
      <c r="P127" s="28">
        <f t="shared" si="185"/>
        <v>2696617</v>
      </c>
      <c r="Q127" s="28">
        <f t="shared" si="185"/>
        <v>2868129</v>
      </c>
      <c r="R127" s="28">
        <f t="shared" si="185"/>
        <v>2637575</v>
      </c>
      <c r="S127" s="28">
        <f t="shared" si="185"/>
        <v>2641929</v>
      </c>
      <c r="T127" s="28">
        <f t="shared" si="185"/>
        <v>2788652</v>
      </c>
      <c r="U127" s="28">
        <f t="shared" si="185"/>
        <v>2988831</v>
      </c>
      <c r="V127" s="28">
        <f t="shared" si="185"/>
        <v>2324021</v>
      </c>
      <c r="W127" s="28">
        <f t="shared" ref="W127" si="186">W128+W134</f>
        <v>2546304</v>
      </c>
      <c r="DA127" s="173" t="s">
        <v>541</v>
      </c>
    </row>
    <row r="128" spans="1:105" ht="11.45" customHeight="1" x14ac:dyDescent="0.25">
      <c r="A128" s="136" t="s">
        <v>158</v>
      </c>
      <c r="B128" s="137">
        <f t="shared" ref="B128:K128" si="187">SUM(B129:B133)</f>
        <v>969849</v>
      </c>
      <c r="C128" s="137">
        <f t="shared" si="187"/>
        <v>1905510</v>
      </c>
      <c r="D128" s="137">
        <f t="shared" si="187"/>
        <v>1729706</v>
      </c>
      <c r="E128" s="137">
        <f t="shared" si="187"/>
        <v>1838614</v>
      </c>
      <c r="F128" s="137">
        <f t="shared" si="187"/>
        <v>1969250</v>
      </c>
      <c r="G128" s="137">
        <f t="shared" si="187"/>
        <v>1892118</v>
      </c>
      <c r="H128" s="137">
        <f t="shared" si="187"/>
        <v>2185079</v>
      </c>
      <c r="I128" s="137">
        <f t="shared" si="187"/>
        <v>2865681</v>
      </c>
      <c r="J128" s="137">
        <f t="shared" si="187"/>
        <v>2114241</v>
      </c>
      <c r="K128" s="137">
        <f t="shared" si="187"/>
        <v>1844347</v>
      </c>
      <c r="L128" s="137">
        <f t="shared" ref="L128" si="188">SUM(L129:L133)</f>
        <v>1911399</v>
      </c>
      <c r="M128" s="137">
        <f t="shared" ref="M128:V128" si="189">SUM(M129:M133)</f>
        <v>1909919</v>
      </c>
      <c r="N128" s="137">
        <f t="shared" si="189"/>
        <v>1679716</v>
      </c>
      <c r="O128" s="137">
        <f t="shared" si="189"/>
        <v>1830630</v>
      </c>
      <c r="P128" s="137">
        <f t="shared" si="189"/>
        <v>2294474</v>
      </c>
      <c r="Q128" s="137">
        <f t="shared" si="189"/>
        <v>2449416</v>
      </c>
      <c r="R128" s="137">
        <f t="shared" si="189"/>
        <v>2203821</v>
      </c>
      <c r="S128" s="137">
        <f t="shared" si="189"/>
        <v>2145661</v>
      </c>
      <c r="T128" s="137">
        <f t="shared" si="189"/>
        <v>2290068</v>
      </c>
      <c r="U128" s="137">
        <f t="shared" si="189"/>
        <v>2431406</v>
      </c>
      <c r="V128" s="137">
        <f t="shared" si="189"/>
        <v>1958292</v>
      </c>
      <c r="W128" s="137">
        <f t="shared" ref="W128" si="190">SUM(W129:W133)</f>
        <v>2067716</v>
      </c>
      <c r="DA128" s="174" t="s">
        <v>542</v>
      </c>
    </row>
    <row r="129" spans="1:105" ht="11.45" customHeight="1" x14ac:dyDescent="0.25">
      <c r="A129" s="111" t="s">
        <v>110</v>
      </c>
      <c r="B129" s="84">
        <v>77543</v>
      </c>
      <c r="C129" s="84">
        <v>169810</v>
      </c>
      <c r="D129" s="84">
        <v>185556</v>
      </c>
      <c r="E129" s="84">
        <v>193566</v>
      </c>
      <c r="F129" s="84">
        <v>146387</v>
      </c>
      <c r="G129" s="84">
        <v>125608</v>
      </c>
      <c r="H129" s="84">
        <v>171497</v>
      </c>
      <c r="I129" s="84">
        <v>191296</v>
      </c>
      <c r="J129" s="84">
        <v>228097</v>
      </c>
      <c r="K129" s="84">
        <v>123914</v>
      </c>
      <c r="L129" s="84">
        <v>188878</v>
      </c>
      <c r="M129" s="84">
        <v>147675</v>
      </c>
      <c r="N129" s="84">
        <v>152783</v>
      </c>
      <c r="O129" s="84">
        <v>158238</v>
      </c>
      <c r="P129" s="84">
        <v>111195</v>
      </c>
      <c r="Q129" s="84">
        <v>146565</v>
      </c>
      <c r="R129" s="84">
        <v>179907</v>
      </c>
      <c r="S129" s="84">
        <v>150735</v>
      </c>
      <c r="T129" s="84">
        <v>189254</v>
      </c>
      <c r="U129" s="84">
        <v>168339</v>
      </c>
      <c r="V129" s="84">
        <v>149671</v>
      </c>
      <c r="W129" s="84">
        <v>176754</v>
      </c>
      <c r="DA129" s="171" t="s">
        <v>543</v>
      </c>
    </row>
    <row r="130" spans="1:105" ht="11.45" customHeight="1" x14ac:dyDescent="0.25">
      <c r="A130" s="111" t="s">
        <v>111</v>
      </c>
      <c r="B130" s="84">
        <v>888425</v>
      </c>
      <c r="C130" s="84">
        <v>1714631</v>
      </c>
      <c r="D130" s="84">
        <v>1509033</v>
      </c>
      <c r="E130" s="84">
        <v>1622027</v>
      </c>
      <c r="F130" s="84">
        <v>1809169</v>
      </c>
      <c r="G130" s="84">
        <v>1746108</v>
      </c>
      <c r="H130" s="84">
        <v>1970740</v>
      </c>
      <c r="I130" s="84">
        <v>2655696</v>
      </c>
      <c r="J130" s="84">
        <v>1858093</v>
      </c>
      <c r="K130" s="84">
        <v>1688666</v>
      </c>
      <c r="L130" s="84">
        <v>1681319</v>
      </c>
      <c r="M130" s="84">
        <v>1736625</v>
      </c>
      <c r="N130" s="84">
        <v>1476768</v>
      </c>
      <c r="O130" s="84">
        <v>1646346</v>
      </c>
      <c r="P130" s="84">
        <v>2138018</v>
      </c>
      <c r="Q130" s="84">
        <v>2270233</v>
      </c>
      <c r="R130" s="84">
        <v>1980499</v>
      </c>
      <c r="S130" s="84">
        <v>1958148</v>
      </c>
      <c r="T130" s="84">
        <v>2036332</v>
      </c>
      <c r="U130" s="84">
        <v>2205649</v>
      </c>
      <c r="V130" s="84">
        <v>1753667</v>
      </c>
      <c r="W130" s="84">
        <v>1820504</v>
      </c>
      <c r="DA130" s="171" t="s">
        <v>544</v>
      </c>
    </row>
    <row r="131" spans="1:105" ht="11.45" customHeight="1" x14ac:dyDescent="0.25">
      <c r="A131" s="111" t="s">
        <v>112</v>
      </c>
      <c r="B131" s="84">
        <v>3009</v>
      </c>
      <c r="C131" s="84">
        <v>18591</v>
      </c>
      <c r="D131" s="84">
        <v>32568</v>
      </c>
      <c r="E131" s="84">
        <v>20065</v>
      </c>
      <c r="F131" s="84">
        <v>10847</v>
      </c>
      <c r="G131" s="84">
        <v>16974</v>
      </c>
      <c r="H131" s="84">
        <v>28298</v>
      </c>
      <c r="I131" s="84">
        <v>14827</v>
      </c>
      <c r="J131" s="84">
        <v>16208</v>
      </c>
      <c r="K131" s="84">
        <v>15519</v>
      </c>
      <c r="L131" s="84">
        <v>14788</v>
      </c>
      <c r="M131" s="84">
        <v>14689</v>
      </c>
      <c r="N131" s="84">
        <v>17661</v>
      </c>
      <c r="O131" s="84">
        <v>8605</v>
      </c>
      <c r="P131" s="84">
        <v>28578</v>
      </c>
      <c r="Q131" s="84">
        <v>9307</v>
      </c>
      <c r="R131" s="84">
        <v>12870</v>
      </c>
      <c r="S131" s="84">
        <v>10735</v>
      </c>
      <c r="T131" s="84">
        <v>17267</v>
      </c>
      <c r="U131" s="84">
        <v>19037</v>
      </c>
      <c r="V131" s="84">
        <v>14929</v>
      </c>
      <c r="W131" s="84">
        <v>14637</v>
      </c>
      <c r="DA131" s="171" t="s">
        <v>545</v>
      </c>
    </row>
    <row r="132" spans="1:105" ht="11.45" customHeight="1" x14ac:dyDescent="0.25">
      <c r="A132" s="111" t="s">
        <v>113</v>
      </c>
      <c r="B132" s="84">
        <v>9</v>
      </c>
      <c r="C132" s="84">
        <v>1718</v>
      </c>
      <c r="D132" s="84">
        <v>2204</v>
      </c>
      <c r="E132" s="84">
        <v>2718</v>
      </c>
      <c r="F132" s="84">
        <v>2460</v>
      </c>
      <c r="G132" s="84">
        <v>3161</v>
      </c>
      <c r="H132" s="84">
        <v>14057</v>
      </c>
      <c r="I132" s="84">
        <v>3384</v>
      </c>
      <c r="J132" s="84">
        <v>11227</v>
      </c>
      <c r="K132" s="84">
        <v>15542</v>
      </c>
      <c r="L132" s="84">
        <v>25388</v>
      </c>
      <c r="M132" s="84">
        <v>8077</v>
      </c>
      <c r="N132" s="84">
        <v>25921</v>
      </c>
      <c r="O132" s="84">
        <v>10522</v>
      </c>
      <c r="P132" s="84">
        <v>9622</v>
      </c>
      <c r="Q132" s="84">
        <v>14414</v>
      </c>
      <c r="R132" s="84">
        <v>17253</v>
      </c>
      <c r="S132" s="84">
        <v>11387</v>
      </c>
      <c r="T132" s="84">
        <v>21259</v>
      </c>
      <c r="U132" s="84">
        <v>14443</v>
      </c>
      <c r="V132" s="84">
        <v>11586</v>
      </c>
      <c r="W132" s="84">
        <v>8345</v>
      </c>
      <c r="DA132" s="171" t="s">
        <v>546</v>
      </c>
    </row>
    <row r="133" spans="1:105" ht="11.45" customHeight="1" x14ac:dyDescent="0.25">
      <c r="A133" s="111" t="s">
        <v>115</v>
      </c>
      <c r="B133" s="84">
        <v>863</v>
      </c>
      <c r="C133" s="84">
        <v>760</v>
      </c>
      <c r="D133" s="84">
        <v>345</v>
      </c>
      <c r="E133" s="84">
        <v>238</v>
      </c>
      <c r="F133" s="84">
        <v>387</v>
      </c>
      <c r="G133" s="84">
        <v>267</v>
      </c>
      <c r="H133" s="84">
        <v>487</v>
      </c>
      <c r="I133" s="84">
        <v>478</v>
      </c>
      <c r="J133" s="84">
        <v>616</v>
      </c>
      <c r="K133" s="84">
        <v>706</v>
      </c>
      <c r="L133" s="84">
        <v>1026</v>
      </c>
      <c r="M133" s="84">
        <v>2853</v>
      </c>
      <c r="N133" s="84">
        <v>6583</v>
      </c>
      <c r="O133" s="84">
        <v>6919</v>
      </c>
      <c r="P133" s="84">
        <v>7061</v>
      </c>
      <c r="Q133" s="84">
        <v>8897</v>
      </c>
      <c r="R133" s="84">
        <v>13292</v>
      </c>
      <c r="S133" s="84">
        <v>14656</v>
      </c>
      <c r="T133" s="84">
        <v>25956</v>
      </c>
      <c r="U133" s="84">
        <v>23938</v>
      </c>
      <c r="V133" s="84">
        <v>28439</v>
      </c>
      <c r="W133" s="84">
        <v>47476</v>
      </c>
      <c r="DA133" s="171" t="s">
        <v>547</v>
      </c>
    </row>
    <row r="134" spans="1:105" ht="11.45" customHeight="1" x14ac:dyDescent="0.25">
      <c r="A134" s="109" t="s">
        <v>160</v>
      </c>
      <c r="B134" s="110">
        <f t="shared" ref="B134:K134" si="191">SUM(B135:B136)</f>
        <v>120878</v>
      </c>
      <c r="C134" s="110">
        <f t="shared" si="191"/>
        <v>386601</v>
      </c>
      <c r="D134" s="110">
        <f t="shared" si="191"/>
        <v>380644</v>
      </c>
      <c r="E134" s="110">
        <f t="shared" si="191"/>
        <v>337021</v>
      </c>
      <c r="F134" s="110">
        <f t="shared" si="191"/>
        <v>433762</v>
      </c>
      <c r="G134" s="110">
        <f t="shared" si="191"/>
        <v>427008</v>
      </c>
      <c r="H134" s="110">
        <f t="shared" si="191"/>
        <v>509490</v>
      </c>
      <c r="I134" s="110">
        <f t="shared" si="191"/>
        <v>459021</v>
      </c>
      <c r="J134" s="110">
        <f t="shared" si="191"/>
        <v>466531</v>
      </c>
      <c r="K134" s="110">
        <f t="shared" si="191"/>
        <v>322160</v>
      </c>
      <c r="L134" s="110">
        <f t="shared" ref="L134" si="192">SUM(L135:L136)</f>
        <v>421379</v>
      </c>
      <c r="M134" s="110">
        <f t="shared" ref="M134:V134" si="193">SUM(M135:M136)</f>
        <v>430883</v>
      </c>
      <c r="N134" s="110">
        <f t="shared" si="193"/>
        <v>356977</v>
      </c>
      <c r="O134" s="110">
        <f t="shared" si="193"/>
        <v>394718</v>
      </c>
      <c r="P134" s="110">
        <f t="shared" si="193"/>
        <v>402143</v>
      </c>
      <c r="Q134" s="110">
        <f t="shared" si="193"/>
        <v>418713</v>
      </c>
      <c r="R134" s="110">
        <f t="shared" si="193"/>
        <v>433754</v>
      </c>
      <c r="S134" s="110">
        <f t="shared" si="193"/>
        <v>496268</v>
      </c>
      <c r="T134" s="110">
        <f t="shared" si="193"/>
        <v>498584</v>
      </c>
      <c r="U134" s="110">
        <f t="shared" si="193"/>
        <v>557425</v>
      </c>
      <c r="V134" s="110">
        <f t="shared" si="193"/>
        <v>365729</v>
      </c>
      <c r="W134" s="110">
        <f t="shared" ref="W134" si="194">SUM(W135:W136)</f>
        <v>478588</v>
      </c>
      <c r="DA134" s="176" t="s">
        <v>548</v>
      </c>
    </row>
    <row r="135" spans="1:105" ht="11.45" customHeight="1" x14ac:dyDescent="0.25">
      <c r="A135" s="128" t="s">
        <v>27</v>
      </c>
      <c r="B135" s="102">
        <v>90276</v>
      </c>
      <c r="C135" s="102">
        <v>342460</v>
      </c>
      <c r="D135" s="102">
        <v>337341</v>
      </c>
      <c r="E135" s="102">
        <v>299223</v>
      </c>
      <c r="F135" s="102">
        <v>335831</v>
      </c>
      <c r="G135" s="102">
        <v>375044</v>
      </c>
      <c r="H135" s="102">
        <v>446776</v>
      </c>
      <c r="I135" s="102">
        <v>401296</v>
      </c>
      <c r="J135" s="102">
        <v>419325</v>
      </c>
      <c r="K135" s="102">
        <v>317021</v>
      </c>
      <c r="L135" s="102">
        <v>362339</v>
      </c>
      <c r="M135" s="102">
        <v>390828</v>
      </c>
      <c r="N135" s="102">
        <v>314876</v>
      </c>
      <c r="O135" s="102">
        <v>327202</v>
      </c>
      <c r="P135" s="102">
        <v>352110</v>
      </c>
      <c r="Q135" s="102">
        <v>359349</v>
      </c>
      <c r="R135" s="102">
        <v>356936</v>
      </c>
      <c r="S135" s="102">
        <v>414174</v>
      </c>
      <c r="T135" s="102">
        <v>464374</v>
      </c>
      <c r="U135" s="102">
        <v>481653</v>
      </c>
      <c r="V135" s="102">
        <v>313605</v>
      </c>
      <c r="W135" s="102">
        <v>393027</v>
      </c>
      <c r="DA135" s="175" t="s">
        <v>549</v>
      </c>
    </row>
    <row r="136" spans="1:105" ht="11.45" customHeight="1" x14ac:dyDescent="0.25">
      <c r="A136" s="138" t="s">
        <v>116</v>
      </c>
      <c r="B136" s="86">
        <v>30602</v>
      </c>
      <c r="C136" s="86">
        <v>44141</v>
      </c>
      <c r="D136" s="86">
        <v>43303</v>
      </c>
      <c r="E136" s="86">
        <v>37798</v>
      </c>
      <c r="F136" s="86">
        <v>97931</v>
      </c>
      <c r="G136" s="86">
        <v>51964</v>
      </c>
      <c r="H136" s="86">
        <v>62714</v>
      </c>
      <c r="I136" s="86">
        <v>57725</v>
      </c>
      <c r="J136" s="86">
        <v>47206</v>
      </c>
      <c r="K136" s="86">
        <v>5139</v>
      </c>
      <c r="L136" s="86">
        <v>59040</v>
      </c>
      <c r="M136" s="86">
        <v>40055</v>
      </c>
      <c r="N136" s="86">
        <v>42101</v>
      </c>
      <c r="O136" s="86">
        <v>67516</v>
      </c>
      <c r="P136" s="86">
        <v>50033</v>
      </c>
      <c r="Q136" s="86">
        <v>59364</v>
      </c>
      <c r="R136" s="86">
        <v>76818</v>
      </c>
      <c r="S136" s="86">
        <v>82094</v>
      </c>
      <c r="T136" s="86">
        <v>34210</v>
      </c>
      <c r="U136" s="86">
        <v>75772</v>
      </c>
      <c r="V136" s="86">
        <v>52124</v>
      </c>
      <c r="W136" s="86">
        <v>85561</v>
      </c>
      <c r="DA136" s="178" t="s">
        <v>550</v>
      </c>
    </row>
    <row r="137" spans="1:105" ht="11.45" customHeight="1" x14ac:dyDescent="0.25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DA137" s="171"/>
    </row>
    <row r="138" spans="1:105" ht="11.45" customHeight="1" x14ac:dyDescent="0.25">
      <c r="A138" s="143" t="s">
        <v>36</v>
      </c>
      <c r="B138" s="144"/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DA138" s="179"/>
    </row>
    <row r="139" spans="1:105" ht="11.45" customHeight="1" x14ac:dyDescent="0.25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DA139" s="171"/>
    </row>
    <row r="140" spans="1:105" ht="11.45" customHeight="1" x14ac:dyDescent="0.25">
      <c r="A140" s="53" t="s">
        <v>99</v>
      </c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DA140" s="172"/>
    </row>
    <row r="141" spans="1:105" ht="11.45" customHeight="1" x14ac:dyDescent="0.25">
      <c r="A141" s="27" t="s">
        <v>100</v>
      </c>
      <c r="B141" s="32">
        <f t="shared" ref="B141:K141" si="195">IF(B4=0,0,B4/B31)</f>
        <v>2.0582929331488837</v>
      </c>
      <c r="C141" s="32">
        <f t="shared" si="195"/>
        <v>2.0173277679668109</v>
      </c>
      <c r="D141" s="32">
        <f t="shared" si="195"/>
        <v>1.9970583224578651</v>
      </c>
      <c r="E141" s="32">
        <f t="shared" si="195"/>
        <v>1.9924356844057134</v>
      </c>
      <c r="F141" s="32">
        <f t="shared" si="195"/>
        <v>1.9665123910366453</v>
      </c>
      <c r="G141" s="32">
        <f t="shared" si="195"/>
        <v>1.9585845661752235</v>
      </c>
      <c r="H141" s="32">
        <f t="shared" si="195"/>
        <v>1.9384050809380113</v>
      </c>
      <c r="I141" s="32">
        <f t="shared" si="195"/>
        <v>1.923635399728491</v>
      </c>
      <c r="J141" s="32">
        <f t="shared" si="195"/>
        <v>1.9128567892972985</v>
      </c>
      <c r="K141" s="32">
        <f t="shared" si="195"/>
        <v>1.8912458816016608</v>
      </c>
      <c r="L141" s="32">
        <f t="shared" ref="L141" si="196">IF(L4=0,0,L4/L31)</f>
        <v>1.8814949043963931</v>
      </c>
      <c r="M141" s="32">
        <f t="shared" ref="M141:V141" si="197">IF(M4=0,0,M4/M31)</f>
        <v>1.8574042241018893</v>
      </c>
      <c r="N141" s="32">
        <f t="shared" si="197"/>
        <v>1.8688075267900495</v>
      </c>
      <c r="O141" s="32">
        <f t="shared" si="197"/>
        <v>1.8765267178017477</v>
      </c>
      <c r="P141" s="32">
        <f t="shared" si="197"/>
        <v>1.8278226541059082</v>
      </c>
      <c r="Q141" s="32">
        <f t="shared" si="197"/>
        <v>1.8236851613261293</v>
      </c>
      <c r="R141" s="32">
        <f t="shared" si="197"/>
        <v>1.8151019511512356</v>
      </c>
      <c r="S141" s="32">
        <f t="shared" si="197"/>
        <v>1.7777738940587813</v>
      </c>
      <c r="T141" s="32">
        <f t="shared" si="197"/>
        <v>1.7880083821097355</v>
      </c>
      <c r="U141" s="32">
        <f t="shared" si="197"/>
        <v>1.7642729375036699</v>
      </c>
      <c r="V141" s="32">
        <f t="shared" si="197"/>
        <v>1.6092831571230644</v>
      </c>
      <c r="W141" s="32">
        <f t="shared" ref="W141" si="198">IF(W4=0,0,W4/W31)</f>
        <v>1.644198035825835</v>
      </c>
      <c r="DA141" s="173" t="s">
        <v>551</v>
      </c>
    </row>
    <row r="142" spans="1:105" ht="11.45" customHeight="1" x14ac:dyDescent="0.25">
      <c r="A142" s="136" t="s">
        <v>182</v>
      </c>
      <c r="B142" s="141">
        <v>1.2185843375115823</v>
      </c>
      <c r="C142" s="141">
        <v>1.2245554835378298</v>
      </c>
      <c r="D142" s="141">
        <v>1.219092097898675</v>
      </c>
      <c r="E142" s="141">
        <v>1.2215502431874907</v>
      </c>
      <c r="F142" s="141">
        <v>1.2234045869425514</v>
      </c>
      <c r="G142" s="141">
        <v>1.2240731405878778</v>
      </c>
      <c r="H142" s="141">
        <v>1.2236718078400317</v>
      </c>
      <c r="I142" s="141">
        <v>1.2149738475634717</v>
      </c>
      <c r="J142" s="141">
        <v>1.2162017319996847</v>
      </c>
      <c r="K142" s="141">
        <v>1.1956180916410846</v>
      </c>
      <c r="L142" s="141">
        <v>1.1832769462748589</v>
      </c>
      <c r="M142" s="141">
        <v>1.212650581189479</v>
      </c>
      <c r="N142" s="141">
        <v>1.1990510671184273</v>
      </c>
      <c r="O142" s="141">
        <v>1.1964414794304115</v>
      </c>
      <c r="P142" s="141">
        <v>1.181491794998113</v>
      </c>
      <c r="Q142" s="141">
        <v>1.162594763817425</v>
      </c>
      <c r="R142" s="141">
        <v>1.1632419569696719</v>
      </c>
      <c r="S142" s="141">
        <v>1.1616906762170893</v>
      </c>
      <c r="T142" s="141">
        <v>1.1604205492642319</v>
      </c>
      <c r="U142" s="141">
        <v>1.1614594607884552</v>
      </c>
      <c r="V142" s="141">
        <v>1.1602384020361722</v>
      </c>
      <c r="W142" s="141">
        <v>1.1603967443175773</v>
      </c>
      <c r="DA142" s="174" t="s">
        <v>552</v>
      </c>
    </row>
    <row r="143" spans="1:105" ht="11.45" customHeight="1" x14ac:dyDescent="0.25">
      <c r="A143" s="109" t="s">
        <v>20</v>
      </c>
      <c r="B143" s="130">
        <f t="shared" ref="B143:K143" si="199">IF(B6=0,0,B6/B33)</f>
        <v>1.8645247111897152</v>
      </c>
      <c r="C143" s="130">
        <f t="shared" si="199"/>
        <v>1.8303485396318611</v>
      </c>
      <c r="D143" s="130">
        <f t="shared" si="199"/>
        <v>1.8153862822262541</v>
      </c>
      <c r="E143" s="130">
        <f t="shared" si="199"/>
        <v>1.8121426613917873</v>
      </c>
      <c r="F143" s="130">
        <f t="shared" si="199"/>
        <v>1.7886268673607031</v>
      </c>
      <c r="G143" s="130">
        <f t="shared" si="199"/>
        <v>1.781145065759939</v>
      </c>
      <c r="H143" s="130">
        <f t="shared" si="199"/>
        <v>1.7633150516795437</v>
      </c>
      <c r="I143" s="130">
        <f t="shared" si="199"/>
        <v>1.7467550737918824</v>
      </c>
      <c r="J143" s="130">
        <f t="shared" si="199"/>
        <v>1.7356343562219123</v>
      </c>
      <c r="K143" s="130">
        <f t="shared" si="199"/>
        <v>1.7282494323629085</v>
      </c>
      <c r="L143" s="130">
        <f t="shared" ref="L143" si="200">IF(L6=0,0,L6/L33)</f>
        <v>1.7219960686840541</v>
      </c>
      <c r="M143" s="130">
        <f t="shared" ref="M143:V143" si="201">IF(M6=0,0,M6/M33)</f>
        <v>1.6956298385663979</v>
      </c>
      <c r="N143" s="130">
        <f t="shared" si="201"/>
        <v>1.7070352693423168</v>
      </c>
      <c r="O143" s="130">
        <f t="shared" si="201"/>
        <v>1.7173613212071897</v>
      </c>
      <c r="P143" s="130">
        <f t="shared" si="201"/>
        <v>1.6759275750834384</v>
      </c>
      <c r="Q143" s="130">
        <f t="shared" si="201"/>
        <v>1.670710884719824</v>
      </c>
      <c r="R143" s="130">
        <f t="shared" si="201"/>
        <v>1.6641815301390377</v>
      </c>
      <c r="S143" s="130">
        <f t="shared" si="201"/>
        <v>1.6345868802637156</v>
      </c>
      <c r="T143" s="130">
        <f t="shared" si="201"/>
        <v>1.6428522125852061</v>
      </c>
      <c r="U143" s="130">
        <f t="shared" si="201"/>
        <v>1.6210791022831752</v>
      </c>
      <c r="V143" s="130">
        <f t="shared" si="201"/>
        <v>1.517328011318281</v>
      </c>
      <c r="W143" s="130">
        <f t="shared" ref="W143" si="202">IF(W6=0,0,W6/W33)</f>
        <v>1.5438540246576793</v>
      </c>
      <c r="DA143" s="176" t="s">
        <v>553</v>
      </c>
    </row>
    <row r="144" spans="1:105" ht="11.45" customHeight="1" x14ac:dyDescent="0.25">
      <c r="A144" s="111" t="s">
        <v>110</v>
      </c>
      <c r="B144" s="96">
        <v>1.8471478536500798</v>
      </c>
      <c r="C144" s="96">
        <v>1.8125306581937963</v>
      </c>
      <c r="D144" s="96">
        <v>1.798198990154497</v>
      </c>
      <c r="E144" s="96">
        <v>1.7961474931436752</v>
      </c>
      <c r="F144" s="96">
        <v>1.7736527911383424</v>
      </c>
      <c r="G144" s="96">
        <v>1.7700203085304587</v>
      </c>
      <c r="H144" s="96">
        <v>1.7537724852709484</v>
      </c>
      <c r="I144" s="96">
        <v>1.7407042718555277</v>
      </c>
      <c r="J144" s="96">
        <v>1.7302253896105912</v>
      </c>
      <c r="K144" s="96">
        <v>1.7235931865162322</v>
      </c>
      <c r="L144" s="96">
        <v>1.7179215530202165</v>
      </c>
      <c r="M144" s="96">
        <v>1.694560717818169</v>
      </c>
      <c r="N144" s="96">
        <v>1.7026300492419741</v>
      </c>
      <c r="O144" s="96">
        <v>1.708419377600731</v>
      </c>
      <c r="P144" s="96">
        <v>1.6695111161546468</v>
      </c>
      <c r="Q144" s="96">
        <v>1.6641138540840414</v>
      </c>
      <c r="R144" s="96">
        <v>1.645169282388826</v>
      </c>
      <c r="S144" s="96">
        <v>1.6048216170585337</v>
      </c>
      <c r="T144" s="96">
        <v>1.6169266509131153</v>
      </c>
      <c r="U144" s="96">
        <v>1.5986936160382283</v>
      </c>
      <c r="V144" s="96">
        <v>1.5067620646871831</v>
      </c>
      <c r="W144" s="96">
        <v>1.5308635711436667</v>
      </c>
      <c r="DA144" s="171" t="s">
        <v>554</v>
      </c>
    </row>
    <row r="145" spans="1:105" ht="11.45" customHeight="1" x14ac:dyDescent="0.25">
      <c r="A145" s="111" t="s">
        <v>111</v>
      </c>
      <c r="B145" s="96">
        <v>1.9001650215161201</v>
      </c>
      <c r="C145" s="96">
        <v>1.8633668867239623</v>
      </c>
      <c r="D145" s="96">
        <v>1.8431332220272039</v>
      </c>
      <c r="E145" s="96">
        <v>1.8352026907056231</v>
      </c>
      <c r="F145" s="96">
        <v>1.8081866961179385</v>
      </c>
      <c r="G145" s="96">
        <v>1.7929361696543502</v>
      </c>
      <c r="H145" s="96">
        <v>1.7743685680951236</v>
      </c>
      <c r="I145" s="96">
        <v>1.7544841795180208</v>
      </c>
      <c r="J145" s="96">
        <v>1.7435709359954747</v>
      </c>
      <c r="K145" s="96">
        <v>1.7343612837798155</v>
      </c>
      <c r="L145" s="96">
        <v>1.7281996998469928</v>
      </c>
      <c r="M145" s="96">
        <v>1.6986069051124479</v>
      </c>
      <c r="N145" s="96">
        <v>1.7154875085901613</v>
      </c>
      <c r="O145" s="96">
        <v>1.7248823322615789</v>
      </c>
      <c r="P145" s="96">
        <v>1.6811967679080395</v>
      </c>
      <c r="Q145" s="96">
        <v>1.6754320060791887</v>
      </c>
      <c r="R145" s="96">
        <v>1.6764334326562271</v>
      </c>
      <c r="S145" s="96">
        <v>1.6527391532819635</v>
      </c>
      <c r="T145" s="96">
        <v>1.6614044375448465</v>
      </c>
      <c r="U145" s="96">
        <v>1.6367442552920122</v>
      </c>
      <c r="V145" s="96">
        <v>1.5309900559685401</v>
      </c>
      <c r="W145" s="96">
        <v>1.5595776935745715</v>
      </c>
      <c r="DA145" s="171" t="s">
        <v>555</v>
      </c>
    </row>
    <row r="146" spans="1:105" ht="11.45" customHeight="1" x14ac:dyDescent="0.25">
      <c r="A146" s="111" t="s">
        <v>112</v>
      </c>
      <c r="B146" s="96">
        <v>1.8998579210345954</v>
      </c>
      <c r="C146" s="96">
        <v>1.8581428234095072</v>
      </c>
      <c r="D146" s="96">
        <v>1.849471165196503</v>
      </c>
      <c r="E146" s="96">
        <v>1.8400225441365099</v>
      </c>
      <c r="F146" s="96">
        <v>1.7983519278670479</v>
      </c>
      <c r="G146" s="96">
        <v>1.8081588267250623</v>
      </c>
      <c r="H146" s="96">
        <v>1.7473474570190712</v>
      </c>
      <c r="I146" s="96">
        <v>1.7090326893474623</v>
      </c>
      <c r="J146" s="96">
        <v>1.6738654387667611</v>
      </c>
      <c r="K146" s="96">
        <v>1.677167249387963</v>
      </c>
      <c r="L146" s="96">
        <v>1.6581848014918152</v>
      </c>
      <c r="M146" s="96">
        <v>1.6419472959040715</v>
      </c>
      <c r="N146" s="96">
        <v>1.6156696288733381</v>
      </c>
      <c r="O146" s="96">
        <v>1.6929373039807429</v>
      </c>
      <c r="P146" s="96">
        <v>1.6580767791603217</v>
      </c>
      <c r="Q146" s="96">
        <v>1.6570367530365069</v>
      </c>
      <c r="R146" s="96">
        <v>1.6585592668270999</v>
      </c>
      <c r="S146" s="96">
        <v>1.6387033686492292</v>
      </c>
      <c r="T146" s="96">
        <v>1.606311320245619</v>
      </c>
      <c r="U146" s="96">
        <v>1.6047620820358086</v>
      </c>
      <c r="V146" s="96">
        <v>1.4329190568115115</v>
      </c>
      <c r="W146" s="96">
        <v>1.4846245852914925</v>
      </c>
      <c r="DA146" s="171" t="s">
        <v>556</v>
      </c>
    </row>
    <row r="147" spans="1:105" ht="11.45" customHeight="1" x14ac:dyDescent="0.25">
      <c r="A147" s="111" t="s">
        <v>113</v>
      </c>
      <c r="B147" s="96">
        <v>1.9702592368822414</v>
      </c>
      <c r="C147" s="96">
        <v>1.8972065668071827</v>
      </c>
      <c r="D147" s="96">
        <v>1.8930449629461685</v>
      </c>
      <c r="E147" s="96">
        <v>1.8927679724896933</v>
      </c>
      <c r="F147" s="96">
        <v>1.8903838635362225</v>
      </c>
      <c r="G147" s="96">
        <v>1.8658999156980938</v>
      </c>
      <c r="H147" s="96">
        <v>1.8588129345984035</v>
      </c>
      <c r="I147" s="96">
        <v>1.8654501341553278</v>
      </c>
      <c r="J147" s="96">
        <v>1.8659526226396757</v>
      </c>
      <c r="K147" s="96">
        <v>1.867818033591133</v>
      </c>
      <c r="L147" s="96">
        <v>1.871670408126862</v>
      </c>
      <c r="M147" s="96">
        <v>1.8220742858559282</v>
      </c>
      <c r="N147" s="96">
        <v>1.6980134032510723</v>
      </c>
      <c r="O147" s="96">
        <v>1.7589161397349455</v>
      </c>
      <c r="P147" s="96">
        <v>1.6994978029347196</v>
      </c>
      <c r="Q147" s="96">
        <v>1.7410130393426799</v>
      </c>
      <c r="R147" s="96">
        <v>1.739094596552351</v>
      </c>
      <c r="S147" s="96">
        <v>1.7624130500639117</v>
      </c>
      <c r="T147" s="96">
        <v>1.7663381821301016</v>
      </c>
      <c r="U147" s="96">
        <v>1.7714752514859426</v>
      </c>
      <c r="V147" s="96">
        <v>1.5364787368174182</v>
      </c>
      <c r="W147" s="96">
        <v>1.5892625609343496</v>
      </c>
      <c r="DA147" s="171" t="s">
        <v>557</v>
      </c>
    </row>
    <row r="148" spans="1:105" ht="11.45" customHeight="1" x14ac:dyDescent="0.25">
      <c r="A148" s="111" t="s">
        <v>114</v>
      </c>
      <c r="B148" s="96">
        <v>0</v>
      </c>
      <c r="C148" s="96">
        <v>0</v>
      </c>
      <c r="D148" s="96">
        <v>0</v>
      </c>
      <c r="E148" s="96">
        <v>0</v>
      </c>
      <c r="F148" s="96">
        <v>0</v>
      </c>
      <c r="G148" s="96">
        <v>0</v>
      </c>
      <c r="H148" s="96">
        <v>0</v>
      </c>
      <c r="I148" s="96">
        <v>0</v>
      </c>
      <c r="J148" s="96">
        <v>2.106020972511077</v>
      </c>
      <c r="K148" s="96">
        <v>2.0372383904313165</v>
      </c>
      <c r="L148" s="96">
        <v>1.4523597824823342</v>
      </c>
      <c r="M148" s="96">
        <v>1.6181042851545511</v>
      </c>
      <c r="N148" s="96">
        <v>1.4994520844407357</v>
      </c>
      <c r="O148" s="96">
        <v>1.5537015140818389</v>
      </c>
      <c r="P148" s="96">
        <v>1.5532362780028406</v>
      </c>
      <c r="Q148" s="96">
        <v>1.5024770589921606</v>
      </c>
      <c r="R148" s="96">
        <v>1.4670087293414085</v>
      </c>
      <c r="S148" s="96">
        <v>1.4560358904553063</v>
      </c>
      <c r="T148" s="96">
        <v>1.4801875640915036</v>
      </c>
      <c r="U148" s="96">
        <v>1.4810018337750401</v>
      </c>
      <c r="V148" s="96">
        <v>1.4343456954264069</v>
      </c>
      <c r="W148" s="96">
        <v>1.4667982009575111</v>
      </c>
      <c r="DA148" s="171" t="s">
        <v>558</v>
      </c>
    </row>
    <row r="149" spans="1:105" ht="11.45" customHeight="1" x14ac:dyDescent="0.25">
      <c r="A149" s="111" t="s">
        <v>115</v>
      </c>
      <c r="B149" s="96">
        <v>0</v>
      </c>
      <c r="C149" s="96">
        <v>0</v>
      </c>
      <c r="D149" s="96">
        <v>0</v>
      </c>
      <c r="E149" s="96">
        <v>1.1792734394639639</v>
      </c>
      <c r="F149" s="96">
        <v>1.2389500640300508</v>
      </c>
      <c r="G149" s="96">
        <v>1.1459158718759619</v>
      </c>
      <c r="H149" s="96">
        <v>1.6346379711240366</v>
      </c>
      <c r="I149" s="96">
        <v>1.6338911980125206</v>
      </c>
      <c r="J149" s="96">
        <v>1.8045510810282115</v>
      </c>
      <c r="K149" s="96">
        <v>1.7337357678084915</v>
      </c>
      <c r="L149" s="96">
        <v>1.6926282092040819</v>
      </c>
      <c r="M149" s="96">
        <v>1.6304292041211608</v>
      </c>
      <c r="N149" s="96">
        <v>1.6191868485909897</v>
      </c>
      <c r="O149" s="96">
        <v>1.6448005078644554</v>
      </c>
      <c r="P149" s="96">
        <v>1.6011439255742455</v>
      </c>
      <c r="Q149" s="96">
        <v>1.5872195343789179</v>
      </c>
      <c r="R149" s="96">
        <v>1.5503650783625738</v>
      </c>
      <c r="S149" s="96">
        <v>1.5030251922404148</v>
      </c>
      <c r="T149" s="96">
        <v>1.5098304054976945</v>
      </c>
      <c r="U149" s="96">
        <v>1.4681034655655631</v>
      </c>
      <c r="V149" s="96">
        <v>1.4112380012368886</v>
      </c>
      <c r="W149" s="96">
        <v>1.4319944320144289</v>
      </c>
      <c r="DA149" s="171" t="s">
        <v>559</v>
      </c>
    </row>
    <row r="150" spans="1:105" ht="11.45" customHeight="1" x14ac:dyDescent="0.25">
      <c r="A150" s="109" t="s">
        <v>21</v>
      </c>
      <c r="B150" s="130">
        <f t="shared" ref="B150:K150" si="203">IF(B13=0,0,B13/B40)</f>
        <v>21.331486132284265</v>
      </c>
      <c r="C150" s="130">
        <f t="shared" si="203"/>
        <v>21.040126008156296</v>
      </c>
      <c r="D150" s="130">
        <f t="shared" si="203"/>
        <v>20.890188395686543</v>
      </c>
      <c r="E150" s="130">
        <f t="shared" si="203"/>
        <v>20.922015007574988</v>
      </c>
      <c r="F150" s="130">
        <f t="shared" si="203"/>
        <v>20.852720593461189</v>
      </c>
      <c r="G150" s="130">
        <f t="shared" si="203"/>
        <v>20.87568003445984</v>
      </c>
      <c r="H150" s="130">
        <f t="shared" si="203"/>
        <v>20.575536559164139</v>
      </c>
      <c r="I150" s="130">
        <f t="shared" si="203"/>
        <v>20.748626766370712</v>
      </c>
      <c r="J150" s="130">
        <f t="shared" si="203"/>
        <v>20.800002702422059</v>
      </c>
      <c r="K150" s="130">
        <f t="shared" si="203"/>
        <v>19.845795837468472</v>
      </c>
      <c r="L150" s="130">
        <f t="shared" ref="L150" si="204">IF(L13=0,0,L13/L40)</f>
        <v>19.314218712834972</v>
      </c>
      <c r="M150" s="130">
        <f t="shared" ref="M150:V150" si="205">IF(M13=0,0,M13/M40)</f>
        <v>19.204733262626871</v>
      </c>
      <c r="N150" s="130">
        <f t="shared" si="205"/>
        <v>19.146841939494646</v>
      </c>
      <c r="O150" s="130">
        <f t="shared" si="205"/>
        <v>19.077253891543595</v>
      </c>
      <c r="P150" s="130">
        <f t="shared" si="205"/>
        <v>18.571784524832079</v>
      </c>
      <c r="Q150" s="130">
        <f t="shared" si="205"/>
        <v>18.651299653051577</v>
      </c>
      <c r="R150" s="130">
        <f t="shared" si="205"/>
        <v>18.560928827139289</v>
      </c>
      <c r="S150" s="130">
        <f t="shared" si="205"/>
        <v>18.255065363255341</v>
      </c>
      <c r="T150" s="130">
        <f t="shared" si="205"/>
        <v>18.309970697993119</v>
      </c>
      <c r="U150" s="130">
        <f t="shared" si="205"/>
        <v>18.348062666716693</v>
      </c>
      <c r="V150" s="130">
        <f t="shared" si="205"/>
        <v>12.147375687950154</v>
      </c>
      <c r="W150" s="130">
        <f t="shared" ref="W150" si="206">IF(W13=0,0,W13/W40)</f>
        <v>13.40863471890693</v>
      </c>
      <c r="DA150" s="176" t="s">
        <v>560</v>
      </c>
    </row>
    <row r="151" spans="1:105" ht="11.45" customHeight="1" x14ac:dyDescent="0.25">
      <c r="A151" s="111" t="s">
        <v>110</v>
      </c>
      <c r="B151" s="97">
        <v>7.7125855991741163</v>
      </c>
      <c r="C151" s="97">
        <v>7.6766947234054408</v>
      </c>
      <c r="D151" s="97">
        <v>7.6878947559789994</v>
      </c>
      <c r="E151" s="97">
        <v>7.9197957794285738</v>
      </c>
      <c r="F151" s="97">
        <v>8.0281417315171453</v>
      </c>
      <c r="G151" s="97">
        <v>8.1193920280098428</v>
      </c>
      <c r="H151" s="97">
        <v>7.8860762111994971</v>
      </c>
      <c r="I151" s="97">
        <v>8.0814619969977599</v>
      </c>
      <c r="J151" s="97">
        <v>8.0792263875563872</v>
      </c>
      <c r="K151" s="97">
        <v>7.9380841898454726</v>
      </c>
      <c r="L151" s="97">
        <v>7.8908812935571477</v>
      </c>
      <c r="M151" s="97">
        <v>7.955979943820247</v>
      </c>
      <c r="N151" s="97">
        <v>8.0130129692460255</v>
      </c>
      <c r="O151" s="97">
        <v>8.0925274920667398</v>
      </c>
      <c r="P151" s="97">
        <v>7.831972043916271</v>
      </c>
      <c r="Q151" s="97">
        <v>7.9066707246038828</v>
      </c>
      <c r="R151" s="97">
        <v>7.9148834406649815</v>
      </c>
      <c r="S151" s="97">
        <v>7.8969797666133577</v>
      </c>
      <c r="T151" s="97">
        <v>7.9244577146322781</v>
      </c>
      <c r="U151" s="97">
        <v>7.9472390379417384</v>
      </c>
      <c r="V151" s="97">
        <v>6.4454449354104071</v>
      </c>
      <c r="W151" s="97">
        <v>6.6306462111028619</v>
      </c>
      <c r="DA151" s="175" t="s">
        <v>561</v>
      </c>
    </row>
    <row r="152" spans="1:105" ht="11.45" customHeight="1" x14ac:dyDescent="0.25">
      <c r="A152" s="111" t="s">
        <v>111</v>
      </c>
      <c r="B152" s="97">
        <v>21.508721504423029</v>
      </c>
      <c r="C152" s="97">
        <v>21.208333379855045</v>
      </c>
      <c r="D152" s="97">
        <v>21.054540301610547</v>
      </c>
      <c r="E152" s="97">
        <v>21.051753973149843</v>
      </c>
      <c r="F152" s="97">
        <v>20.951273003393617</v>
      </c>
      <c r="G152" s="97">
        <v>20.971319295256738</v>
      </c>
      <c r="H152" s="97">
        <v>20.647160200783826</v>
      </c>
      <c r="I152" s="97">
        <v>20.81377326345423</v>
      </c>
      <c r="J152" s="97">
        <v>20.867147105777775</v>
      </c>
      <c r="K152" s="97">
        <v>19.9093055489693</v>
      </c>
      <c r="L152" s="97">
        <v>19.372927532969765</v>
      </c>
      <c r="M152" s="97">
        <v>19.284370160368308</v>
      </c>
      <c r="N152" s="97">
        <v>19.227153500759329</v>
      </c>
      <c r="O152" s="97">
        <v>19.146993279432618</v>
      </c>
      <c r="P152" s="97">
        <v>18.611723964159303</v>
      </c>
      <c r="Q152" s="97">
        <v>18.686978368089537</v>
      </c>
      <c r="R152" s="97">
        <v>18.592124379200694</v>
      </c>
      <c r="S152" s="97">
        <v>18.267681498487352</v>
      </c>
      <c r="T152" s="97">
        <v>18.30858036867426</v>
      </c>
      <c r="U152" s="97">
        <v>18.331685928353298</v>
      </c>
      <c r="V152" s="97">
        <v>12.088441937433466</v>
      </c>
      <c r="W152" s="97">
        <v>13.354901342998462</v>
      </c>
      <c r="DA152" s="175" t="s">
        <v>562</v>
      </c>
    </row>
    <row r="153" spans="1:105" ht="11.45" customHeight="1" x14ac:dyDescent="0.25">
      <c r="A153" s="111" t="s">
        <v>112</v>
      </c>
      <c r="B153" s="97">
        <v>29.579358305690057</v>
      </c>
      <c r="C153" s="97">
        <v>27.858029618649542</v>
      </c>
      <c r="D153" s="97">
        <v>26.285176101577353</v>
      </c>
      <c r="E153" s="97">
        <v>26.255733746157059</v>
      </c>
      <c r="F153" s="97">
        <v>27.905845942429846</v>
      </c>
      <c r="G153" s="97">
        <v>26.36072518982035</v>
      </c>
      <c r="H153" s="97">
        <v>26.986119879842661</v>
      </c>
      <c r="I153" s="97">
        <v>25.709359806783208</v>
      </c>
      <c r="J153" s="97">
        <v>25.489656879083977</v>
      </c>
      <c r="K153" s="97">
        <v>23.518019756389482</v>
      </c>
      <c r="L153" s="97">
        <v>22.167515673776283</v>
      </c>
      <c r="M153" s="97">
        <v>21.292277459119649</v>
      </c>
      <c r="N153" s="97">
        <v>21.325517077015757</v>
      </c>
      <c r="O153" s="97">
        <v>20.807586823366353</v>
      </c>
      <c r="P153" s="97">
        <v>21.100610178519279</v>
      </c>
      <c r="Q153" s="97">
        <v>19.592968640027443</v>
      </c>
      <c r="R153" s="97">
        <v>19.639174562788739</v>
      </c>
      <c r="S153" s="97">
        <v>19.408135600210912</v>
      </c>
      <c r="T153" s="97">
        <v>19.848451624696395</v>
      </c>
      <c r="U153" s="97">
        <v>20.253023358808509</v>
      </c>
      <c r="V153" s="97">
        <v>12.083768595917673</v>
      </c>
      <c r="W153" s="97">
        <v>14.319422154818593</v>
      </c>
      <c r="DA153" s="175" t="s">
        <v>563</v>
      </c>
    </row>
    <row r="154" spans="1:105" ht="11.45" customHeight="1" x14ac:dyDescent="0.25">
      <c r="A154" s="111" t="s">
        <v>113</v>
      </c>
      <c r="B154" s="97">
        <v>19.902071727872482</v>
      </c>
      <c r="C154" s="97">
        <v>19.779955727439177</v>
      </c>
      <c r="D154" s="97">
        <v>19.434108309102282</v>
      </c>
      <c r="E154" s="97">
        <v>20.029819983910311</v>
      </c>
      <c r="F154" s="97">
        <v>20.182086747744773</v>
      </c>
      <c r="G154" s="97">
        <v>19.587590457971743</v>
      </c>
      <c r="H154" s="97">
        <v>20.296223378900432</v>
      </c>
      <c r="I154" s="97">
        <v>20.627542378650642</v>
      </c>
      <c r="J154" s="97">
        <v>20.382676249116447</v>
      </c>
      <c r="K154" s="97">
        <v>19.36757982938245</v>
      </c>
      <c r="L154" s="97">
        <v>18.859236984023209</v>
      </c>
      <c r="M154" s="97">
        <v>18.101823584906871</v>
      </c>
      <c r="N154" s="97">
        <v>17.956078782194478</v>
      </c>
      <c r="O154" s="97">
        <v>18.106707198615258</v>
      </c>
      <c r="P154" s="97">
        <v>18.060966552966747</v>
      </c>
      <c r="Q154" s="97">
        <v>18.390855644269081</v>
      </c>
      <c r="R154" s="97">
        <v>18.332349321435125</v>
      </c>
      <c r="S154" s="97">
        <v>18.492913467108615</v>
      </c>
      <c r="T154" s="97">
        <v>18.806420237811786</v>
      </c>
      <c r="U154" s="97">
        <v>19.28327042812467</v>
      </c>
      <c r="V154" s="97">
        <v>13.534624678581272</v>
      </c>
      <c r="W154" s="97">
        <v>14.767877349048003</v>
      </c>
      <c r="DA154" s="175" t="s">
        <v>564</v>
      </c>
    </row>
    <row r="155" spans="1:105" ht="11.45" customHeight="1" x14ac:dyDescent="0.25">
      <c r="A155" s="111" t="s">
        <v>115</v>
      </c>
      <c r="B155" s="97">
        <v>24.212048550109611</v>
      </c>
      <c r="C155" s="97">
        <v>23.580188861580346</v>
      </c>
      <c r="D155" s="97">
        <v>23.087593690141592</v>
      </c>
      <c r="E155" s="97">
        <v>23.493060184611089</v>
      </c>
      <c r="F155" s="97">
        <v>23.0701934828441</v>
      </c>
      <c r="G155" s="97">
        <v>24.620368890769942</v>
      </c>
      <c r="H155" s="97">
        <v>24.778617610506405</v>
      </c>
      <c r="I155" s="97">
        <v>24.427485909867563</v>
      </c>
      <c r="J155" s="97">
        <v>24.520791707687899</v>
      </c>
      <c r="K155" s="97">
        <v>22.610417043662412</v>
      </c>
      <c r="L155" s="97">
        <v>21.463766392385818</v>
      </c>
      <c r="M155" s="97">
        <v>21.091291079947766</v>
      </c>
      <c r="N155" s="97">
        <v>21.155631260535149</v>
      </c>
      <c r="O155" s="97">
        <v>22.055444817272541</v>
      </c>
      <c r="P155" s="97">
        <v>21.961578548218554</v>
      </c>
      <c r="Q155" s="97">
        <v>20.94343595446902</v>
      </c>
      <c r="R155" s="97">
        <v>20.801206815857075</v>
      </c>
      <c r="S155" s="97">
        <v>19.786180236281393</v>
      </c>
      <c r="T155" s="97">
        <v>19.365347883915724</v>
      </c>
      <c r="U155" s="97">
        <v>18.116851950802886</v>
      </c>
      <c r="V155" s="97">
        <v>11.468273625291124</v>
      </c>
      <c r="W155" s="97">
        <v>12.093505386265797</v>
      </c>
      <c r="DA155" s="175" t="s">
        <v>565</v>
      </c>
    </row>
    <row r="156" spans="1:105" ht="11.45" customHeight="1" x14ac:dyDescent="0.25">
      <c r="A156" s="27" t="s">
        <v>101</v>
      </c>
      <c r="B156" s="32">
        <f t="shared" ref="B156:K156" si="207">IF(B19=0,0,B19/B46)</f>
        <v>3.5152314947092096</v>
      </c>
      <c r="C156" s="32">
        <f t="shared" si="207"/>
        <v>3.5034026111328549</v>
      </c>
      <c r="D156" s="32">
        <f t="shared" si="207"/>
        <v>3.5483465877032634</v>
      </c>
      <c r="E156" s="32">
        <f t="shared" si="207"/>
        <v>3.4488206632060208</v>
      </c>
      <c r="F156" s="32">
        <f t="shared" si="207"/>
        <v>3.597731227497853</v>
      </c>
      <c r="G156" s="32">
        <f t="shared" si="207"/>
        <v>3.6008742520035781</v>
      </c>
      <c r="H156" s="32">
        <f t="shared" si="207"/>
        <v>3.6935177887853672</v>
      </c>
      <c r="I156" s="32">
        <f t="shared" si="207"/>
        <v>3.6627823451839392</v>
      </c>
      <c r="J156" s="32">
        <f t="shared" si="207"/>
        <v>3.6366122559497192</v>
      </c>
      <c r="K156" s="32">
        <f t="shared" si="207"/>
        <v>3.4027086409232754</v>
      </c>
      <c r="L156" s="32">
        <f t="shared" ref="L156" si="208">IF(L19=0,0,L19/L46)</f>
        <v>3.4228297084308155</v>
      </c>
      <c r="M156" s="32">
        <f t="shared" ref="M156:V156" si="209">IF(M19=0,0,M19/M46)</f>
        <v>3.36334716195908</v>
      </c>
      <c r="N156" s="32">
        <f t="shared" si="209"/>
        <v>3.3787009956546177</v>
      </c>
      <c r="O156" s="32">
        <f t="shared" si="209"/>
        <v>3.4716187122024902</v>
      </c>
      <c r="P156" s="32">
        <f t="shared" si="209"/>
        <v>3.423460608038924</v>
      </c>
      <c r="Q156" s="32">
        <f t="shared" si="209"/>
        <v>3.4794320237543563</v>
      </c>
      <c r="R156" s="32">
        <f t="shared" si="209"/>
        <v>3.5586091756470162</v>
      </c>
      <c r="S156" s="32">
        <f t="shared" si="209"/>
        <v>3.62530949706855</v>
      </c>
      <c r="T156" s="32">
        <f t="shared" si="209"/>
        <v>3.5881604794752575</v>
      </c>
      <c r="U156" s="32">
        <f t="shared" si="209"/>
        <v>3.6200055516064031</v>
      </c>
      <c r="V156" s="32">
        <f t="shared" si="209"/>
        <v>3.7667768272011042</v>
      </c>
      <c r="W156" s="32">
        <f t="shared" ref="W156" si="210">IF(W19=0,0,W19/W46)</f>
        <v>3.6639997751721323</v>
      </c>
      <c r="DA156" s="173" t="s">
        <v>566</v>
      </c>
    </row>
    <row r="157" spans="1:105" ht="11.45" customHeight="1" x14ac:dyDescent="0.25">
      <c r="A157" s="136" t="s">
        <v>158</v>
      </c>
      <c r="B157" s="141">
        <f t="shared" ref="B157:K157" si="211">IF(B20=0,0,B20/B47)</f>
        <v>0.24340808978289913</v>
      </c>
      <c r="C157" s="141">
        <f t="shared" si="211"/>
        <v>0.24626511231671919</v>
      </c>
      <c r="D157" s="141">
        <f t="shared" si="211"/>
        <v>0.24572571260974532</v>
      </c>
      <c r="E157" s="141">
        <f t="shared" si="211"/>
        <v>0.24524180352124114</v>
      </c>
      <c r="F157" s="141">
        <f t="shared" si="211"/>
        <v>0.24489645173796432</v>
      </c>
      <c r="G157" s="141">
        <f t="shared" si="211"/>
        <v>0.24372741046646532</v>
      </c>
      <c r="H157" s="141">
        <f t="shared" si="211"/>
        <v>0.24698569832803213</v>
      </c>
      <c r="I157" s="141">
        <f t="shared" si="211"/>
        <v>0.24739186359159321</v>
      </c>
      <c r="J157" s="141">
        <f t="shared" si="211"/>
        <v>0.24696440769469316</v>
      </c>
      <c r="K157" s="141">
        <f t="shared" si="211"/>
        <v>0.24614192433181553</v>
      </c>
      <c r="L157" s="141">
        <f t="shared" ref="L157" si="212">IF(L20=0,0,L20/L47)</f>
        <v>0.24437247544849855</v>
      </c>
      <c r="M157" s="141">
        <f t="shared" ref="M157:V157" si="213">IF(M20=0,0,M20/M47)</f>
        <v>0.24443469032915005</v>
      </c>
      <c r="N157" s="141">
        <f t="shared" si="213"/>
        <v>0.24732392603649611</v>
      </c>
      <c r="O157" s="141">
        <f t="shared" si="213"/>
        <v>0.2505665103064536</v>
      </c>
      <c r="P157" s="141">
        <f t="shared" si="213"/>
        <v>0.25111589438396287</v>
      </c>
      <c r="Q157" s="141">
        <f t="shared" si="213"/>
        <v>0.25437430341960648</v>
      </c>
      <c r="R157" s="141">
        <f t="shared" si="213"/>
        <v>0.25673831770471311</v>
      </c>
      <c r="S157" s="141">
        <f t="shared" si="213"/>
        <v>0.25713218627844631</v>
      </c>
      <c r="T157" s="141">
        <f t="shared" si="213"/>
        <v>0.25696146997651798</v>
      </c>
      <c r="U157" s="141">
        <f t="shared" si="213"/>
        <v>0.25718452794467678</v>
      </c>
      <c r="V157" s="141">
        <f t="shared" si="213"/>
        <v>0.25950685326023887</v>
      </c>
      <c r="W157" s="141">
        <f t="shared" ref="W157" si="214">IF(W20=0,0,W20/W47)</f>
        <v>0.25616413454873771</v>
      </c>
      <c r="DA157" s="174" t="s">
        <v>567</v>
      </c>
    </row>
    <row r="158" spans="1:105" ht="11.45" customHeight="1" x14ac:dyDescent="0.25">
      <c r="A158" s="111" t="s">
        <v>110</v>
      </c>
      <c r="B158" s="96">
        <v>0.19167358089696579</v>
      </c>
      <c r="C158" s="96">
        <v>0.19149039162878984</v>
      </c>
      <c r="D158" s="96">
        <v>0.19039697034060762</v>
      </c>
      <c r="E158" s="96">
        <v>0.18949887382275771</v>
      </c>
      <c r="F158" s="96">
        <v>0.18901572767761579</v>
      </c>
      <c r="G158" s="96">
        <v>0.18845827824933986</v>
      </c>
      <c r="H158" s="96">
        <v>0.18780665798648136</v>
      </c>
      <c r="I158" s="96">
        <v>0.18817724349475851</v>
      </c>
      <c r="J158" s="96">
        <v>0.18836174165188033</v>
      </c>
      <c r="K158" s="96">
        <v>0.18806632885435506</v>
      </c>
      <c r="L158" s="96">
        <v>0.1892063076966331</v>
      </c>
      <c r="M158" s="96">
        <v>0.19041991223096116</v>
      </c>
      <c r="N158" s="96">
        <v>0.19202333909012728</v>
      </c>
      <c r="O158" s="96">
        <v>0.19223437106826272</v>
      </c>
      <c r="P158" s="96">
        <v>0.19182764963573617</v>
      </c>
      <c r="Q158" s="96">
        <v>0.19170791731486611</v>
      </c>
      <c r="R158" s="96">
        <v>0.19140556465258488</v>
      </c>
      <c r="S158" s="96">
        <v>0.19176744144720911</v>
      </c>
      <c r="T158" s="96">
        <v>0.19063025760732452</v>
      </c>
      <c r="U158" s="96">
        <v>0.19054123825183913</v>
      </c>
      <c r="V158" s="96">
        <v>0.19231461435705446</v>
      </c>
      <c r="W158" s="96">
        <v>0.19172031279941543</v>
      </c>
      <c r="DA158" s="171" t="s">
        <v>568</v>
      </c>
    </row>
    <row r="159" spans="1:105" ht="11.45" customHeight="1" x14ac:dyDescent="0.25">
      <c r="A159" s="111" t="s">
        <v>111</v>
      </c>
      <c r="B159" s="96">
        <v>0.25349553352541376</v>
      </c>
      <c r="C159" s="96">
        <v>0.25616440374735516</v>
      </c>
      <c r="D159" s="96">
        <v>0.25477008262256279</v>
      </c>
      <c r="E159" s="96">
        <v>0.25343749469125798</v>
      </c>
      <c r="F159" s="96">
        <v>0.25219789837819706</v>
      </c>
      <c r="G159" s="96">
        <v>0.25024049506904544</v>
      </c>
      <c r="H159" s="96">
        <v>0.2535858779706745</v>
      </c>
      <c r="I159" s="96">
        <v>0.25333514230304033</v>
      </c>
      <c r="J159" s="96">
        <v>0.25255941967026263</v>
      </c>
      <c r="K159" s="96">
        <v>0.25145802446717708</v>
      </c>
      <c r="L159" s="96">
        <v>0.24916710418191129</v>
      </c>
      <c r="M159" s="96">
        <v>0.24887797989052268</v>
      </c>
      <c r="N159" s="96">
        <v>0.25188072780574255</v>
      </c>
      <c r="O159" s="96">
        <v>0.2553405425614052</v>
      </c>
      <c r="P159" s="96">
        <v>0.25568080067325516</v>
      </c>
      <c r="Q159" s="96">
        <v>0.25904729378898</v>
      </c>
      <c r="R159" s="96">
        <v>0.26166616518055091</v>
      </c>
      <c r="S159" s="96">
        <v>0.26193357646374615</v>
      </c>
      <c r="T159" s="96">
        <v>0.26187267703911005</v>
      </c>
      <c r="U159" s="96">
        <v>0.26207684913928997</v>
      </c>
      <c r="V159" s="96">
        <v>0.26454125426447006</v>
      </c>
      <c r="W159" s="96">
        <v>0.26075584996279855</v>
      </c>
      <c r="DA159" s="171" t="s">
        <v>569</v>
      </c>
    </row>
    <row r="160" spans="1:105" ht="11.45" customHeight="1" x14ac:dyDescent="0.25">
      <c r="A160" s="111" t="s">
        <v>112</v>
      </c>
      <c r="B160" s="96">
        <v>0.15677208449252938</v>
      </c>
      <c r="C160" s="96">
        <v>0.15683907372365172</v>
      </c>
      <c r="D160" s="96">
        <v>0.15937138489710115</v>
      </c>
      <c r="E160" s="96">
        <v>0.1618019377234787</v>
      </c>
      <c r="F160" s="96">
        <v>0.1616038442119187</v>
      </c>
      <c r="G160" s="96">
        <v>0.16301748536846261</v>
      </c>
      <c r="H160" s="96">
        <v>0.16686746466326979</v>
      </c>
      <c r="I160" s="96">
        <v>0.16835083231787748</v>
      </c>
      <c r="J160" s="96">
        <v>0.17223621890177071</v>
      </c>
      <c r="K160" s="96">
        <v>0.17499435893099741</v>
      </c>
      <c r="L160" s="96">
        <v>0.17671278987334252</v>
      </c>
      <c r="M160" s="96">
        <v>0.1775355141007709</v>
      </c>
      <c r="N160" s="96">
        <v>0.17886471144207444</v>
      </c>
      <c r="O160" s="96">
        <v>0.18085063235556653</v>
      </c>
      <c r="P160" s="96">
        <v>0.1806131646529967</v>
      </c>
      <c r="Q160" s="96">
        <v>0.1828663562884246</v>
      </c>
      <c r="R160" s="96">
        <v>0.18354902434424017</v>
      </c>
      <c r="S160" s="96">
        <v>0.18398855938391886</v>
      </c>
      <c r="T160" s="96">
        <v>0.18434113681408415</v>
      </c>
      <c r="U160" s="96">
        <v>0.18739524755076611</v>
      </c>
      <c r="V160" s="96">
        <v>0.18842861820256238</v>
      </c>
      <c r="W160" s="96">
        <v>0.19233846513929564</v>
      </c>
      <c r="DA160" s="171" t="s">
        <v>570</v>
      </c>
    </row>
    <row r="161" spans="1:105" ht="11.45" customHeight="1" x14ac:dyDescent="0.25">
      <c r="A161" s="111" t="s">
        <v>113</v>
      </c>
      <c r="B161" s="96">
        <v>0.16546612979975078</v>
      </c>
      <c r="C161" s="96">
        <v>0.16536883036296549</v>
      </c>
      <c r="D161" s="96">
        <v>0.16534931021351429</v>
      </c>
      <c r="E161" s="96">
        <v>0.16557053939153746</v>
      </c>
      <c r="F161" s="96">
        <v>0.16547225869736537</v>
      </c>
      <c r="G161" s="96">
        <v>0.16554080064567894</v>
      </c>
      <c r="H161" s="96">
        <v>0.22792385504603266</v>
      </c>
      <c r="I161" s="96">
        <v>0.23338167423278397</v>
      </c>
      <c r="J161" s="96">
        <v>0.22668102992847716</v>
      </c>
      <c r="K161" s="96">
        <v>0.21660580191756987</v>
      </c>
      <c r="L161" s="96">
        <v>0.20273063526321941</v>
      </c>
      <c r="M161" s="96">
        <v>0.20077100061129222</v>
      </c>
      <c r="N161" s="96">
        <v>0.19182173018897697</v>
      </c>
      <c r="O161" s="96">
        <v>0.19005176262277368</v>
      </c>
      <c r="P161" s="96">
        <v>0.18776046026610277</v>
      </c>
      <c r="Q161" s="96">
        <v>0.18653117432088859</v>
      </c>
      <c r="R161" s="96">
        <v>0.1851695687323508</v>
      </c>
      <c r="S161" s="96">
        <v>0.18439720176883242</v>
      </c>
      <c r="T161" s="96">
        <v>0.18218950602228789</v>
      </c>
      <c r="U161" s="96">
        <v>0.18104613710662079</v>
      </c>
      <c r="V161" s="96">
        <v>0.17990699320899009</v>
      </c>
      <c r="W161" s="96">
        <v>0.17778867431721912</v>
      </c>
      <c r="DA161" s="171" t="s">
        <v>571</v>
      </c>
    </row>
    <row r="162" spans="1:105" ht="11.45" customHeight="1" x14ac:dyDescent="0.25">
      <c r="A162" s="111" t="s">
        <v>115</v>
      </c>
      <c r="B162" s="96">
        <v>0.24369314697886185</v>
      </c>
      <c r="C162" s="96">
        <v>0.23762279649937496</v>
      </c>
      <c r="D162" s="96">
        <v>0.23448934610790159</v>
      </c>
      <c r="E162" s="96">
        <v>0.23137091831871068</v>
      </c>
      <c r="F162" s="96">
        <v>0.22882982129920879</v>
      </c>
      <c r="G162" s="96">
        <v>0.22694261988681808</v>
      </c>
      <c r="H162" s="96">
        <v>0.22349648877779366</v>
      </c>
      <c r="I162" s="96">
        <v>0.21906832156652759</v>
      </c>
      <c r="J162" s="96">
        <v>0.21773125889351386</v>
      </c>
      <c r="K162" s="96">
        <v>0.21797614834958928</v>
      </c>
      <c r="L162" s="96">
        <v>0.2263389638314994</v>
      </c>
      <c r="M162" s="96">
        <v>0.22738592131873389</v>
      </c>
      <c r="N162" s="96">
        <v>0.22751560752890143</v>
      </c>
      <c r="O162" s="96">
        <v>0.21797485768774758</v>
      </c>
      <c r="P162" s="96">
        <v>0.21619221183596915</v>
      </c>
      <c r="Q162" s="96">
        <v>0.20985007153580351</v>
      </c>
      <c r="R162" s="96">
        <v>0.22003351103972496</v>
      </c>
      <c r="S162" s="96">
        <v>0.23950520572720591</v>
      </c>
      <c r="T162" s="96">
        <v>0.24168805239194496</v>
      </c>
      <c r="U162" s="96">
        <v>0.24272798108532914</v>
      </c>
      <c r="V162" s="96">
        <v>0.24535056304722166</v>
      </c>
      <c r="W162" s="96">
        <v>0.24880394148581222</v>
      </c>
      <c r="DA162" s="171" t="s">
        <v>572</v>
      </c>
    </row>
    <row r="163" spans="1:105" ht="11.45" customHeight="1" x14ac:dyDescent="0.25">
      <c r="A163" s="109" t="s">
        <v>160</v>
      </c>
      <c r="B163" s="130">
        <f t="shared" ref="B163:K163" si="215">IF(B26=0,0,B26/B53)</f>
        <v>11.332793973977207</v>
      </c>
      <c r="C163" s="130">
        <f t="shared" si="215"/>
        <v>11.331391770285148</v>
      </c>
      <c r="D163" s="130">
        <f t="shared" si="215"/>
        <v>11.427263930665989</v>
      </c>
      <c r="E163" s="130">
        <f t="shared" si="215"/>
        <v>11.289744107922269</v>
      </c>
      <c r="F163" s="130">
        <f t="shared" si="215"/>
        <v>11.246992124316058</v>
      </c>
      <c r="G163" s="130">
        <f t="shared" si="215"/>
        <v>11.265778559590034</v>
      </c>
      <c r="H163" s="130">
        <f t="shared" si="215"/>
        <v>11.382304126452626</v>
      </c>
      <c r="I163" s="130">
        <f t="shared" si="215"/>
        <v>11.370519192099618</v>
      </c>
      <c r="J163" s="130">
        <f t="shared" si="215"/>
        <v>11.365018566847677</v>
      </c>
      <c r="K163" s="130">
        <f t="shared" si="215"/>
        <v>11.166651019524615</v>
      </c>
      <c r="L163" s="130">
        <f t="shared" ref="L163" si="216">IF(L26=0,0,L26/L53)</f>
        <v>11.399368781076182</v>
      </c>
      <c r="M163" s="130">
        <f t="shared" ref="M163:V163" si="217">IF(M26=0,0,M26/M53)</f>
        <v>11.335738199334305</v>
      </c>
      <c r="N163" s="130">
        <f t="shared" si="217"/>
        <v>11.340628412721053</v>
      </c>
      <c r="O163" s="130">
        <f t="shared" si="217"/>
        <v>11.412319948401903</v>
      </c>
      <c r="P163" s="130">
        <f t="shared" si="217"/>
        <v>11.352599952970955</v>
      </c>
      <c r="Q163" s="130">
        <f t="shared" si="217"/>
        <v>11.315349804248024</v>
      </c>
      <c r="R163" s="130">
        <f t="shared" si="217"/>
        <v>11.322282667265219</v>
      </c>
      <c r="S163" s="130">
        <f t="shared" si="217"/>
        <v>11.491449177102499</v>
      </c>
      <c r="T163" s="130">
        <f t="shared" si="217"/>
        <v>11.581393653868551</v>
      </c>
      <c r="U163" s="130">
        <f t="shared" si="217"/>
        <v>11.65109509900536</v>
      </c>
      <c r="V163" s="130">
        <f t="shared" si="217"/>
        <v>11.616697276713927</v>
      </c>
      <c r="W163" s="130">
        <f t="shared" ref="W163" si="218">IF(W26=0,0,W26/W53)</f>
        <v>11.71283197609735</v>
      </c>
      <c r="DA163" s="176" t="s">
        <v>573</v>
      </c>
    </row>
    <row r="164" spans="1:105" ht="11.45" customHeight="1" x14ac:dyDescent="0.25">
      <c r="A164" s="128" t="s">
        <v>27</v>
      </c>
      <c r="B164" s="97">
        <v>10.481619230795586</v>
      </c>
      <c r="C164" s="97">
        <v>10.442428798565519</v>
      </c>
      <c r="D164" s="97">
        <v>10.509999029623746</v>
      </c>
      <c r="E164" s="97">
        <v>10.345478490095141</v>
      </c>
      <c r="F164" s="97">
        <v>10.291976261385678</v>
      </c>
      <c r="G164" s="97">
        <v>10.304109183455669</v>
      </c>
      <c r="H164" s="97">
        <v>10.396308528609469</v>
      </c>
      <c r="I164" s="97">
        <v>10.375759515118334</v>
      </c>
      <c r="J164" s="97">
        <v>10.427240361305937</v>
      </c>
      <c r="K164" s="97">
        <v>10.255844013537002</v>
      </c>
      <c r="L164" s="97">
        <v>10.372445394126167</v>
      </c>
      <c r="M164" s="97">
        <v>10.308095182418835</v>
      </c>
      <c r="N164" s="97">
        <v>10.277797962476706</v>
      </c>
      <c r="O164" s="97">
        <v>10.315682205446269</v>
      </c>
      <c r="P164" s="97">
        <v>10.221482606971735</v>
      </c>
      <c r="Q164" s="97">
        <v>10.219711014549452</v>
      </c>
      <c r="R164" s="97">
        <v>10.222462148487665</v>
      </c>
      <c r="S164" s="97">
        <v>10.370189293364854</v>
      </c>
      <c r="T164" s="97">
        <v>10.495888120682372</v>
      </c>
      <c r="U164" s="97">
        <v>10.586024225417002</v>
      </c>
      <c r="V164" s="97">
        <v>10.618663082206753</v>
      </c>
      <c r="W164" s="97">
        <v>10.683965554963841</v>
      </c>
      <c r="DA164" s="175" t="s">
        <v>574</v>
      </c>
    </row>
    <row r="165" spans="1:105" ht="11.45" customHeight="1" x14ac:dyDescent="0.25">
      <c r="A165" s="138" t="s">
        <v>116</v>
      </c>
      <c r="B165" s="98">
        <v>14.257421972058403</v>
      </c>
      <c r="C165" s="98">
        <v>14.245058387803745</v>
      </c>
      <c r="D165" s="98">
        <v>14.338603689647604</v>
      </c>
      <c r="E165" s="98">
        <v>14.254152494203542</v>
      </c>
      <c r="F165" s="98">
        <v>13.993137904941625</v>
      </c>
      <c r="G165" s="98">
        <v>13.999403714336372</v>
      </c>
      <c r="H165" s="98">
        <v>14.08884905888703</v>
      </c>
      <c r="I165" s="98">
        <v>14.115262081857328</v>
      </c>
      <c r="J165" s="98">
        <v>13.915448013039786</v>
      </c>
      <c r="K165" s="98">
        <v>13.731801555818864</v>
      </c>
      <c r="L165" s="98">
        <v>14.178700182725075</v>
      </c>
      <c r="M165" s="98">
        <v>14.133203670456814</v>
      </c>
      <c r="N165" s="98">
        <v>14.086426180736337</v>
      </c>
      <c r="O165" s="98">
        <v>14.105166269382362</v>
      </c>
      <c r="P165" s="98">
        <v>14.13821157163504</v>
      </c>
      <c r="Q165" s="98">
        <v>14.005556317739057</v>
      </c>
      <c r="R165" s="98">
        <v>13.931044885469865</v>
      </c>
      <c r="S165" s="98">
        <v>14.049661034098955</v>
      </c>
      <c r="T165" s="98">
        <v>14.155971572923002</v>
      </c>
      <c r="U165" s="98">
        <v>14.102032210128923</v>
      </c>
      <c r="V165" s="98">
        <v>13.886790192476637</v>
      </c>
      <c r="W165" s="98">
        <v>14.040774681152577</v>
      </c>
      <c r="DA165" s="178" t="s">
        <v>575</v>
      </c>
    </row>
    <row r="166" spans="1:105" ht="11.45" customHeight="1" x14ac:dyDescent="0.25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DA166" s="171"/>
    </row>
    <row r="167" spans="1:105" ht="11.45" customHeight="1" x14ac:dyDescent="0.25">
      <c r="A167" s="53" t="s">
        <v>137</v>
      </c>
      <c r="B167" s="54">
        <f t="shared" ref="B167:V180" si="219">IF(B30=0,0,B30*1000000/B57)</f>
        <v>10821.490447736775</v>
      </c>
      <c r="C167" s="54">
        <f t="shared" si="219"/>
        <v>10959.074086469875</v>
      </c>
      <c r="D167" s="54">
        <f t="shared" si="219"/>
        <v>10984.766623913756</v>
      </c>
      <c r="E167" s="54">
        <f t="shared" si="219"/>
        <v>10965.543047061399</v>
      </c>
      <c r="F167" s="54">
        <f t="shared" si="219"/>
        <v>11143.583008113501</v>
      </c>
      <c r="G167" s="54">
        <f t="shared" si="219"/>
        <v>10906.901168162663</v>
      </c>
      <c r="H167" s="54">
        <f t="shared" si="219"/>
        <v>10811.176291151998</v>
      </c>
      <c r="I167" s="54">
        <f t="shared" si="219"/>
        <v>10791.567442515478</v>
      </c>
      <c r="J167" s="54">
        <f t="shared" si="219"/>
        <v>10637.006581920839</v>
      </c>
      <c r="K167" s="54">
        <f t="shared" si="219"/>
        <v>10669.098271774854</v>
      </c>
      <c r="L167" s="54">
        <f t="shared" si="219"/>
        <v>10485.581292312467</v>
      </c>
      <c r="M167" s="54">
        <f>IF(M30=0,0,M30*1000000/M57)</f>
        <v>10387.67816581037</v>
      </c>
      <c r="N167" s="54">
        <f t="shared" ref="N167:V167" si="220">IF(N30=0,0,N30*1000000/N57)</f>
        <v>10123.23060631324</v>
      </c>
      <c r="O167" s="54">
        <f t="shared" si="220"/>
        <v>10097.436300790545</v>
      </c>
      <c r="P167" s="54">
        <f t="shared" si="220"/>
        <v>10308.423871663221</v>
      </c>
      <c r="Q167" s="54">
        <f t="shared" si="220"/>
        <v>10341.516425777409</v>
      </c>
      <c r="R167" s="54">
        <f t="shared" si="220"/>
        <v>10375.973122425716</v>
      </c>
      <c r="S167" s="54">
        <f t="shared" si="220"/>
        <v>10450.18092168626</v>
      </c>
      <c r="T167" s="54">
        <f t="shared" si="220"/>
        <v>10266.665562703856</v>
      </c>
      <c r="U167" s="54">
        <f t="shared" si="220"/>
        <v>10301.602641973568</v>
      </c>
      <c r="V167" s="54">
        <f t="shared" si="220"/>
        <v>9016.8440327954886</v>
      </c>
      <c r="W167" s="54">
        <f t="shared" ref="W167:W191" si="221">IF(W30=0,0,W30*1000000/W57)</f>
        <v>9393.2725492544596</v>
      </c>
      <c r="DA167" s="172" t="s">
        <v>576</v>
      </c>
    </row>
    <row r="168" spans="1:105" ht="11.45" customHeight="1" x14ac:dyDescent="0.25">
      <c r="A168" s="27" t="s">
        <v>33</v>
      </c>
      <c r="B168" s="28">
        <f t="shared" si="219"/>
        <v>10243.847313359876</v>
      </c>
      <c r="C168" s="28">
        <f t="shared" si="219"/>
        <v>10383.229110259272</v>
      </c>
      <c r="D168" s="28">
        <f t="shared" si="219"/>
        <v>10404.181114455418</v>
      </c>
      <c r="E168" s="28">
        <f t="shared" si="219"/>
        <v>10353.34411845905</v>
      </c>
      <c r="F168" s="28">
        <f t="shared" si="219"/>
        <v>10484.032590698569</v>
      </c>
      <c r="G168" s="28">
        <f t="shared" si="219"/>
        <v>10206.589803242628</v>
      </c>
      <c r="H168" s="28">
        <f t="shared" si="219"/>
        <v>10138.548531818953</v>
      </c>
      <c r="I168" s="28">
        <f t="shared" si="219"/>
        <v>10094.921114910745</v>
      </c>
      <c r="J168" s="28">
        <f t="shared" si="219"/>
        <v>9960.643615369243</v>
      </c>
      <c r="K168" s="28">
        <f t="shared" si="219"/>
        <v>10048.77135334054</v>
      </c>
      <c r="L168" s="28">
        <f t="shared" si="219"/>
        <v>9818.1444219016066</v>
      </c>
      <c r="M168" s="28">
        <f t="shared" ref="M168:M192" si="222">IF(M31=0,0,M31*1000000/M58)</f>
        <v>9709.6728330525621</v>
      </c>
      <c r="N168" s="28">
        <f t="shared" si="219"/>
        <v>9485.7274129300113</v>
      </c>
      <c r="O168" s="28">
        <f t="shared" si="219"/>
        <v>9468.29348196309</v>
      </c>
      <c r="P168" s="28">
        <f t="shared" si="219"/>
        <v>9691.6033117034149</v>
      </c>
      <c r="Q168" s="28">
        <f t="shared" si="219"/>
        <v>9757.7879846414398</v>
      </c>
      <c r="R168" s="28">
        <f t="shared" si="219"/>
        <v>9797.5128708344491</v>
      </c>
      <c r="S168" s="28">
        <f t="shared" si="219"/>
        <v>9849.1631996196793</v>
      </c>
      <c r="T168" s="28">
        <f t="shared" si="219"/>
        <v>9658.2022598449712</v>
      </c>
      <c r="U168" s="28">
        <f t="shared" si="219"/>
        <v>9693.2836183326272</v>
      </c>
      <c r="V168" s="28">
        <f t="shared" si="219"/>
        <v>8374.1002666715649</v>
      </c>
      <c r="W168" s="28">
        <f t="shared" si="221"/>
        <v>8655.2376446526177</v>
      </c>
      <c r="DA168" s="173" t="s">
        <v>577</v>
      </c>
    </row>
    <row r="169" spans="1:105" ht="11.45" customHeight="1" x14ac:dyDescent="0.25">
      <c r="A169" s="136" t="s">
        <v>182</v>
      </c>
      <c r="B169" s="137">
        <f t="shared" si="219"/>
        <v>3233.3981760070046</v>
      </c>
      <c r="C169" s="137">
        <f t="shared" si="219"/>
        <v>3243.5105457137061</v>
      </c>
      <c r="D169" s="137">
        <f t="shared" si="219"/>
        <v>3168.6795750233091</v>
      </c>
      <c r="E169" s="137">
        <f t="shared" si="219"/>
        <v>3183.2676636268502</v>
      </c>
      <c r="F169" s="137">
        <f t="shared" si="219"/>
        <v>3215.2506627017283</v>
      </c>
      <c r="G169" s="137">
        <f t="shared" si="219"/>
        <v>3197.3732689622439</v>
      </c>
      <c r="H169" s="137">
        <f t="shared" si="219"/>
        <v>3073.9502887862454</v>
      </c>
      <c r="I169" s="137">
        <f t="shared" si="219"/>
        <v>2901.9116270804934</v>
      </c>
      <c r="J169" s="137">
        <f t="shared" si="219"/>
        <v>2956.7932649168856</v>
      </c>
      <c r="K169" s="137">
        <f t="shared" si="219"/>
        <v>2880.9256976965535</v>
      </c>
      <c r="L169" s="137">
        <f t="shared" si="219"/>
        <v>2898.1608504937781</v>
      </c>
      <c r="M169" s="137">
        <f t="shared" si="222"/>
        <v>2893.2499334758659</v>
      </c>
      <c r="N169" s="137">
        <f t="shared" si="219"/>
        <v>2881.354478887346</v>
      </c>
      <c r="O169" s="137">
        <f t="shared" si="219"/>
        <v>2838.8517009667212</v>
      </c>
      <c r="P169" s="137">
        <f t="shared" si="219"/>
        <v>2898.5986461582497</v>
      </c>
      <c r="Q169" s="137">
        <f t="shared" si="219"/>
        <v>2889.5306308283671</v>
      </c>
      <c r="R169" s="137">
        <f t="shared" si="219"/>
        <v>2867.2212597106013</v>
      </c>
      <c r="S169" s="137">
        <f t="shared" si="219"/>
        <v>2671.2938534909645</v>
      </c>
      <c r="T169" s="137">
        <f t="shared" si="219"/>
        <v>2496.1494512191125</v>
      </c>
      <c r="U169" s="137">
        <f t="shared" si="219"/>
        <v>2595.5484791231233</v>
      </c>
      <c r="V169" s="137">
        <f t="shared" si="219"/>
        <v>2271.1335432636365</v>
      </c>
      <c r="W169" s="137">
        <f t="shared" si="221"/>
        <v>2331.3873688381395</v>
      </c>
      <c r="DA169" s="174" t="s">
        <v>578</v>
      </c>
    </row>
    <row r="170" spans="1:105" ht="11.45" customHeight="1" x14ac:dyDescent="0.25">
      <c r="A170" s="109" t="s">
        <v>20</v>
      </c>
      <c r="B170" s="110">
        <f t="shared" si="219"/>
        <v>11147.271425204473</v>
      </c>
      <c r="C170" s="110">
        <f t="shared" si="219"/>
        <v>11314.56486537817</v>
      </c>
      <c r="D170" s="110">
        <f t="shared" si="219"/>
        <v>11374.62216095608</v>
      </c>
      <c r="E170" s="110">
        <f t="shared" si="219"/>
        <v>11321.618518682704</v>
      </c>
      <c r="F170" s="110">
        <f t="shared" si="219"/>
        <v>11475.485454338079</v>
      </c>
      <c r="G170" s="110">
        <f t="shared" si="219"/>
        <v>11177.406276280068</v>
      </c>
      <c r="H170" s="110">
        <f t="shared" si="219"/>
        <v>11124.536412514666</v>
      </c>
      <c r="I170" s="110">
        <f t="shared" si="219"/>
        <v>11107.716496888455</v>
      </c>
      <c r="J170" s="110">
        <f t="shared" si="219"/>
        <v>10946.088600869929</v>
      </c>
      <c r="K170" s="110">
        <f t="shared" si="219"/>
        <v>11069.9033496024</v>
      </c>
      <c r="L170" s="110">
        <f t="shared" si="219"/>
        <v>10801.493200249774</v>
      </c>
      <c r="M170" s="110">
        <f t="shared" si="222"/>
        <v>10668.052913888778</v>
      </c>
      <c r="N170" s="110">
        <f t="shared" si="219"/>
        <v>10395.847275313539</v>
      </c>
      <c r="O170" s="110">
        <f t="shared" si="219"/>
        <v>10385.465563280526</v>
      </c>
      <c r="P170" s="110">
        <f t="shared" si="219"/>
        <v>10634.683536072673</v>
      </c>
      <c r="Q170" s="110">
        <f t="shared" si="219"/>
        <v>10712.058642224985</v>
      </c>
      <c r="R170" s="110">
        <f t="shared" si="219"/>
        <v>10759.712309298411</v>
      </c>
      <c r="S170" s="110">
        <f t="shared" si="219"/>
        <v>10847.745668174714</v>
      </c>
      <c r="T170" s="110">
        <f t="shared" si="219"/>
        <v>10657.312497253166</v>
      </c>
      <c r="U170" s="110">
        <f t="shared" si="219"/>
        <v>10684.851515627917</v>
      </c>
      <c r="V170" s="110">
        <f t="shared" si="219"/>
        <v>9227.7617302045601</v>
      </c>
      <c r="W170" s="110">
        <f t="shared" si="221"/>
        <v>9546.5769649438807</v>
      </c>
      <c r="DA170" s="176" t="s">
        <v>579</v>
      </c>
    </row>
    <row r="171" spans="1:105" ht="11.45" customHeight="1" x14ac:dyDescent="0.25">
      <c r="A171" s="111" t="s">
        <v>110</v>
      </c>
      <c r="B171" s="84">
        <f t="shared" si="219"/>
        <v>9624.3901732734339</v>
      </c>
      <c r="C171" s="84">
        <f t="shared" si="219"/>
        <v>9590.8166101536881</v>
      </c>
      <c r="D171" s="84">
        <f t="shared" si="219"/>
        <v>9507.2548470097245</v>
      </c>
      <c r="E171" s="84">
        <f t="shared" si="219"/>
        <v>9319.4993131579085</v>
      </c>
      <c r="F171" s="84">
        <f t="shared" si="219"/>
        <v>9202.0428362566745</v>
      </c>
      <c r="G171" s="84">
        <f t="shared" si="219"/>
        <v>8838.7106881508917</v>
      </c>
      <c r="H171" s="84">
        <f t="shared" si="219"/>
        <v>8544.233014330619</v>
      </c>
      <c r="I171" s="84">
        <f t="shared" si="219"/>
        <v>8395.2319040487509</v>
      </c>
      <c r="J171" s="84">
        <f t="shared" si="219"/>
        <v>8247.3105406792565</v>
      </c>
      <c r="K171" s="84">
        <f t="shared" si="219"/>
        <v>8346.2573305211354</v>
      </c>
      <c r="L171" s="84">
        <f t="shared" si="219"/>
        <v>8063.7696097363705</v>
      </c>
      <c r="M171" s="84">
        <f t="shared" si="222"/>
        <v>7930.6461034815702</v>
      </c>
      <c r="N171" s="84">
        <f t="shared" si="219"/>
        <v>7520.3292889021177</v>
      </c>
      <c r="O171" s="84">
        <f t="shared" si="219"/>
        <v>7455.6602223543277</v>
      </c>
      <c r="P171" s="84">
        <f t="shared" si="219"/>
        <v>7557.0006474449947</v>
      </c>
      <c r="Q171" s="84">
        <f t="shared" si="219"/>
        <v>7535.6250751107273</v>
      </c>
      <c r="R171" s="84">
        <f t="shared" si="219"/>
        <v>7531.5686345527229</v>
      </c>
      <c r="S171" s="84">
        <f t="shared" si="219"/>
        <v>7585.0732573773103</v>
      </c>
      <c r="T171" s="84">
        <f t="shared" si="219"/>
        <v>7517.2260202800917</v>
      </c>
      <c r="U171" s="84">
        <f t="shared" si="219"/>
        <v>7601.834651163661</v>
      </c>
      <c r="V171" s="84">
        <f t="shared" si="219"/>
        <v>6599.6894918165663</v>
      </c>
      <c r="W171" s="84">
        <f t="shared" si="221"/>
        <v>6974.5767934102469</v>
      </c>
      <c r="DA171" s="171" t="s">
        <v>580</v>
      </c>
    </row>
    <row r="172" spans="1:105" ht="11.45" customHeight="1" x14ac:dyDescent="0.25">
      <c r="A172" s="111" t="s">
        <v>111</v>
      </c>
      <c r="B172" s="84">
        <f t="shared" si="219"/>
        <v>17012.193796782929</v>
      </c>
      <c r="C172" s="84">
        <f t="shared" si="219"/>
        <v>17508.579516115784</v>
      </c>
      <c r="D172" s="84">
        <f t="shared" si="219"/>
        <v>17513.001896649406</v>
      </c>
      <c r="E172" s="84">
        <f t="shared" si="219"/>
        <v>17330.999655514359</v>
      </c>
      <c r="F172" s="84">
        <f t="shared" si="219"/>
        <v>17543.50976202833</v>
      </c>
      <c r="G172" s="84">
        <f t="shared" si="219"/>
        <v>16902.46648293464</v>
      </c>
      <c r="H172" s="84">
        <f t="shared" si="219"/>
        <v>16847.123592400443</v>
      </c>
      <c r="I172" s="84">
        <f t="shared" si="219"/>
        <v>16645.041378453076</v>
      </c>
      <c r="J172" s="84">
        <f t="shared" si="219"/>
        <v>16052.451382085745</v>
      </c>
      <c r="K172" s="84">
        <f t="shared" si="219"/>
        <v>15857.375460550593</v>
      </c>
      <c r="L172" s="84">
        <f t="shared" si="219"/>
        <v>15307.189872234649</v>
      </c>
      <c r="M172" s="84">
        <f t="shared" si="222"/>
        <v>14860.271189017234</v>
      </c>
      <c r="N172" s="84">
        <f t="shared" si="219"/>
        <v>14581.302724810339</v>
      </c>
      <c r="O172" s="84">
        <f t="shared" si="219"/>
        <v>14452.652257246813</v>
      </c>
      <c r="P172" s="84">
        <f t="shared" si="219"/>
        <v>14757.35560295072</v>
      </c>
      <c r="Q172" s="84">
        <f t="shared" si="219"/>
        <v>14808.652444719999</v>
      </c>
      <c r="R172" s="84">
        <f t="shared" si="219"/>
        <v>14829.259747182459</v>
      </c>
      <c r="S172" s="84">
        <f t="shared" si="219"/>
        <v>14916.025696043349</v>
      </c>
      <c r="T172" s="84">
        <f t="shared" si="219"/>
        <v>14568.832136223518</v>
      </c>
      <c r="U172" s="84">
        <f t="shared" si="219"/>
        <v>14587.480350479882</v>
      </c>
      <c r="V172" s="84">
        <f t="shared" si="219"/>
        <v>12553.414971827335</v>
      </c>
      <c r="W172" s="84">
        <f t="shared" si="221"/>
        <v>12816.618553383205</v>
      </c>
      <c r="DA172" s="171" t="s">
        <v>581</v>
      </c>
    </row>
    <row r="173" spans="1:105" ht="11.45" customHeight="1" x14ac:dyDescent="0.25">
      <c r="A173" s="111" t="s">
        <v>112</v>
      </c>
      <c r="B173" s="84">
        <f t="shared" si="219"/>
        <v>12856.438273496562</v>
      </c>
      <c r="C173" s="84">
        <f t="shared" si="219"/>
        <v>11902.807288277285</v>
      </c>
      <c r="D173" s="84">
        <f t="shared" si="219"/>
        <v>11182.963276750668</v>
      </c>
      <c r="E173" s="84">
        <f t="shared" si="219"/>
        <v>10429.232405863819</v>
      </c>
      <c r="F173" s="84">
        <f t="shared" si="219"/>
        <v>10713.465464061312</v>
      </c>
      <c r="G173" s="84">
        <f t="shared" si="219"/>
        <v>10338.071666810005</v>
      </c>
      <c r="H173" s="84">
        <f t="shared" si="219"/>
        <v>10331.67640689879</v>
      </c>
      <c r="I173" s="84">
        <f t="shared" si="219"/>
        <v>10262.417980729339</v>
      </c>
      <c r="J173" s="84">
        <f t="shared" si="219"/>
        <v>10069.484584260736</v>
      </c>
      <c r="K173" s="84">
        <f t="shared" si="219"/>
        <v>10229.227725865883</v>
      </c>
      <c r="L173" s="84">
        <f t="shared" si="219"/>
        <v>10373.724966229856</v>
      </c>
      <c r="M173" s="84">
        <f t="shared" si="222"/>
        <v>10222.288825872591</v>
      </c>
      <c r="N173" s="84">
        <f t="shared" si="219"/>
        <v>10059.57826048483</v>
      </c>
      <c r="O173" s="84">
        <f t="shared" si="219"/>
        <v>10184.464138145226</v>
      </c>
      <c r="P173" s="84">
        <f t="shared" si="219"/>
        <v>10074.663409247407</v>
      </c>
      <c r="Q173" s="84">
        <f t="shared" si="219"/>
        <v>10387.715410981602</v>
      </c>
      <c r="R173" s="84">
        <f t="shared" si="219"/>
        <v>10511.315484435672</v>
      </c>
      <c r="S173" s="84">
        <f t="shared" si="219"/>
        <v>10893.987542477022</v>
      </c>
      <c r="T173" s="84">
        <f t="shared" si="219"/>
        <v>10698.946778379841</v>
      </c>
      <c r="U173" s="84">
        <f t="shared" si="219"/>
        <v>10681.146025100543</v>
      </c>
      <c r="V173" s="84">
        <f t="shared" si="219"/>
        <v>9443.1663311818829</v>
      </c>
      <c r="W173" s="84">
        <f t="shared" si="221"/>
        <v>9521.7075379879225</v>
      </c>
      <c r="DA173" s="171" t="s">
        <v>582</v>
      </c>
    </row>
    <row r="174" spans="1:105" ht="11.45" customHeight="1" x14ac:dyDescent="0.25">
      <c r="A174" s="111" t="s">
        <v>113</v>
      </c>
      <c r="B174" s="84">
        <f t="shared" si="219"/>
        <v>13305.616955050404</v>
      </c>
      <c r="C174" s="84">
        <f t="shared" si="219"/>
        <v>13212.981979286582</v>
      </c>
      <c r="D174" s="84">
        <f t="shared" si="219"/>
        <v>13139.446150328618</v>
      </c>
      <c r="E174" s="84">
        <f t="shared" si="219"/>
        <v>12927.138503541273</v>
      </c>
      <c r="F174" s="84">
        <f t="shared" si="219"/>
        <v>13041.739545781486</v>
      </c>
      <c r="G174" s="84">
        <f t="shared" si="219"/>
        <v>12260.663573569527</v>
      </c>
      <c r="H174" s="84">
        <f t="shared" si="219"/>
        <v>12038.394973357568</v>
      </c>
      <c r="I174" s="84">
        <f t="shared" si="219"/>
        <v>11773.84894577364</v>
      </c>
      <c r="J174" s="84">
        <f t="shared" si="219"/>
        <v>11627.852650667748</v>
      </c>
      <c r="K174" s="84">
        <f t="shared" si="219"/>
        <v>12368.376553246251</v>
      </c>
      <c r="L174" s="84">
        <f t="shared" si="219"/>
        <v>11690.592982334187</v>
      </c>
      <c r="M174" s="84">
        <f t="shared" si="222"/>
        <v>11592.615851056698</v>
      </c>
      <c r="N174" s="84">
        <f t="shared" si="219"/>
        <v>11137.482462473838</v>
      </c>
      <c r="O174" s="84">
        <f t="shared" si="219"/>
        <v>11313.645774513849</v>
      </c>
      <c r="P174" s="84">
        <f t="shared" si="219"/>
        <v>11899.427065653746</v>
      </c>
      <c r="Q174" s="84">
        <f t="shared" si="219"/>
        <v>11802.098833346337</v>
      </c>
      <c r="R174" s="84">
        <f t="shared" si="219"/>
        <v>12199.761421252706</v>
      </c>
      <c r="S174" s="84">
        <f t="shared" si="219"/>
        <v>12704.009773384127</v>
      </c>
      <c r="T174" s="84">
        <f t="shared" si="219"/>
        <v>12377.205454151823</v>
      </c>
      <c r="U174" s="84">
        <f t="shared" si="219"/>
        <v>12447.608430888289</v>
      </c>
      <c r="V174" s="84">
        <f t="shared" si="219"/>
        <v>10451.465833735152</v>
      </c>
      <c r="W174" s="84">
        <f t="shared" si="221"/>
        <v>10348.579850506707</v>
      </c>
      <c r="DA174" s="171" t="s">
        <v>583</v>
      </c>
    </row>
    <row r="175" spans="1:105" ht="11.45" customHeight="1" x14ac:dyDescent="0.25">
      <c r="A175" s="111" t="s">
        <v>114</v>
      </c>
      <c r="B175" s="84">
        <f t="shared" si="219"/>
        <v>0</v>
      </c>
      <c r="C175" s="84">
        <f t="shared" si="219"/>
        <v>0</v>
      </c>
      <c r="D175" s="84">
        <f t="shared" si="219"/>
        <v>0</v>
      </c>
      <c r="E175" s="84">
        <f t="shared" si="219"/>
        <v>0</v>
      </c>
      <c r="F175" s="84">
        <f t="shared" si="219"/>
        <v>0</v>
      </c>
      <c r="G175" s="84">
        <f t="shared" si="219"/>
        <v>0</v>
      </c>
      <c r="H175" s="84">
        <f t="shared" si="219"/>
        <v>0</v>
      </c>
      <c r="I175" s="84">
        <f t="shared" si="219"/>
        <v>0</v>
      </c>
      <c r="J175" s="84">
        <f t="shared" si="219"/>
        <v>10899.413810357839</v>
      </c>
      <c r="K175" s="84">
        <f t="shared" si="219"/>
        <v>10857.704691824143</v>
      </c>
      <c r="L175" s="84">
        <f t="shared" si="219"/>
        <v>12615.899230834717</v>
      </c>
      <c r="M175" s="84">
        <f t="shared" si="222"/>
        <v>10495.879667145971</v>
      </c>
      <c r="N175" s="84">
        <f t="shared" si="219"/>
        <v>10248.504009941216</v>
      </c>
      <c r="O175" s="84">
        <f t="shared" si="219"/>
        <v>9592.1663569062202</v>
      </c>
      <c r="P175" s="84">
        <f t="shared" si="219"/>
        <v>9584.9470002704365</v>
      </c>
      <c r="Q175" s="84">
        <f t="shared" si="219"/>
        <v>10164.238761129185</v>
      </c>
      <c r="R175" s="84">
        <f t="shared" si="219"/>
        <v>9753.2225398568044</v>
      </c>
      <c r="S175" s="84">
        <f t="shared" si="219"/>
        <v>9630.2908876726415</v>
      </c>
      <c r="T175" s="84">
        <f t="shared" si="219"/>
        <v>9663.5768371291833</v>
      </c>
      <c r="U175" s="84">
        <f t="shared" si="219"/>
        <v>9674.6392784211002</v>
      </c>
      <c r="V175" s="84">
        <f t="shared" si="219"/>
        <v>8337.6404820016087</v>
      </c>
      <c r="W175" s="84">
        <f t="shared" si="221"/>
        <v>8693.3266114138023</v>
      </c>
      <c r="DA175" s="171" t="s">
        <v>584</v>
      </c>
    </row>
    <row r="176" spans="1:105" ht="11.45" customHeight="1" x14ac:dyDescent="0.25">
      <c r="A176" s="111" t="s">
        <v>115</v>
      </c>
      <c r="B176" s="84">
        <f t="shared" si="219"/>
        <v>0</v>
      </c>
      <c r="C176" s="84">
        <f t="shared" si="219"/>
        <v>0</v>
      </c>
      <c r="D176" s="84">
        <f t="shared" si="219"/>
        <v>0</v>
      </c>
      <c r="E176" s="84">
        <f t="shared" si="219"/>
        <v>9339.8505907450108</v>
      </c>
      <c r="F176" s="84">
        <f t="shared" si="219"/>
        <v>9450.8472258070669</v>
      </c>
      <c r="G176" s="84">
        <f t="shared" si="219"/>
        <v>9755.7296212883721</v>
      </c>
      <c r="H176" s="84">
        <f t="shared" si="219"/>
        <v>13368.920846795099</v>
      </c>
      <c r="I176" s="84">
        <f t="shared" si="219"/>
        <v>13257.885058682792</v>
      </c>
      <c r="J176" s="84">
        <f t="shared" si="219"/>
        <v>14542.093964468921</v>
      </c>
      <c r="K176" s="84">
        <f t="shared" si="219"/>
        <v>14711.858843987891</v>
      </c>
      <c r="L176" s="84">
        <f t="shared" si="219"/>
        <v>14326.385062126254</v>
      </c>
      <c r="M176" s="84">
        <f t="shared" si="222"/>
        <v>14420.458645041545</v>
      </c>
      <c r="N176" s="84">
        <f t="shared" si="219"/>
        <v>14529.542329277867</v>
      </c>
      <c r="O176" s="84">
        <f t="shared" si="219"/>
        <v>14557.463646726268</v>
      </c>
      <c r="P176" s="84">
        <f t="shared" si="219"/>
        <v>14645.941362761836</v>
      </c>
      <c r="Q176" s="84">
        <f t="shared" si="219"/>
        <v>14618.588880217958</v>
      </c>
      <c r="R176" s="84">
        <f t="shared" si="219"/>
        <v>14566.013254947135</v>
      </c>
      <c r="S176" s="84">
        <f t="shared" si="219"/>
        <v>14521.301296073763</v>
      </c>
      <c r="T176" s="84">
        <f t="shared" si="219"/>
        <v>14519.241989948547</v>
      </c>
      <c r="U176" s="84">
        <f t="shared" si="219"/>
        <v>14648.265467389643</v>
      </c>
      <c r="V176" s="84">
        <f t="shared" si="219"/>
        <v>13173.257815584668</v>
      </c>
      <c r="W176" s="84">
        <f t="shared" si="221"/>
        <v>14867.492513900715</v>
      </c>
      <c r="DA176" s="171" t="s">
        <v>585</v>
      </c>
    </row>
    <row r="177" spans="1:105" ht="11.45" customHeight="1" x14ac:dyDescent="0.25">
      <c r="A177" s="109" t="s">
        <v>21</v>
      </c>
      <c r="B177" s="110">
        <f t="shared" si="219"/>
        <v>37612.091077056728</v>
      </c>
      <c r="C177" s="110">
        <f t="shared" si="219"/>
        <v>37609.971989596801</v>
      </c>
      <c r="D177" s="110">
        <f t="shared" si="219"/>
        <v>37991.439241528926</v>
      </c>
      <c r="E177" s="110">
        <f t="shared" si="219"/>
        <v>37952.675787695895</v>
      </c>
      <c r="F177" s="110">
        <f t="shared" si="219"/>
        <v>38258.966075317541</v>
      </c>
      <c r="G177" s="110">
        <f t="shared" si="219"/>
        <v>38386.718092920455</v>
      </c>
      <c r="H177" s="110">
        <f t="shared" si="219"/>
        <v>38915.613975537271</v>
      </c>
      <c r="I177" s="110">
        <f t="shared" si="219"/>
        <v>39324.169767551699</v>
      </c>
      <c r="J177" s="110">
        <f t="shared" si="219"/>
        <v>39203.44311665139</v>
      </c>
      <c r="K177" s="110">
        <f t="shared" si="219"/>
        <v>39123.785990294928</v>
      </c>
      <c r="L177" s="110">
        <f t="shared" si="219"/>
        <v>39567.962075473079</v>
      </c>
      <c r="M177" s="110">
        <f t="shared" si="222"/>
        <v>39938.915406518579</v>
      </c>
      <c r="N177" s="110">
        <f t="shared" si="219"/>
        <v>39879.335164999567</v>
      </c>
      <c r="O177" s="110">
        <f t="shared" si="219"/>
        <v>40190.931702910064</v>
      </c>
      <c r="P177" s="110">
        <f t="shared" si="219"/>
        <v>40354.934943591201</v>
      </c>
      <c r="Q177" s="110">
        <f t="shared" si="219"/>
        <v>40600.742362223435</v>
      </c>
      <c r="R177" s="110">
        <f t="shared" si="219"/>
        <v>40697.841057782658</v>
      </c>
      <c r="S177" s="110">
        <f t="shared" si="219"/>
        <v>40364.974343682261</v>
      </c>
      <c r="T177" s="110">
        <f t="shared" si="219"/>
        <v>39967.34799387477</v>
      </c>
      <c r="U177" s="110">
        <f t="shared" si="219"/>
        <v>39369.571455387253</v>
      </c>
      <c r="V177" s="110">
        <f t="shared" si="219"/>
        <v>36460.804956344167</v>
      </c>
      <c r="W177" s="110">
        <f t="shared" si="221"/>
        <v>36434.173982627552</v>
      </c>
      <c r="DA177" s="176" t="s">
        <v>586</v>
      </c>
    </row>
    <row r="178" spans="1:105" ht="11.45" customHeight="1" x14ac:dyDescent="0.25">
      <c r="A178" s="111" t="s">
        <v>110</v>
      </c>
      <c r="B178" s="102">
        <f t="shared" si="219"/>
        <v>21790.587767751738</v>
      </c>
      <c r="C178" s="102">
        <f t="shared" si="219"/>
        <v>21889.005958033806</v>
      </c>
      <c r="D178" s="102">
        <f t="shared" si="219"/>
        <v>21993.949358406135</v>
      </c>
      <c r="E178" s="102">
        <f t="shared" si="219"/>
        <v>21147.010982465894</v>
      </c>
      <c r="F178" s="102">
        <f t="shared" si="219"/>
        <v>20706.613248816924</v>
      </c>
      <c r="G178" s="102">
        <f t="shared" si="219"/>
        <v>20575.798715742818</v>
      </c>
      <c r="H178" s="102">
        <f t="shared" si="219"/>
        <v>20823.435664216013</v>
      </c>
      <c r="I178" s="102">
        <f t="shared" si="219"/>
        <v>21028.933012242847</v>
      </c>
      <c r="J178" s="102">
        <f t="shared" si="219"/>
        <v>21495.16553732074</v>
      </c>
      <c r="K178" s="102">
        <f t="shared" si="219"/>
        <v>21650.799851138941</v>
      </c>
      <c r="L178" s="102">
        <f t="shared" si="219"/>
        <v>21711.810745973675</v>
      </c>
      <c r="M178" s="102">
        <f t="shared" si="222"/>
        <v>21510.265410450716</v>
      </c>
      <c r="N178" s="102">
        <f t="shared" si="219"/>
        <v>21152.102944112557</v>
      </c>
      <c r="O178" s="102">
        <f t="shared" si="219"/>
        <v>20489.075143133068</v>
      </c>
      <c r="P178" s="102">
        <f t="shared" si="219"/>
        <v>21008.827809862552</v>
      </c>
      <c r="Q178" s="102">
        <f t="shared" si="219"/>
        <v>20621.491851466573</v>
      </c>
      <c r="R178" s="102">
        <f t="shared" si="219"/>
        <v>20715.47120447272</v>
      </c>
      <c r="S178" s="102">
        <f t="shared" si="219"/>
        <v>20348.311796668539</v>
      </c>
      <c r="T178" s="102">
        <f t="shared" si="219"/>
        <v>19725.453198449377</v>
      </c>
      <c r="U178" s="102">
        <f t="shared" si="219"/>
        <v>18589.760668955267</v>
      </c>
      <c r="V178" s="102">
        <f t="shared" si="219"/>
        <v>16350.11074049082</v>
      </c>
      <c r="W178" s="102">
        <f t="shared" si="221"/>
        <v>16331.500949132907</v>
      </c>
      <c r="DA178" s="175" t="s">
        <v>587</v>
      </c>
    </row>
    <row r="179" spans="1:105" ht="11.45" customHeight="1" x14ac:dyDescent="0.25">
      <c r="A179" s="111" t="s">
        <v>111</v>
      </c>
      <c r="B179" s="102">
        <f t="shared" si="219"/>
        <v>37967.700224267435</v>
      </c>
      <c r="C179" s="102">
        <f t="shared" si="219"/>
        <v>37927.913454308749</v>
      </c>
      <c r="D179" s="102">
        <f t="shared" si="219"/>
        <v>38289.072299499334</v>
      </c>
      <c r="E179" s="102">
        <f t="shared" si="219"/>
        <v>38175.578451762012</v>
      </c>
      <c r="F179" s="102">
        <f t="shared" si="219"/>
        <v>38476.861683601433</v>
      </c>
      <c r="G179" s="102">
        <f t="shared" si="219"/>
        <v>38556.404221063858</v>
      </c>
      <c r="H179" s="102">
        <f t="shared" si="219"/>
        <v>39049.016026416553</v>
      </c>
      <c r="I179" s="102">
        <f t="shared" si="219"/>
        <v>39445.975707136393</v>
      </c>
      <c r="J179" s="102">
        <f t="shared" si="219"/>
        <v>39336.730586967686</v>
      </c>
      <c r="K179" s="102">
        <f t="shared" si="219"/>
        <v>39190.130152817343</v>
      </c>
      <c r="L179" s="102">
        <f t="shared" si="219"/>
        <v>39602.311330491306</v>
      </c>
      <c r="M179" s="102">
        <f t="shared" si="222"/>
        <v>39881.761402438438</v>
      </c>
      <c r="N179" s="102">
        <f t="shared" si="219"/>
        <v>39800.748555516337</v>
      </c>
      <c r="O179" s="102">
        <f t="shared" si="219"/>
        <v>40147.105699258515</v>
      </c>
      <c r="P179" s="102">
        <f t="shared" si="219"/>
        <v>40305.789041759643</v>
      </c>
      <c r="Q179" s="102">
        <f t="shared" si="219"/>
        <v>40586.643342458359</v>
      </c>
      <c r="R179" s="102">
        <f t="shared" si="219"/>
        <v>40688.403357247262</v>
      </c>
      <c r="S179" s="102">
        <f t="shared" si="219"/>
        <v>40220.470817053894</v>
      </c>
      <c r="T179" s="102">
        <f t="shared" si="219"/>
        <v>39783.735996110881</v>
      </c>
      <c r="U179" s="102">
        <f t="shared" si="219"/>
        <v>39150.072018998326</v>
      </c>
      <c r="V179" s="102">
        <f t="shared" si="219"/>
        <v>36411.606468232319</v>
      </c>
      <c r="W179" s="102">
        <f t="shared" si="221"/>
        <v>36223.202976480279</v>
      </c>
      <c r="DA179" s="175" t="s">
        <v>588</v>
      </c>
    </row>
    <row r="180" spans="1:105" ht="11.45" customHeight="1" x14ac:dyDescent="0.25">
      <c r="A180" s="111" t="s">
        <v>112</v>
      </c>
      <c r="B180" s="102">
        <f t="shared" si="219"/>
        <v>29200.688701154293</v>
      </c>
      <c r="C180" s="102">
        <f t="shared" si="219"/>
        <v>28317.340400074008</v>
      </c>
      <c r="D180" s="102">
        <f t="shared" si="219"/>
        <v>27823.952519395451</v>
      </c>
      <c r="E180" s="102">
        <f t="shared" si="219"/>
        <v>27233.118582298106</v>
      </c>
      <c r="F180" s="102">
        <f t="shared" ref="B180:V192" si="223">IF(F43=0,0,F43*1000000/F70)</f>
        <v>27447.514480519658</v>
      </c>
      <c r="G180" s="102">
        <f t="shared" si="223"/>
        <v>26989.064795709706</v>
      </c>
      <c r="H180" s="102">
        <f t="shared" si="223"/>
        <v>26670.796330868314</v>
      </c>
      <c r="I180" s="102">
        <f t="shared" si="223"/>
        <v>26457.800189403239</v>
      </c>
      <c r="J180" s="102">
        <f t="shared" si="223"/>
        <v>26085.204779572014</v>
      </c>
      <c r="K180" s="102">
        <f t="shared" si="223"/>
        <v>25540.49069595461</v>
      </c>
      <c r="L180" s="102">
        <f t="shared" si="223"/>
        <v>25654.408492536073</v>
      </c>
      <c r="M180" s="102">
        <f t="shared" si="222"/>
        <v>25520.839366846121</v>
      </c>
      <c r="N180" s="102">
        <f t="shared" si="223"/>
        <v>25248.226009514339</v>
      </c>
      <c r="O180" s="102">
        <f t="shared" si="223"/>
        <v>25046.436319748616</v>
      </c>
      <c r="P180" s="102">
        <f t="shared" si="223"/>
        <v>24900.628479673545</v>
      </c>
      <c r="Q180" s="102">
        <f t="shared" si="223"/>
        <v>25024.892156587426</v>
      </c>
      <c r="R180" s="102">
        <f t="shared" si="223"/>
        <v>24525.359629004244</v>
      </c>
      <c r="S180" s="102">
        <f t="shared" si="223"/>
        <v>23694.567919771027</v>
      </c>
      <c r="T180" s="102">
        <f t="shared" si="223"/>
        <v>22971.096595253737</v>
      </c>
      <c r="U180" s="102">
        <f t="shared" si="223"/>
        <v>22425.413945099604</v>
      </c>
      <c r="V180" s="102">
        <f t="shared" si="223"/>
        <v>20448.818673695274</v>
      </c>
      <c r="W180" s="102">
        <f t="shared" si="221"/>
        <v>19965.642833667262</v>
      </c>
      <c r="DA180" s="175" t="s">
        <v>589</v>
      </c>
    </row>
    <row r="181" spans="1:105" ht="11.45" customHeight="1" x14ac:dyDescent="0.25">
      <c r="A181" s="111" t="s">
        <v>113</v>
      </c>
      <c r="B181" s="102">
        <f t="shared" si="223"/>
        <v>45813.268976613159</v>
      </c>
      <c r="C181" s="102">
        <f t="shared" si="223"/>
        <v>45082.843269299738</v>
      </c>
      <c r="D181" s="102">
        <f t="shared" si="223"/>
        <v>46175.142820100365</v>
      </c>
      <c r="E181" s="102">
        <f t="shared" si="223"/>
        <v>48953.696737823797</v>
      </c>
      <c r="F181" s="102">
        <f t="shared" si="223"/>
        <v>49448.766478963436</v>
      </c>
      <c r="G181" s="102">
        <f t="shared" si="223"/>
        <v>49784.434013783139</v>
      </c>
      <c r="H181" s="102">
        <f t="shared" si="223"/>
        <v>51239.42252269695</v>
      </c>
      <c r="I181" s="102">
        <f t="shared" si="223"/>
        <v>49716.6025501595</v>
      </c>
      <c r="J181" s="102">
        <f t="shared" si="223"/>
        <v>46691.868674960242</v>
      </c>
      <c r="K181" s="102">
        <f t="shared" si="223"/>
        <v>48342.167139835212</v>
      </c>
      <c r="L181" s="102">
        <f t="shared" si="223"/>
        <v>49183.276361568416</v>
      </c>
      <c r="M181" s="102">
        <f t="shared" si="222"/>
        <v>51242.041453625527</v>
      </c>
      <c r="N181" s="102">
        <f t="shared" si="223"/>
        <v>50744.639728605172</v>
      </c>
      <c r="O181" s="102">
        <f t="shared" si="223"/>
        <v>49533.481339028775</v>
      </c>
      <c r="P181" s="102">
        <f t="shared" si="223"/>
        <v>48526.299428951686</v>
      </c>
      <c r="Q181" s="102">
        <f t="shared" si="223"/>
        <v>46701.943574550147</v>
      </c>
      <c r="R181" s="102">
        <f t="shared" si="223"/>
        <v>46239.966437074952</v>
      </c>
      <c r="S181" s="102">
        <f t="shared" si="223"/>
        <v>48655.49814175081</v>
      </c>
      <c r="T181" s="102">
        <f t="shared" si="223"/>
        <v>48306.913295437829</v>
      </c>
      <c r="U181" s="102">
        <f t="shared" si="223"/>
        <v>47282.82661828609</v>
      </c>
      <c r="V181" s="102">
        <f t="shared" si="223"/>
        <v>39629.427770945244</v>
      </c>
      <c r="W181" s="102">
        <f t="shared" si="221"/>
        <v>40630.435222693886</v>
      </c>
      <c r="DA181" s="175" t="s">
        <v>590</v>
      </c>
    </row>
    <row r="182" spans="1:105" ht="11.45" customHeight="1" x14ac:dyDescent="0.25">
      <c r="A182" s="111" t="s">
        <v>115</v>
      </c>
      <c r="B182" s="102">
        <f t="shared" si="223"/>
        <v>40967.553774681503</v>
      </c>
      <c r="C182" s="102">
        <f t="shared" si="223"/>
        <v>40912.518183307497</v>
      </c>
      <c r="D182" s="102">
        <f t="shared" si="223"/>
        <v>41001.133407939516</v>
      </c>
      <c r="E182" s="102">
        <f t="shared" si="223"/>
        <v>41039.260449828027</v>
      </c>
      <c r="F182" s="102">
        <f t="shared" si="223"/>
        <v>41193.10930701434</v>
      </c>
      <c r="G182" s="102">
        <f t="shared" si="223"/>
        <v>41016.296302450239</v>
      </c>
      <c r="H182" s="102">
        <f t="shared" si="223"/>
        <v>41007.727763734263</v>
      </c>
      <c r="I182" s="102">
        <f t="shared" si="223"/>
        <v>41034.18737607677</v>
      </c>
      <c r="J182" s="102">
        <f t="shared" si="223"/>
        <v>40952.927040426199</v>
      </c>
      <c r="K182" s="102">
        <f t="shared" si="223"/>
        <v>41009.869851260613</v>
      </c>
      <c r="L182" s="102">
        <f t="shared" si="223"/>
        <v>41520.568099458258</v>
      </c>
      <c r="M182" s="102">
        <f t="shared" si="222"/>
        <v>41624.844709312238</v>
      </c>
      <c r="N182" s="102">
        <f t="shared" si="223"/>
        <v>41718.277986390029</v>
      </c>
      <c r="O182" s="102">
        <f t="shared" si="223"/>
        <v>41297.166341824952</v>
      </c>
      <c r="P182" s="102">
        <f t="shared" si="223"/>
        <v>41592.496322562998</v>
      </c>
      <c r="Q182" s="102">
        <f t="shared" si="223"/>
        <v>42023.7940620874</v>
      </c>
      <c r="R182" s="102">
        <f t="shared" si="223"/>
        <v>42233.364517815899</v>
      </c>
      <c r="S182" s="102">
        <f t="shared" si="223"/>
        <v>42650.79119367664</v>
      </c>
      <c r="T182" s="102">
        <f t="shared" si="223"/>
        <v>42987.685894808339</v>
      </c>
      <c r="U182" s="102">
        <f t="shared" si="223"/>
        <v>43884.898414151692</v>
      </c>
      <c r="V182" s="102">
        <f t="shared" si="223"/>
        <v>40909.584794032016</v>
      </c>
      <c r="W182" s="102">
        <f t="shared" si="221"/>
        <v>43527.449524665833</v>
      </c>
      <c r="DA182" s="175" t="s">
        <v>591</v>
      </c>
    </row>
    <row r="183" spans="1:105" ht="11.45" customHeight="1" x14ac:dyDescent="0.25">
      <c r="A183" s="27" t="s">
        <v>34</v>
      </c>
      <c r="B183" s="28">
        <f t="shared" si="223"/>
        <v>15418.213262619432</v>
      </c>
      <c r="C183" s="28">
        <f t="shared" si="223"/>
        <v>15509.700148961125</v>
      </c>
      <c r="D183" s="28">
        <f t="shared" si="223"/>
        <v>15595.433321660092</v>
      </c>
      <c r="E183" s="28">
        <f t="shared" si="223"/>
        <v>15827.125932227531</v>
      </c>
      <c r="F183" s="28">
        <f t="shared" si="223"/>
        <v>16352.051958850074</v>
      </c>
      <c r="G183" s="28">
        <f t="shared" si="223"/>
        <v>16446.317800122379</v>
      </c>
      <c r="H183" s="28">
        <f t="shared" si="223"/>
        <v>16136.084188140347</v>
      </c>
      <c r="I183" s="28">
        <f t="shared" si="223"/>
        <v>16221.481041355857</v>
      </c>
      <c r="J183" s="28">
        <f t="shared" si="223"/>
        <v>15982.268206898731</v>
      </c>
      <c r="K183" s="28">
        <f t="shared" si="223"/>
        <v>15700.176110750703</v>
      </c>
      <c r="L183" s="28">
        <f t="shared" si="223"/>
        <v>15988.757168769558</v>
      </c>
      <c r="M183" s="28">
        <f t="shared" si="222"/>
        <v>16063.632186625435</v>
      </c>
      <c r="N183" s="28">
        <f t="shared" si="223"/>
        <v>15564.147660392859</v>
      </c>
      <c r="O183" s="28">
        <f t="shared" si="223"/>
        <v>15546.631482922674</v>
      </c>
      <c r="P183" s="28">
        <f t="shared" si="223"/>
        <v>15643.311322055992</v>
      </c>
      <c r="Q183" s="28">
        <f t="shared" si="223"/>
        <v>15362.87360131178</v>
      </c>
      <c r="R183" s="28">
        <f t="shared" si="223"/>
        <v>15401.203913164107</v>
      </c>
      <c r="S183" s="28">
        <f t="shared" si="223"/>
        <v>15703.317919390169</v>
      </c>
      <c r="T183" s="28">
        <f t="shared" si="223"/>
        <v>15573.989160943942</v>
      </c>
      <c r="U183" s="28">
        <f t="shared" si="223"/>
        <v>15591.913359931821</v>
      </c>
      <c r="V183" s="28">
        <f t="shared" si="223"/>
        <v>14614.864057282255</v>
      </c>
      <c r="W183" s="28">
        <f t="shared" si="221"/>
        <v>15783.283468631693</v>
      </c>
      <c r="DA183" s="173" t="s">
        <v>592</v>
      </c>
    </row>
    <row r="184" spans="1:105" ht="11.45" customHeight="1" x14ac:dyDescent="0.25">
      <c r="A184" s="136" t="s">
        <v>158</v>
      </c>
      <c r="B184" s="137">
        <f t="shared" si="223"/>
        <v>13448.91363345388</v>
      </c>
      <c r="C184" s="137">
        <f t="shared" si="223"/>
        <v>13548.19477027279</v>
      </c>
      <c r="D184" s="137">
        <f t="shared" si="223"/>
        <v>13612.913830967889</v>
      </c>
      <c r="E184" s="137">
        <f t="shared" si="223"/>
        <v>13895.970415280552</v>
      </c>
      <c r="F184" s="137">
        <f t="shared" si="223"/>
        <v>14029.145509454964</v>
      </c>
      <c r="G184" s="137">
        <f t="shared" si="223"/>
        <v>14084.642971246181</v>
      </c>
      <c r="H184" s="137">
        <f t="shared" si="223"/>
        <v>13731.973150486239</v>
      </c>
      <c r="I184" s="137">
        <f t="shared" si="223"/>
        <v>13745.621831840732</v>
      </c>
      <c r="J184" s="137">
        <f t="shared" si="223"/>
        <v>13603.861235172208</v>
      </c>
      <c r="K184" s="137">
        <f t="shared" si="223"/>
        <v>13648.769294081387</v>
      </c>
      <c r="L184" s="137">
        <f t="shared" si="223"/>
        <v>13975.31447500998</v>
      </c>
      <c r="M184" s="137">
        <f t="shared" si="222"/>
        <v>14107.189439791551</v>
      </c>
      <c r="N184" s="137">
        <f t="shared" si="223"/>
        <v>13632.653880083113</v>
      </c>
      <c r="O184" s="137">
        <f t="shared" si="223"/>
        <v>13394.415724763114</v>
      </c>
      <c r="P184" s="137">
        <f t="shared" si="223"/>
        <v>13516.02615316835</v>
      </c>
      <c r="Q184" s="137">
        <f t="shared" si="223"/>
        <v>13126.085597609706</v>
      </c>
      <c r="R184" s="137">
        <f t="shared" si="223"/>
        <v>13013.839377623677</v>
      </c>
      <c r="S184" s="137">
        <f t="shared" si="223"/>
        <v>13245.718905511445</v>
      </c>
      <c r="T184" s="137">
        <f t="shared" si="223"/>
        <v>13251.241468906668</v>
      </c>
      <c r="U184" s="137">
        <f t="shared" si="223"/>
        <v>13258.815588615777</v>
      </c>
      <c r="V184" s="137">
        <f t="shared" si="223"/>
        <v>12165.756260207523</v>
      </c>
      <c r="W184" s="137">
        <f t="shared" si="221"/>
        <v>13358.956674704807</v>
      </c>
      <c r="DA184" s="174" t="s">
        <v>593</v>
      </c>
    </row>
    <row r="185" spans="1:105" ht="11.45" customHeight="1" x14ac:dyDescent="0.25">
      <c r="A185" s="111" t="s">
        <v>110</v>
      </c>
      <c r="B185" s="84">
        <f t="shared" si="223"/>
        <v>10330.921182028784</v>
      </c>
      <c r="C185" s="84">
        <f t="shared" si="223"/>
        <v>10379.770039475408</v>
      </c>
      <c r="D185" s="84">
        <f t="shared" si="223"/>
        <v>10402.808444319389</v>
      </c>
      <c r="E185" s="84">
        <f t="shared" si="223"/>
        <v>10367.813023492599</v>
      </c>
      <c r="F185" s="84">
        <f t="shared" si="223"/>
        <v>10266.532125217105</v>
      </c>
      <c r="G185" s="84">
        <f t="shared" si="223"/>
        <v>10096.605539279757</v>
      </c>
      <c r="H185" s="84">
        <f t="shared" si="223"/>
        <v>10014.80819434449</v>
      </c>
      <c r="I185" s="84">
        <f t="shared" si="223"/>
        <v>9903.3041970594095</v>
      </c>
      <c r="J185" s="84">
        <f t="shared" si="223"/>
        <v>9538.0008844696767</v>
      </c>
      <c r="K185" s="84">
        <f t="shared" si="223"/>
        <v>9513.0875135794649</v>
      </c>
      <c r="L185" s="84">
        <f t="shared" si="223"/>
        <v>9320.5690252088571</v>
      </c>
      <c r="M185" s="84">
        <f t="shared" si="222"/>
        <v>9175.0559575488805</v>
      </c>
      <c r="N185" s="84">
        <f t="shared" si="223"/>
        <v>8861.8993081786393</v>
      </c>
      <c r="O185" s="84">
        <f t="shared" si="223"/>
        <v>8858.484137764608</v>
      </c>
      <c r="P185" s="84">
        <f t="shared" si="223"/>
        <v>8861.0144002830875</v>
      </c>
      <c r="Q185" s="84">
        <f t="shared" si="223"/>
        <v>8731.4506657084294</v>
      </c>
      <c r="R185" s="84">
        <f t="shared" si="223"/>
        <v>8897.1138303497646</v>
      </c>
      <c r="S185" s="84">
        <f t="shared" si="223"/>
        <v>9141.2295905354858</v>
      </c>
      <c r="T185" s="84">
        <f t="shared" si="223"/>
        <v>9450.0344589132219</v>
      </c>
      <c r="U185" s="84">
        <f t="shared" si="223"/>
        <v>9600.6415256036344</v>
      </c>
      <c r="V185" s="84">
        <f t="shared" si="223"/>
        <v>9041.636947954572</v>
      </c>
      <c r="W185" s="84">
        <f t="shared" si="221"/>
        <v>9685.9378750278993</v>
      </c>
      <c r="DA185" s="171" t="s">
        <v>594</v>
      </c>
    </row>
    <row r="186" spans="1:105" ht="11.45" customHeight="1" x14ac:dyDescent="0.25">
      <c r="A186" s="111" t="s">
        <v>111</v>
      </c>
      <c r="B186" s="84">
        <f t="shared" si="223"/>
        <v>14304.604193735122</v>
      </c>
      <c r="C186" s="84">
        <f t="shared" si="223"/>
        <v>14355.481209604917</v>
      </c>
      <c r="D186" s="84">
        <f t="shared" si="223"/>
        <v>14356.736813990146</v>
      </c>
      <c r="E186" s="84">
        <f t="shared" si="223"/>
        <v>14649.298882415089</v>
      </c>
      <c r="F186" s="84">
        <f t="shared" si="223"/>
        <v>14752.091203310783</v>
      </c>
      <c r="G186" s="84">
        <f t="shared" si="223"/>
        <v>14787.228180030594</v>
      </c>
      <c r="H186" s="84">
        <f t="shared" si="223"/>
        <v>14344.947592291353</v>
      </c>
      <c r="I186" s="84">
        <f t="shared" si="223"/>
        <v>14320.514097306781</v>
      </c>
      <c r="J186" s="84">
        <f t="shared" si="223"/>
        <v>14192.239449358423</v>
      </c>
      <c r="K186" s="84">
        <f t="shared" si="223"/>
        <v>14224.250929267702</v>
      </c>
      <c r="L186" s="84">
        <f t="shared" si="223"/>
        <v>14602.840483798502</v>
      </c>
      <c r="M186" s="84">
        <f t="shared" si="222"/>
        <v>14747.526577722918</v>
      </c>
      <c r="N186" s="84">
        <f t="shared" si="223"/>
        <v>14233.371717295526</v>
      </c>
      <c r="O186" s="84">
        <f t="shared" si="223"/>
        <v>13952.838348654734</v>
      </c>
      <c r="P186" s="84">
        <f t="shared" si="223"/>
        <v>14054.243384387819</v>
      </c>
      <c r="Q186" s="84">
        <f t="shared" si="223"/>
        <v>13608.609076774967</v>
      </c>
      <c r="R186" s="84">
        <f t="shared" si="223"/>
        <v>13461.935965920118</v>
      </c>
      <c r="S186" s="84">
        <f t="shared" si="223"/>
        <v>13680.762184620089</v>
      </c>
      <c r="T186" s="84">
        <f t="shared" si="223"/>
        <v>13654.88031861196</v>
      </c>
      <c r="U186" s="84">
        <f t="shared" si="223"/>
        <v>13644.90493989397</v>
      </c>
      <c r="V186" s="84">
        <f t="shared" si="223"/>
        <v>12491.531620929194</v>
      </c>
      <c r="W186" s="84">
        <f t="shared" si="221"/>
        <v>13747.79342671887</v>
      </c>
      <c r="DA186" s="171" t="s">
        <v>595</v>
      </c>
    </row>
    <row r="187" spans="1:105" ht="11.45" customHeight="1" x14ac:dyDescent="0.25">
      <c r="A187" s="111" t="s">
        <v>112</v>
      </c>
      <c r="B187" s="84">
        <f t="shared" si="223"/>
        <v>7863.1957070066983</v>
      </c>
      <c r="C187" s="84">
        <f t="shared" si="223"/>
        <v>7894.295411318556</v>
      </c>
      <c r="D187" s="84">
        <f t="shared" si="223"/>
        <v>7862.6095799458899</v>
      </c>
      <c r="E187" s="84">
        <f t="shared" si="223"/>
        <v>7868.4173355580542</v>
      </c>
      <c r="F187" s="84">
        <f t="shared" si="223"/>
        <v>7926.0629607008877</v>
      </c>
      <c r="G187" s="84">
        <f t="shared" si="223"/>
        <v>7877.1028063188869</v>
      </c>
      <c r="H187" s="84">
        <f t="shared" si="223"/>
        <v>8044.8634888764018</v>
      </c>
      <c r="I187" s="84">
        <f t="shared" si="223"/>
        <v>8034.6946847358704</v>
      </c>
      <c r="J187" s="84">
        <f t="shared" si="223"/>
        <v>8070.0659168734237</v>
      </c>
      <c r="K187" s="84">
        <f t="shared" si="223"/>
        <v>8100.7790103238958</v>
      </c>
      <c r="L187" s="84">
        <f t="shared" si="223"/>
        <v>8183.3638509788479</v>
      </c>
      <c r="M187" s="84">
        <f t="shared" si="222"/>
        <v>8221.5695648040055</v>
      </c>
      <c r="N187" s="84">
        <f t="shared" si="223"/>
        <v>8253.0455600359091</v>
      </c>
      <c r="O187" s="84">
        <f t="shared" si="223"/>
        <v>8211.9903317431217</v>
      </c>
      <c r="P187" s="84">
        <f t="shared" si="223"/>
        <v>8334.8536904192915</v>
      </c>
      <c r="Q187" s="84">
        <f t="shared" si="223"/>
        <v>8338.8896082488027</v>
      </c>
      <c r="R187" s="84">
        <f t="shared" si="223"/>
        <v>8400.8442801271067</v>
      </c>
      <c r="S187" s="84">
        <f t="shared" si="223"/>
        <v>8557.0193273997775</v>
      </c>
      <c r="T187" s="84">
        <f t="shared" si="223"/>
        <v>8601.804240956506</v>
      </c>
      <c r="U187" s="84">
        <f t="shared" si="223"/>
        <v>8677.2691297697602</v>
      </c>
      <c r="V187" s="84">
        <f t="shared" si="223"/>
        <v>8239.9097768183874</v>
      </c>
      <c r="W187" s="84">
        <f t="shared" si="221"/>
        <v>8596.6097699362472</v>
      </c>
      <c r="DA187" s="171" t="s">
        <v>596</v>
      </c>
    </row>
    <row r="188" spans="1:105" ht="11.45" customHeight="1" x14ac:dyDescent="0.25">
      <c r="A188" s="111" t="s">
        <v>113</v>
      </c>
      <c r="B188" s="84">
        <f t="shared" si="223"/>
        <v>13676.473606933874</v>
      </c>
      <c r="C188" s="84">
        <f t="shared" si="223"/>
        <v>13706.355332554382</v>
      </c>
      <c r="D188" s="84">
        <f t="shared" si="223"/>
        <v>13698.247381837014</v>
      </c>
      <c r="E188" s="84">
        <f t="shared" si="223"/>
        <v>13635.379087591793</v>
      </c>
      <c r="F188" s="84">
        <f t="shared" si="223"/>
        <v>13642.056159544438</v>
      </c>
      <c r="G188" s="84">
        <f t="shared" si="223"/>
        <v>13607.92432144717</v>
      </c>
      <c r="H188" s="84">
        <f t="shared" si="223"/>
        <v>13648.807829113257</v>
      </c>
      <c r="I188" s="84">
        <f t="shared" si="223"/>
        <v>13924.636117728245</v>
      </c>
      <c r="J188" s="84">
        <f t="shared" si="223"/>
        <v>13683.56285437527</v>
      </c>
      <c r="K188" s="84">
        <f t="shared" si="223"/>
        <v>13414.175874816545</v>
      </c>
      <c r="L188" s="84">
        <f t="shared" si="223"/>
        <v>13570.908989874779</v>
      </c>
      <c r="M188" s="84">
        <f t="shared" si="222"/>
        <v>13455.890855477934</v>
      </c>
      <c r="N188" s="84">
        <f t="shared" si="223"/>
        <v>13069.25386275438</v>
      </c>
      <c r="O188" s="84">
        <f t="shared" si="223"/>
        <v>12728.753128435555</v>
      </c>
      <c r="P188" s="84">
        <f t="shared" si="223"/>
        <v>12747.369214228878</v>
      </c>
      <c r="Q188" s="84">
        <f t="shared" si="223"/>
        <v>12188.3104715871</v>
      </c>
      <c r="R188" s="84">
        <f t="shared" si="223"/>
        <v>12133.149904679922</v>
      </c>
      <c r="S188" s="84">
        <f t="shared" si="223"/>
        <v>12173.233752230833</v>
      </c>
      <c r="T188" s="84">
        <f t="shared" si="223"/>
        <v>12020.271076403151</v>
      </c>
      <c r="U188" s="84">
        <f t="shared" si="223"/>
        <v>11956.808734901881</v>
      </c>
      <c r="V188" s="84">
        <f t="shared" si="223"/>
        <v>11429.311049762098</v>
      </c>
      <c r="W188" s="84">
        <f t="shared" si="221"/>
        <v>12025.90893318702</v>
      </c>
      <c r="DA188" s="171" t="s">
        <v>597</v>
      </c>
    </row>
    <row r="189" spans="1:105" ht="11.45" customHeight="1" x14ac:dyDescent="0.25">
      <c r="A189" s="111" t="s">
        <v>115</v>
      </c>
      <c r="B189" s="84">
        <f t="shared" si="223"/>
        <v>6947.7020586726157</v>
      </c>
      <c r="C189" s="84">
        <f t="shared" si="223"/>
        <v>6815.9260274704839</v>
      </c>
      <c r="D189" s="84">
        <f t="shared" si="223"/>
        <v>6730.9371399682641</v>
      </c>
      <c r="E189" s="84">
        <f t="shared" si="223"/>
        <v>6661.3998320336405</v>
      </c>
      <c r="F189" s="84">
        <f t="shared" si="223"/>
        <v>6602.3837819664159</v>
      </c>
      <c r="G189" s="84">
        <f t="shared" si="223"/>
        <v>6563.3952574583745</v>
      </c>
      <c r="H189" s="84">
        <f t="shared" si="223"/>
        <v>6545.513282723764</v>
      </c>
      <c r="I189" s="84">
        <f t="shared" si="223"/>
        <v>6454.9999936656905</v>
      </c>
      <c r="J189" s="84">
        <f t="shared" si="223"/>
        <v>6639.5047049647828</v>
      </c>
      <c r="K189" s="84">
        <f t="shared" si="223"/>
        <v>6674.1842149597815</v>
      </c>
      <c r="L189" s="84">
        <f t="shared" si="223"/>
        <v>6957.221003990855</v>
      </c>
      <c r="M189" s="84">
        <f t="shared" si="222"/>
        <v>6952.8385552469163</v>
      </c>
      <c r="N189" s="84">
        <f t="shared" si="223"/>
        <v>7838.4119357516101</v>
      </c>
      <c r="O189" s="84">
        <f t="shared" si="223"/>
        <v>7729.2149286243839</v>
      </c>
      <c r="P189" s="84">
        <f t="shared" si="223"/>
        <v>7715.6972102855252</v>
      </c>
      <c r="Q189" s="84">
        <f t="shared" si="223"/>
        <v>7707.2473425435683</v>
      </c>
      <c r="R189" s="84">
        <f t="shared" si="223"/>
        <v>7785.5125859429581</v>
      </c>
      <c r="S189" s="84">
        <f t="shared" si="223"/>
        <v>8269.1783641419006</v>
      </c>
      <c r="T189" s="84">
        <f t="shared" si="223"/>
        <v>8179.3943112463503</v>
      </c>
      <c r="U189" s="84">
        <f t="shared" si="223"/>
        <v>8341.2439269476145</v>
      </c>
      <c r="V189" s="84">
        <f t="shared" si="223"/>
        <v>7823.7054142241614</v>
      </c>
      <c r="W189" s="84">
        <f t="shared" si="221"/>
        <v>8824.1020403816383</v>
      </c>
      <c r="DA189" s="171" t="s">
        <v>598</v>
      </c>
    </row>
    <row r="190" spans="1:105" ht="11.45" customHeight="1" x14ac:dyDescent="0.25">
      <c r="A190" s="109" t="s">
        <v>160</v>
      </c>
      <c r="B190" s="110">
        <f t="shared" si="223"/>
        <v>23715.567216855543</v>
      </c>
      <c r="C190" s="110">
        <f t="shared" si="223"/>
        <v>23786.216061076215</v>
      </c>
      <c r="D190" s="110">
        <f t="shared" si="223"/>
        <v>23898.684882512403</v>
      </c>
      <c r="E190" s="110">
        <f t="shared" si="223"/>
        <v>23985.651592325543</v>
      </c>
      <c r="F190" s="110">
        <f t="shared" si="223"/>
        <v>26279.033343792387</v>
      </c>
      <c r="G190" s="110">
        <f t="shared" si="223"/>
        <v>26648.132724929357</v>
      </c>
      <c r="H190" s="110">
        <f t="shared" si="223"/>
        <v>26477.26629797541</v>
      </c>
      <c r="I190" s="110">
        <f t="shared" si="223"/>
        <v>27331.359292430414</v>
      </c>
      <c r="J190" s="110">
        <f t="shared" si="223"/>
        <v>26575.99928954821</v>
      </c>
      <c r="K190" s="110">
        <f t="shared" si="223"/>
        <v>24908.251763477769</v>
      </c>
      <c r="L190" s="110">
        <f t="shared" si="223"/>
        <v>25043.327344013025</v>
      </c>
      <c r="M190" s="110">
        <f t="shared" si="222"/>
        <v>24885.43313393099</v>
      </c>
      <c r="N190" s="110">
        <f t="shared" si="223"/>
        <v>24328.224209081851</v>
      </c>
      <c r="O190" s="110">
        <f t="shared" si="223"/>
        <v>25744.429197946451</v>
      </c>
      <c r="P190" s="110">
        <f t="shared" si="223"/>
        <v>25788.050215292889</v>
      </c>
      <c r="Q190" s="110">
        <f t="shared" si="223"/>
        <v>26218.283486355882</v>
      </c>
      <c r="R190" s="110">
        <f t="shared" si="223"/>
        <v>27083.360618687715</v>
      </c>
      <c r="S190" s="110">
        <f t="shared" si="223"/>
        <v>27710.766547747244</v>
      </c>
      <c r="T190" s="110">
        <f t="shared" si="223"/>
        <v>26879.426674972718</v>
      </c>
      <c r="U190" s="110">
        <f t="shared" si="223"/>
        <v>26893.806597961873</v>
      </c>
      <c r="V190" s="110">
        <f t="shared" si="223"/>
        <v>26600.176825847688</v>
      </c>
      <c r="W190" s="110">
        <f t="shared" si="221"/>
        <v>27623.114114994747</v>
      </c>
      <c r="DA190" s="176" t="s">
        <v>599</v>
      </c>
    </row>
    <row r="191" spans="1:105" ht="11.45" customHeight="1" x14ac:dyDescent="0.25">
      <c r="A191" s="128" t="s">
        <v>27</v>
      </c>
      <c r="B191" s="102">
        <f t="shared" si="223"/>
        <v>19602.304786208209</v>
      </c>
      <c r="C191" s="102">
        <f t="shared" si="223"/>
        <v>19501.344163860049</v>
      </c>
      <c r="D191" s="102">
        <f t="shared" si="223"/>
        <v>19485.554204469438</v>
      </c>
      <c r="E191" s="102">
        <f t="shared" si="223"/>
        <v>19521.966570058627</v>
      </c>
      <c r="F191" s="102">
        <f t="shared" si="223"/>
        <v>21188.524968557671</v>
      </c>
      <c r="G191" s="102">
        <f t="shared" si="223"/>
        <v>21464.403630954541</v>
      </c>
      <c r="H191" s="102">
        <f t="shared" si="223"/>
        <v>21167.900654753324</v>
      </c>
      <c r="I191" s="102">
        <f t="shared" si="223"/>
        <v>21937.249738434333</v>
      </c>
      <c r="J191" s="102">
        <f t="shared" si="223"/>
        <v>21214.43978658261</v>
      </c>
      <c r="K191" s="102">
        <f t="shared" si="223"/>
        <v>19910.349280820505</v>
      </c>
      <c r="L191" s="102">
        <f t="shared" si="223"/>
        <v>19865.800993276749</v>
      </c>
      <c r="M191" s="102">
        <f t="shared" si="222"/>
        <v>19753.490524957026</v>
      </c>
      <c r="N191" s="102">
        <f t="shared" si="223"/>
        <v>19061.692711257587</v>
      </c>
      <c r="O191" s="102">
        <f t="shared" si="223"/>
        <v>20051.782911582322</v>
      </c>
      <c r="P191" s="102">
        <f t="shared" si="223"/>
        <v>20101.924257389503</v>
      </c>
      <c r="Q191" s="102">
        <f t="shared" si="223"/>
        <v>20456.70628150324</v>
      </c>
      <c r="R191" s="102">
        <f t="shared" si="223"/>
        <v>21039.576198079067</v>
      </c>
      <c r="S191" s="102">
        <f t="shared" si="223"/>
        <v>21391.508302556922</v>
      </c>
      <c r="T191" s="102">
        <f t="shared" si="223"/>
        <v>20864.355138492785</v>
      </c>
      <c r="U191" s="102">
        <f t="shared" si="223"/>
        <v>20734.386247066297</v>
      </c>
      <c r="V191" s="102">
        <f t="shared" si="223"/>
        <v>20429.27587171234</v>
      </c>
      <c r="W191" s="102">
        <f t="shared" si="221"/>
        <v>21275.79361472448</v>
      </c>
      <c r="DA191" s="175" t="s">
        <v>600</v>
      </c>
    </row>
    <row r="192" spans="1:105" ht="11.45" customHeight="1" x14ac:dyDescent="0.25">
      <c r="A192" s="138" t="s">
        <v>116</v>
      </c>
      <c r="B192" s="86">
        <f t="shared" si="223"/>
        <v>84999.970206092126</v>
      </c>
      <c r="C192" s="86">
        <f t="shared" si="223"/>
        <v>84999.587855095146</v>
      </c>
      <c r="D192" s="86">
        <f t="shared" si="223"/>
        <v>85000.254583553324</v>
      </c>
      <c r="E192" s="86">
        <f t="shared" si="223"/>
        <v>85000.388898639721</v>
      </c>
      <c r="F192" s="86">
        <f t="shared" si="223"/>
        <v>84999.634471649144</v>
      </c>
      <c r="G192" s="86">
        <f t="shared" si="223"/>
        <v>85000.348740405258</v>
      </c>
      <c r="H192" s="86">
        <f t="shared" si="223"/>
        <v>84999.754762722136</v>
      </c>
      <c r="I192" s="86">
        <f t="shared" si="223"/>
        <v>85000.119851981013</v>
      </c>
      <c r="J192" s="86">
        <f t="shared" si="223"/>
        <v>85000.160858246702</v>
      </c>
      <c r="K192" s="86">
        <f t="shared" si="223"/>
        <v>84999.754576929234</v>
      </c>
      <c r="L192" s="86">
        <f t="shared" si="223"/>
        <v>84999.966925097106</v>
      </c>
      <c r="M192" s="86">
        <f t="shared" si="222"/>
        <v>84999.813390718657</v>
      </c>
      <c r="N192" s="86">
        <f t="shared" si="223"/>
        <v>85000.000130060929</v>
      </c>
      <c r="O192" s="86">
        <f t="shared" si="223"/>
        <v>84999.696187377733</v>
      </c>
      <c r="P192" s="86">
        <f t="shared" si="223"/>
        <v>85000.588659307163</v>
      </c>
      <c r="Q192" s="86">
        <f t="shared" si="223"/>
        <v>85000.24499152186</v>
      </c>
      <c r="R192" s="86">
        <f t="shared" si="223"/>
        <v>85000.095153176109</v>
      </c>
      <c r="S192" s="86">
        <f t="shared" si="223"/>
        <v>85000.337418637006</v>
      </c>
      <c r="T192" s="86">
        <f t="shared" si="223"/>
        <v>84999.519674407813</v>
      </c>
      <c r="U192" s="86">
        <f t="shared" si="223"/>
        <v>84999.500658365738</v>
      </c>
      <c r="V192" s="86">
        <f t="shared" ref="V192:W192" si="224">IF(V55=0,0,V55*1000000/V82)</f>
        <v>85000.519276379302</v>
      </c>
      <c r="W192" s="86">
        <f t="shared" si="224"/>
        <v>84999.961562648154</v>
      </c>
      <c r="DA192" s="178" t="s">
        <v>601</v>
      </c>
    </row>
    <row r="193" spans="1:105" ht="11.45" customHeight="1" x14ac:dyDescent="0.25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DA193" s="171"/>
    </row>
    <row r="194" spans="1:105" ht="11.45" customHeight="1" x14ac:dyDescent="0.25">
      <c r="A194" s="53" t="s">
        <v>138</v>
      </c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DA194" s="172"/>
    </row>
    <row r="195" spans="1:105" ht="11.45" customHeight="1" x14ac:dyDescent="0.25">
      <c r="A195" s="27" t="s">
        <v>107</v>
      </c>
      <c r="B195" s="28">
        <f t="shared" ref="B195:L195" si="225">IF(B4=0,0,B4*1000000/B58)</f>
        <v>21084.838533344813</v>
      </c>
      <c r="C195" s="28">
        <f t="shared" si="225"/>
        <v>20946.376405287356</v>
      </c>
      <c r="D195" s="28">
        <f t="shared" si="225"/>
        <v>20777.756482982139</v>
      </c>
      <c r="E195" s="28">
        <f t="shared" si="225"/>
        <v>20628.372274549827</v>
      </c>
      <c r="F195" s="28">
        <f t="shared" si="225"/>
        <v>20616.979997640759</v>
      </c>
      <c r="G195" s="28">
        <f t="shared" si="225"/>
        <v>19990.469261912422</v>
      </c>
      <c r="H195" s="28">
        <f t="shared" si="225"/>
        <v>19652.613987414472</v>
      </c>
      <c r="I195" s="28">
        <f t="shared" si="225"/>
        <v>19418.947614108918</v>
      </c>
      <c r="J195" s="28">
        <f t="shared" si="225"/>
        <v>19053.284765429849</v>
      </c>
      <c r="K195" s="28">
        <f t="shared" si="225"/>
        <v>19004.697437162045</v>
      </c>
      <c r="L195" s="28">
        <f t="shared" si="225"/>
        <v>18472.788700435744</v>
      </c>
      <c r="M195" s="28">
        <f>IF(M4=0,0,M4*1000000/M58)</f>
        <v>18034.787334759189</v>
      </c>
      <c r="N195" s="28">
        <f t="shared" ref="N195:V195" si="226">IF(N4=0,0,N4*1000000/N58)</f>
        <v>17726.998786362306</v>
      </c>
      <c r="O195" s="28">
        <f t="shared" si="226"/>
        <v>17767.505690891881</v>
      </c>
      <c r="P195" s="28">
        <f t="shared" si="226"/>
        <v>17714.532087739346</v>
      </c>
      <c r="Q195" s="28">
        <f t="shared" si="226"/>
        <v>17795.133154956991</v>
      </c>
      <c r="R195" s="28">
        <f t="shared" si="226"/>
        <v>17783.484728280953</v>
      </c>
      <c r="S195" s="28">
        <f t="shared" si="226"/>
        <v>17509.585214608323</v>
      </c>
      <c r="T195" s="28">
        <f t="shared" si="226"/>
        <v>17268.946596713999</v>
      </c>
      <c r="U195" s="28">
        <f t="shared" si="226"/>
        <v>17101.597963371907</v>
      </c>
      <c r="V195" s="28">
        <f t="shared" si="226"/>
        <v>13476.29851521431</v>
      </c>
      <c r="W195" s="28">
        <f t="shared" ref="W195" si="227">IF(W4=0,0,W4*1000000/W58)</f>
        <v>14230.924734943661</v>
      </c>
      <c r="DA195" s="173" t="s">
        <v>602</v>
      </c>
    </row>
    <row r="196" spans="1:105" ht="11.45" customHeight="1" x14ac:dyDescent="0.25">
      <c r="A196" s="136" t="s">
        <v>182</v>
      </c>
      <c r="B196" s="137">
        <f t="shared" ref="B196:L196" si="228">IF(B5=0,0,B5*1000000/B59)</f>
        <v>3940.1683742206542</v>
      </c>
      <c r="C196" s="137">
        <f t="shared" si="228"/>
        <v>3971.8586246664977</v>
      </c>
      <c r="D196" s="137">
        <f t="shared" si="228"/>
        <v>3862.9122306838472</v>
      </c>
      <c r="E196" s="137">
        <f t="shared" si="228"/>
        <v>3888.5213886342535</v>
      </c>
      <c r="F196" s="137">
        <f t="shared" si="228"/>
        <v>3933.5524089193723</v>
      </c>
      <c r="G196" s="137">
        <f t="shared" si="228"/>
        <v>3913.8187389703421</v>
      </c>
      <c r="H196" s="137">
        <f t="shared" si="228"/>
        <v>3761.5063070894521</v>
      </c>
      <c r="I196" s="137">
        <f t="shared" si="228"/>
        <v>3525.7467348431614</v>
      </c>
      <c r="J196" s="137">
        <f t="shared" si="228"/>
        <v>3596.0570899569188</v>
      </c>
      <c r="K196" s="137">
        <f t="shared" si="228"/>
        <v>3444.4868848397136</v>
      </c>
      <c r="L196" s="137">
        <f t="shared" si="228"/>
        <v>3429.3269209856253</v>
      </c>
      <c r="M196" s="137">
        <f>IF(M5=0,0,M5*1000000/M59)</f>
        <v>3508.5012133559303</v>
      </c>
      <c r="N196" s="137">
        <f t="shared" ref="N196:V196" si="229">IF(N5=0,0,N5*1000000/N59)</f>
        <v>3454.8911626563327</v>
      </c>
      <c r="O196" s="137">
        <f t="shared" si="229"/>
        <v>3396.5199289881643</v>
      </c>
      <c r="P196" s="137">
        <f t="shared" si="229"/>
        <v>3424.6705174286108</v>
      </c>
      <c r="Q196" s="137">
        <f t="shared" si="229"/>
        <v>3359.3531812911201</v>
      </c>
      <c r="R196" s="137">
        <f t="shared" si="229"/>
        <v>3335.2720692108078</v>
      </c>
      <c r="S196" s="137">
        <f t="shared" si="229"/>
        <v>3103.2171630364728</v>
      </c>
      <c r="T196" s="137">
        <f t="shared" si="229"/>
        <v>2896.5831172292933</v>
      </c>
      <c r="U196" s="137">
        <f t="shared" si="229"/>
        <v>3014.6243370126376</v>
      </c>
      <c r="V196" s="137">
        <f t="shared" si="229"/>
        <v>2635.0563530469517</v>
      </c>
      <c r="W196" s="137">
        <f t="shared" ref="W196" si="230">IF(W5=0,0,W5*1000000/W59)</f>
        <v>2705.3343125428996</v>
      </c>
      <c r="DA196" s="174" t="s">
        <v>603</v>
      </c>
    </row>
    <row r="197" spans="1:105" ht="11.45" customHeight="1" x14ac:dyDescent="0.25">
      <c r="A197" s="109" t="s">
        <v>20</v>
      </c>
      <c r="B197" s="110">
        <f t="shared" ref="B197:V210" si="231">IF(B6=0,0,B6*1000000/B60)</f>
        <v>20784.363034632737</v>
      </c>
      <c r="C197" s="110">
        <f t="shared" si="231"/>
        <v>20709.597277914898</v>
      </c>
      <c r="D197" s="110">
        <f t="shared" si="231"/>
        <v>20649.333036506418</v>
      </c>
      <c r="E197" s="110">
        <f t="shared" si="231"/>
        <v>20516.387913708219</v>
      </c>
      <c r="F197" s="110">
        <f t="shared" si="231"/>
        <v>20525.361599636031</v>
      </c>
      <c r="G197" s="110">
        <f t="shared" si="231"/>
        <v>19908.582036990418</v>
      </c>
      <c r="H197" s="110">
        <f t="shared" si="231"/>
        <v>19616.062499144267</v>
      </c>
      <c r="I197" s="110">
        <f t="shared" si="231"/>
        <v>19402.460149181705</v>
      </c>
      <c r="J197" s="110">
        <f t="shared" si="231"/>
        <v>18998.407441918895</v>
      </c>
      <c r="K197" s="110">
        <f t="shared" si="231"/>
        <v>19131.554180262607</v>
      </c>
      <c r="L197" s="110">
        <f t="shared" si="231"/>
        <v>18600.128826747652</v>
      </c>
      <c r="M197" s="110">
        <f>IF(M6=0,0,M6*1000000/M60)</f>
        <v>18089.068840195017</v>
      </c>
      <c r="N197" s="110">
        <f t="shared" ref="N197:V197" si="232">IF(N6=0,0,N6*1000000/N60)</f>
        <v>17746.077953656437</v>
      </c>
      <c r="O197" s="110">
        <f t="shared" si="232"/>
        <v>17835.596861107217</v>
      </c>
      <c r="P197" s="110">
        <f t="shared" si="232"/>
        <v>17822.959390390039</v>
      </c>
      <c r="Q197" s="110">
        <f t="shared" si="232"/>
        <v>17896.752971322341</v>
      </c>
      <c r="R197" s="110">
        <f t="shared" si="232"/>
        <v>17906.11449474407</v>
      </c>
      <c r="S197" s="110">
        <f t="shared" si="232"/>
        <v>17731.582749635942</v>
      </c>
      <c r="T197" s="110">
        <f t="shared" si="232"/>
        <v>17508.389416324335</v>
      </c>
      <c r="U197" s="110">
        <f t="shared" si="232"/>
        <v>17320.989502983128</v>
      </c>
      <c r="V197" s="110">
        <f t="shared" si="232"/>
        <v>14001.541355010226</v>
      </c>
      <c r="W197" s="110">
        <f t="shared" ref="W197:W209" si="233">IF(W6=0,0,W6*1000000/W60)</f>
        <v>14738.521269032904</v>
      </c>
      <c r="DA197" s="176" t="s">
        <v>604</v>
      </c>
    </row>
    <row r="198" spans="1:105" ht="11.45" customHeight="1" x14ac:dyDescent="0.25">
      <c r="A198" s="111" t="s">
        <v>110</v>
      </c>
      <c r="B198" s="84">
        <f t="shared" si="231"/>
        <v>17777.671651252942</v>
      </c>
      <c r="C198" s="84">
        <f t="shared" si="231"/>
        <v>17383.649143017858</v>
      </c>
      <c r="D198" s="84">
        <f t="shared" si="231"/>
        <v>17095.93606503433</v>
      </c>
      <c r="E198" s="84">
        <f t="shared" si="231"/>
        <v>16739.195328682785</v>
      </c>
      <c r="F198" s="84">
        <f t="shared" si="231"/>
        <v>16321.228960701237</v>
      </c>
      <c r="G198" s="84">
        <f t="shared" si="231"/>
        <v>15644.697419252307</v>
      </c>
      <c r="H198" s="84">
        <f t="shared" si="231"/>
        <v>14984.640768276695</v>
      </c>
      <c r="I198" s="84">
        <f t="shared" si="231"/>
        <v>14613.616038595474</v>
      </c>
      <c r="J198" s="84">
        <f t="shared" si="231"/>
        <v>14269.706093486304</v>
      </c>
      <c r="K198" s="84">
        <f t="shared" si="231"/>
        <v>14385.552267797388</v>
      </c>
      <c r="L198" s="84">
        <f t="shared" si="231"/>
        <v>13852.923611155531</v>
      </c>
      <c r="M198" s="84">
        <f t="shared" ref="M198:M219" si="234">IF(M7=0,0,M7*1000000/M61)</f>
        <v>13438.961353877596</v>
      </c>
      <c r="N198" s="84">
        <f t="shared" si="231"/>
        <v>12804.338627479274</v>
      </c>
      <c r="O198" s="84">
        <f t="shared" si="231"/>
        <v>12737.394396677108</v>
      </c>
      <c r="P198" s="84">
        <f t="shared" si="231"/>
        <v>12616.496585697279</v>
      </c>
      <c r="Q198" s="84">
        <f t="shared" si="231"/>
        <v>12540.138086674857</v>
      </c>
      <c r="R198" s="84">
        <f t="shared" si="231"/>
        <v>12390.705365769294</v>
      </c>
      <c r="S198" s="84">
        <f t="shared" si="231"/>
        <v>12172.689530411695</v>
      </c>
      <c r="T198" s="84">
        <f t="shared" si="231"/>
        <v>12154.803093128416</v>
      </c>
      <c r="U198" s="84">
        <f t="shared" si="231"/>
        <v>12153.004526993538</v>
      </c>
      <c r="V198" s="84">
        <f t="shared" si="231"/>
        <v>9944.1617649838354</v>
      </c>
      <c r="W198" s="84">
        <f t="shared" si="233"/>
        <v>10677.125537175752</v>
      </c>
      <c r="DA198" s="171" t="s">
        <v>605</v>
      </c>
    </row>
    <row r="199" spans="1:105" ht="11.45" customHeight="1" x14ac:dyDescent="0.25">
      <c r="A199" s="111" t="s">
        <v>111</v>
      </c>
      <c r="B199" s="84">
        <f t="shared" si="231"/>
        <v>32325.975591900442</v>
      </c>
      <c r="C199" s="84">
        <f t="shared" si="231"/>
        <v>32624.907303903612</v>
      </c>
      <c r="D199" s="84">
        <f t="shared" si="231"/>
        <v>32278.795613139951</v>
      </c>
      <c r="E199" s="84">
        <f t="shared" si="231"/>
        <v>31805.897200418178</v>
      </c>
      <c r="F199" s="84">
        <f t="shared" si="231"/>
        <v>31721.940954914804</v>
      </c>
      <c r="G199" s="84">
        <f t="shared" si="231"/>
        <v>30305.04351362387</v>
      </c>
      <c r="H199" s="84">
        <f t="shared" si="231"/>
        <v>29893.00656516914</v>
      </c>
      <c r="I199" s="84">
        <f t="shared" si="231"/>
        <v>29203.46176591875</v>
      </c>
      <c r="J199" s="84">
        <f t="shared" si="231"/>
        <v>27988.587681285091</v>
      </c>
      <c r="K199" s="84">
        <f t="shared" si="231"/>
        <v>27502.418061139066</v>
      </c>
      <c r="L199" s="84">
        <f t="shared" si="231"/>
        <v>26453.880942696847</v>
      </c>
      <c r="M199" s="84">
        <f t="shared" si="234"/>
        <v>25241.75925350824</v>
      </c>
      <c r="N199" s="84">
        <f t="shared" si="231"/>
        <v>25014.042683383821</v>
      </c>
      <c r="O199" s="84">
        <f t="shared" si="231"/>
        <v>24929.124532845457</v>
      </c>
      <c r="P199" s="84">
        <f t="shared" si="231"/>
        <v>24810.018542550351</v>
      </c>
      <c r="Q199" s="84">
        <f t="shared" si="231"/>
        <v>24810.89027278671</v>
      </c>
      <c r="R199" s="84">
        <f t="shared" si="231"/>
        <v>24860.266821719906</v>
      </c>
      <c r="S199" s="84">
        <f t="shared" si="231"/>
        <v>24652.299679210697</v>
      </c>
      <c r="T199" s="84">
        <f t="shared" si="231"/>
        <v>24204.72236096772</v>
      </c>
      <c r="U199" s="84">
        <f t="shared" si="231"/>
        <v>23875.974662833058</v>
      </c>
      <c r="V199" s="84">
        <f t="shared" si="231"/>
        <v>19219.153490314242</v>
      </c>
      <c r="W199" s="84">
        <f t="shared" si="233"/>
        <v>19988.512402910445</v>
      </c>
      <c r="DA199" s="171" t="s">
        <v>606</v>
      </c>
    </row>
    <row r="200" spans="1:105" ht="11.45" customHeight="1" x14ac:dyDescent="0.25">
      <c r="A200" s="111" t="s">
        <v>112</v>
      </c>
      <c r="B200" s="84">
        <f t="shared" si="231"/>
        <v>24425.406090194785</v>
      </c>
      <c r="C200" s="84">
        <f t="shared" si="231"/>
        <v>22117.115941138814</v>
      </c>
      <c r="D200" s="84">
        <f t="shared" si="231"/>
        <v>20682.56812180176</v>
      </c>
      <c r="E200" s="84">
        <f t="shared" si="231"/>
        <v>19190.022744828479</v>
      </c>
      <c r="F200" s="84">
        <f t="shared" si="231"/>
        <v>19266.581271431693</v>
      </c>
      <c r="G200" s="84">
        <f t="shared" si="231"/>
        <v>18692.875535658786</v>
      </c>
      <c r="H200" s="84">
        <f t="shared" si="231"/>
        <v>18053.028496338535</v>
      </c>
      <c r="I200" s="84">
        <f t="shared" si="231"/>
        <v>17538.807800813614</v>
      </c>
      <c r="J200" s="84">
        <f t="shared" si="231"/>
        <v>16854.96223178873</v>
      </c>
      <c r="K200" s="84">
        <f t="shared" si="231"/>
        <v>17156.125728353571</v>
      </c>
      <c r="L200" s="84">
        <f t="shared" si="231"/>
        <v>17201.553073858544</v>
      </c>
      <c r="M200" s="84">
        <f t="shared" si="234"/>
        <v>16784.459495591906</v>
      </c>
      <c r="N200" s="84">
        <f t="shared" si="231"/>
        <v>16252.955074739824</v>
      </c>
      <c r="O200" s="84">
        <f t="shared" si="231"/>
        <v>17241.65926052014</v>
      </c>
      <c r="P200" s="84">
        <f t="shared" si="231"/>
        <v>16704.565456729288</v>
      </c>
      <c r="Q200" s="84">
        <f t="shared" si="231"/>
        <v>17212.826216080241</v>
      </c>
      <c r="R200" s="84">
        <f t="shared" si="231"/>
        <v>17433.639703253972</v>
      </c>
      <c r="S200" s="84">
        <f t="shared" si="231"/>
        <v>17852.014083879836</v>
      </c>
      <c r="T200" s="84">
        <f t="shared" si="231"/>
        <v>17185.839324816934</v>
      </c>
      <c r="U200" s="84">
        <f t="shared" si="231"/>
        <v>17140.698133768848</v>
      </c>
      <c r="V200" s="84">
        <f t="shared" si="231"/>
        <v>13531.292992591365</v>
      </c>
      <c r="W200" s="84">
        <f t="shared" si="233"/>
        <v>14136.161104852197</v>
      </c>
      <c r="DA200" s="171" t="s">
        <v>607</v>
      </c>
    </row>
    <row r="201" spans="1:105" ht="11.45" customHeight="1" x14ac:dyDescent="0.25">
      <c r="A201" s="111" t="s">
        <v>113</v>
      </c>
      <c r="B201" s="84">
        <f t="shared" si="231"/>
        <v>26215.51470810502</v>
      </c>
      <c r="C201" s="84">
        <f t="shared" si="231"/>
        <v>25067.756178207474</v>
      </c>
      <c r="D201" s="84">
        <f t="shared" si="231"/>
        <v>24873.562350782016</v>
      </c>
      <c r="E201" s="84">
        <f t="shared" si="231"/>
        <v>24468.073735441267</v>
      </c>
      <c r="F201" s="84">
        <f t="shared" si="231"/>
        <v>24653.893989787543</v>
      </c>
      <c r="G201" s="84">
        <f t="shared" si="231"/>
        <v>22877.171128326067</v>
      </c>
      <c r="H201" s="84">
        <f t="shared" si="231"/>
        <v>22377.124288281448</v>
      </c>
      <c r="I201" s="84">
        <f t="shared" si="231"/>
        <v>21963.528095417998</v>
      </c>
      <c r="J201" s="84">
        <f t="shared" si="231"/>
        <v>21697.022149181186</v>
      </c>
      <c r="K201" s="84">
        <f t="shared" si="231"/>
        <v>23101.876772399086</v>
      </c>
      <c r="L201" s="84">
        <f t="shared" si="231"/>
        <v>21880.936938490453</v>
      </c>
      <c r="M201" s="84">
        <f t="shared" si="234"/>
        <v>21122.607248016247</v>
      </c>
      <c r="N201" s="84">
        <f t="shared" si="231"/>
        <v>18911.594499754334</v>
      </c>
      <c r="O201" s="84">
        <f t="shared" si="231"/>
        <v>19899.754152036479</v>
      </c>
      <c r="P201" s="84">
        <f t="shared" si="231"/>
        <v>20223.05015426048</v>
      </c>
      <c r="Q201" s="84">
        <f t="shared" si="231"/>
        <v>20547.607960467001</v>
      </c>
      <c r="R201" s="84">
        <f t="shared" si="231"/>
        <v>21216.539166928414</v>
      </c>
      <c r="S201" s="84">
        <f t="shared" si="231"/>
        <v>22389.71261275166</v>
      </c>
      <c r="T201" s="84">
        <f t="shared" si="231"/>
        <v>21862.330581737308</v>
      </c>
      <c r="U201" s="84">
        <f t="shared" si="231"/>
        <v>22050.630275506373</v>
      </c>
      <c r="V201" s="84">
        <f t="shared" si="231"/>
        <v>16058.45502210779</v>
      </c>
      <c r="W201" s="84">
        <f t="shared" si="233"/>
        <v>16446.6105152499</v>
      </c>
      <c r="DA201" s="171" t="s">
        <v>608</v>
      </c>
    </row>
    <row r="202" spans="1:105" ht="11.45" customHeight="1" x14ac:dyDescent="0.25">
      <c r="A202" s="111" t="s">
        <v>114</v>
      </c>
      <c r="B202" s="84">
        <f t="shared" si="231"/>
        <v>0</v>
      </c>
      <c r="C202" s="84">
        <f t="shared" si="231"/>
        <v>0</v>
      </c>
      <c r="D202" s="84">
        <f t="shared" si="231"/>
        <v>0</v>
      </c>
      <c r="E202" s="84">
        <f t="shared" si="231"/>
        <v>0</v>
      </c>
      <c r="F202" s="84">
        <f t="shared" si="231"/>
        <v>0</v>
      </c>
      <c r="G202" s="84">
        <f t="shared" si="231"/>
        <v>0</v>
      </c>
      <c r="H202" s="84">
        <f t="shared" si="231"/>
        <v>0</v>
      </c>
      <c r="I202" s="84">
        <f t="shared" si="231"/>
        <v>0</v>
      </c>
      <c r="J202" s="84">
        <f t="shared" si="231"/>
        <v>22954.39407269048</v>
      </c>
      <c r="K202" s="84">
        <f t="shared" si="231"/>
        <v>22119.732830150366</v>
      </c>
      <c r="L202" s="84">
        <f t="shared" si="231"/>
        <v>18322.82466271416</v>
      </c>
      <c r="M202" s="84">
        <f t="shared" si="234"/>
        <v>16983.427865875419</v>
      </c>
      <c r="N202" s="84">
        <f t="shared" si="231"/>
        <v>15367.140700105596</v>
      </c>
      <c r="O202" s="84">
        <f t="shared" si="231"/>
        <v>14903.363392050072</v>
      </c>
      <c r="P202" s="84">
        <f t="shared" si="231"/>
        <v>14887.687403554546</v>
      </c>
      <c r="Q202" s="84">
        <f t="shared" si="231"/>
        <v>15271.535560715498</v>
      </c>
      <c r="R202" s="84">
        <f t="shared" si="231"/>
        <v>14308.062605179313</v>
      </c>
      <c r="S202" s="84">
        <f t="shared" si="231"/>
        <v>14022.049167976058</v>
      </c>
      <c r="T202" s="84">
        <f t="shared" si="231"/>
        <v>14303.906258961324</v>
      </c>
      <c r="U202" s="84">
        <f t="shared" si="231"/>
        <v>14328.15851245368</v>
      </c>
      <c r="V202" s="84">
        <f t="shared" si="231"/>
        <v>11959.058735371958</v>
      </c>
      <c r="W202" s="84">
        <f t="shared" si="233"/>
        <v>12751.355833957821</v>
      </c>
      <c r="DA202" s="171" t="s">
        <v>609</v>
      </c>
    </row>
    <row r="203" spans="1:105" ht="11.45" customHeight="1" x14ac:dyDescent="0.25">
      <c r="A203" s="111" t="s">
        <v>115</v>
      </c>
      <c r="B203" s="84">
        <f t="shared" si="231"/>
        <v>0</v>
      </c>
      <c r="C203" s="84">
        <f t="shared" si="231"/>
        <v>0</v>
      </c>
      <c r="D203" s="84">
        <f t="shared" si="231"/>
        <v>0</v>
      </c>
      <c r="E203" s="84">
        <f t="shared" si="231"/>
        <v>11014.237730227404</v>
      </c>
      <c r="F203" s="84">
        <f t="shared" si="231"/>
        <v>11709.127775551893</v>
      </c>
      <c r="G203" s="84">
        <f t="shared" si="231"/>
        <v>11179.245414764815</v>
      </c>
      <c r="H203" s="84">
        <f t="shared" si="231"/>
        <v>21853.345649122977</v>
      </c>
      <c r="I203" s="84">
        <f t="shared" si="231"/>
        <v>21661.941701643522</v>
      </c>
      <c r="J203" s="84">
        <f t="shared" si="231"/>
        <v>26241.95138399622</v>
      </c>
      <c r="K203" s="84">
        <f t="shared" si="231"/>
        <v>25506.475888771492</v>
      </c>
      <c r="L203" s="84">
        <f t="shared" si="231"/>
        <v>24249.243492074871</v>
      </c>
      <c r="M203" s="84">
        <f t="shared" si="234"/>
        <v>23511.5369116972</v>
      </c>
      <c r="N203" s="84">
        <f t="shared" si="231"/>
        <v>23526.043855612814</v>
      </c>
      <c r="O203" s="84">
        <f t="shared" si="231"/>
        <v>23944.123599353708</v>
      </c>
      <c r="P203" s="84">
        <f t="shared" si="231"/>
        <v>23450.260047302701</v>
      </c>
      <c r="Q203" s="84">
        <f t="shared" si="231"/>
        <v>23202.90983573638</v>
      </c>
      <c r="R203" s="84">
        <f t="shared" si="231"/>
        <v>22582.638281436401</v>
      </c>
      <c r="S203" s="84">
        <f t="shared" si="231"/>
        <v>21825.881672112249</v>
      </c>
      <c r="T203" s="84">
        <f t="shared" si="231"/>
        <v>21921.593021203167</v>
      </c>
      <c r="U203" s="84">
        <f t="shared" si="231"/>
        <v>21505.1692971991</v>
      </c>
      <c r="V203" s="84">
        <f t="shared" si="231"/>
        <v>18590.602029443929</v>
      </c>
      <c r="W203" s="84">
        <f t="shared" si="233"/>
        <v>21290.166497922026</v>
      </c>
      <c r="DA203" s="171" t="s">
        <v>610</v>
      </c>
    </row>
    <row r="204" spans="1:105" ht="11.45" customHeight="1" x14ac:dyDescent="0.25">
      <c r="A204" s="109" t="s">
        <v>21</v>
      </c>
      <c r="B204" s="110">
        <f t="shared" si="231"/>
        <v>802321.79921644845</v>
      </c>
      <c r="C204" s="110">
        <f t="shared" si="231"/>
        <v>791318.54982434539</v>
      </c>
      <c r="D204" s="110">
        <f t="shared" si="231"/>
        <v>793648.32317881798</v>
      </c>
      <c r="E204" s="110">
        <f t="shared" si="231"/>
        <v>794046.45240780129</v>
      </c>
      <c r="F204" s="110">
        <f t="shared" si="231"/>
        <v>797803.52976330707</v>
      </c>
      <c r="G204" s="110">
        <f t="shared" si="231"/>
        <v>801348.84448081779</v>
      </c>
      <c r="H204" s="110">
        <f t="shared" si="231"/>
        <v>800709.63807598606</v>
      </c>
      <c r="I204" s="110">
        <f t="shared" si="231"/>
        <v>815922.52140432911</v>
      </c>
      <c r="J204" s="110">
        <f t="shared" si="231"/>
        <v>815431.72277059825</v>
      </c>
      <c r="K204" s="110">
        <f t="shared" si="231"/>
        <v>776442.66915220243</v>
      </c>
      <c r="L204" s="110">
        <f t="shared" si="231"/>
        <v>764224.2735468467</v>
      </c>
      <c r="M204" s="110">
        <f t="shared" si="234"/>
        <v>767016.21718080819</v>
      </c>
      <c r="N204" s="110">
        <f t="shared" si="231"/>
        <v>763563.32705637743</v>
      </c>
      <c r="O204" s="110">
        <f t="shared" si="231"/>
        <v>766732.60823410377</v>
      </c>
      <c r="P204" s="110">
        <f t="shared" si="231"/>
        <v>749463.15628599236</v>
      </c>
      <c r="Q204" s="110">
        <f t="shared" si="231"/>
        <v>757256.61193417443</v>
      </c>
      <c r="R204" s="110">
        <f t="shared" si="231"/>
        <v>755389.731291731</v>
      </c>
      <c r="S204" s="110">
        <f t="shared" si="231"/>
        <v>736865.24503004446</v>
      </c>
      <c r="T204" s="110">
        <f t="shared" si="231"/>
        <v>731800.97064434108</v>
      </c>
      <c r="U204" s="110">
        <f t="shared" si="231"/>
        <v>722355.36422522611</v>
      </c>
      <c r="V204" s="110">
        <f t="shared" si="231"/>
        <v>442903.09568978759</v>
      </c>
      <c r="W204" s="110">
        <f t="shared" si="233"/>
        <v>488532.5302181553</v>
      </c>
      <c r="DA204" s="176" t="s">
        <v>611</v>
      </c>
    </row>
    <row r="205" spans="1:105" ht="11.45" customHeight="1" x14ac:dyDescent="0.25">
      <c r="A205" s="111" t="s">
        <v>110</v>
      </c>
      <c r="B205" s="102">
        <f t="shared" si="231"/>
        <v>168061.77341510169</v>
      </c>
      <c r="C205" s="102">
        <f t="shared" si="231"/>
        <v>168035.21653862836</v>
      </c>
      <c r="D205" s="102">
        <f t="shared" si="231"/>
        <v>169087.16793575822</v>
      </c>
      <c r="E205" s="102">
        <f t="shared" si="231"/>
        <v>167480.00832646311</v>
      </c>
      <c r="F205" s="102">
        <f t="shared" si="231"/>
        <v>166235.62594121293</v>
      </c>
      <c r="G205" s="102">
        <f t="shared" si="231"/>
        <v>167062.97606253737</v>
      </c>
      <c r="H205" s="102">
        <f t="shared" si="231"/>
        <v>164215.20062701707</v>
      </c>
      <c r="I205" s="102">
        <f t="shared" si="231"/>
        <v>169944.52297585222</v>
      </c>
      <c r="J205" s="102">
        <f t="shared" si="231"/>
        <v>173664.30861401439</v>
      </c>
      <c r="K205" s="102">
        <f t="shared" si="231"/>
        <v>171865.87199583472</v>
      </c>
      <c r="L205" s="102">
        <f t="shared" si="231"/>
        <v>171325.32126465673</v>
      </c>
      <c r="M205" s="102">
        <f t="shared" si="234"/>
        <v>171135.2401917963</v>
      </c>
      <c r="N205" s="102">
        <f t="shared" si="231"/>
        <v>169492.07521800094</v>
      </c>
      <c r="O205" s="102">
        <f t="shared" si="231"/>
        <v>165808.40388282563</v>
      </c>
      <c r="P205" s="102">
        <f t="shared" si="231"/>
        <v>164540.55208229422</v>
      </c>
      <c r="Q205" s="102">
        <f t="shared" si="231"/>
        <v>163047.34591964827</v>
      </c>
      <c r="R205" s="102">
        <f t="shared" si="231"/>
        <v>163960.5400018534</v>
      </c>
      <c r="S205" s="102">
        <f t="shared" si="231"/>
        <v>160690.20654303132</v>
      </c>
      <c r="T205" s="102">
        <f t="shared" si="231"/>
        <v>156313.51977307009</v>
      </c>
      <c r="U205" s="102">
        <f t="shared" si="231"/>
        <v>147737.27169431525</v>
      </c>
      <c r="V205" s="102">
        <f t="shared" si="231"/>
        <v>105383.73846569586</v>
      </c>
      <c r="W205" s="102">
        <f t="shared" si="233"/>
        <v>108288.40488999091</v>
      </c>
      <c r="DA205" s="175" t="s">
        <v>612</v>
      </c>
    </row>
    <row r="206" spans="1:105" ht="11.45" customHeight="1" x14ac:dyDescent="0.25">
      <c r="A206" s="111" t="s">
        <v>111</v>
      </c>
      <c r="B206" s="102">
        <f t="shared" si="231"/>
        <v>816636.69028718793</v>
      </c>
      <c r="C206" s="102">
        <f t="shared" si="231"/>
        <v>804387.8329412695</v>
      </c>
      <c r="D206" s="102">
        <f t="shared" si="231"/>
        <v>806158.81584108889</v>
      </c>
      <c r="E206" s="102">
        <f t="shared" si="231"/>
        <v>803662.88534917438</v>
      </c>
      <c r="F206" s="102">
        <f t="shared" si="231"/>
        <v>806139.23344694881</v>
      </c>
      <c r="G206" s="102">
        <f t="shared" si="231"/>
        <v>808578.66379691497</v>
      </c>
      <c r="H206" s="102">
        <f t="shared" si="231"/>
        <v>806251.28958039766</v>
      </c>
      <c r="I206" s="102">
        <f t="shared" si="231"/>
        <v>821019.59452406049</v>
      </c>
      <c r="J206" s="102">
        <f t="shared" si="231"/>
        <v>820845.34381860297</v>
      </c>
      <c r="K206" s="102">
        <f t="shared" si="231"/>
        <v>780248.27571631549</v>
      </c>
      <c r="L206" s="102">
        <f t="shared" si="231"/>
        <v>767212.70754371549</v>
      </c>
      <c r="M206" s="102">
        <f t="shared" si="234"/>
        <v>769094.64953211229</v>
      </c>
      <c r="N206" s="102">
        <f t="shared" si="231"/>
        <v>765255.10192203766</v>
      </c>
      <c r="O206" s="102">
        <f t="shared" si="231"/>
        <v>768696.36301237368</v>
      </c>
      <c r="P206" s="102">
        <f t="shared" si="231"/>
        <v>750160.2198028675</v>
      </c>
      <c r="Q206" s="102">
        <f t="shared" si="231"/>
        <v>758441.72617388458</v>
      </c>
      <c r="R206" s="102">
        <f t="shared" si="231"/>
        <v>756483.85600902815</v>
      </c>
      <c r="S206" s="102">
        <f t="shared" si="231"/>
        <v>734734.75060514593</v>
      </c>
      <c r="T206" s="102">
        <f t="shared" si="231"/>
        <v>728383.72785091517</v>
      </c>
      <c r="U206" s="102">
        <f t="shared" si="231"/>
        <v>717686.82432468981</v>
      </c>
      <c r="V206" s="102">
        <f t="shared" si="231"/>
        <v>440159.59063990315</v>
      </c>
      <c r="W206" s="102">
        <f t="shared" si="233"/>
        <v>483757.30207830237</v>
      </c>
      <c r="DA206" s="175" t="s">
        <v>613</v>
      </c>
    </row>
    <row r="207" spans="1:105" ht="11.45" customHeight="1" x14ac:dyDescent="0.25">
      <c r="A207" s="111" t="s">
        <v>112</v>
      </c>
      <c r="B207" s="102">
        <f t="shared" si="231"/>
        <v>863737.63386435795</v>
      </c>
      <c r="C207" s="102">
        <f t="shared" si="231"/>
        <v>788865.30758664303</v>
      </c>
      <c r="D207" s="102">
        <f t="shared" si="231"/>
        <v>731357.49181423627</v>
      </c>
      <c r="E207" s="102">
        <f t="shared" si="231"/>
        <v>715025.51057434129</v>
      </c>
      <c r="F207" s="102">
        <f t="shared" si="231"/>
        <v>765946.11059599393</v>
      </c>
      <c r="G207" s="102">
        <f t="shared" si="231"/>
        <v>711451.32020995847</v>
      </c>
      <c r="H207" s="102">
        <f t="shared" si="231"/>
        <v>719741.30707568012</v>
      </c>
      <c r="I207" s="102">
        <f t="shared" si="231"/>
        <v>680213.10476534488</v>
      </c>
      <c r="J207" s="102">
        <f t="shared" si="231"/>
        <v>664902.91945193196</v>
      </c>
      <c r="K207" s="102">
        <f t="shared" si="231"/>
        <v>600661.76477534219</v>
      </c>
      <c r="L207" s="102">
        <f t="shared" si="231"/>
        <v>568694.50235975278</v>
      </c>
      <c r="M207" s="102">
        <f t="shared" si="234"/>
        <v>543396.79278851103</v>
      </c>
      <c r="N207" s="102">
        <f t="shared" si="231"/>
        <v>538431.47493025137</v>
      </c>
      <c r="O207" s="102">
        <f t="shared" si="231"/>
        <v>521155.89833908575</v>
      </c>
      <c r="P207" s="102">
        <f t="shared" si="231"/>
        <v>525418.45474972669</v>
      </c>
      <c r="Q207" s="102">
        <f t="shared" si="231"/>
        <v>490311.92724408611</v>
      </c>
      <c r="R207" s="102">
        <f t="shared" si="231"/>
        <v>481657.81896918605</v>
      </c>
      <c r="S207" s="102">
        <f t="shared" si="231"/>
        <v>459867.38717532344</v>
      </c>
      <c r="T207" s="102">
        <f t="shared" si="231"/>
        <v>455940.69953712187</v>
      </c>
      <c r="U207" s="102">
        <f t="shared" si="231"/>
        <v>454182.43246105238</v>
      </c>
      <c r="V207" s="102">
        <f t="shared" si="231"/>
        <v>247098.79291281381</v>
      </c>
      <c r="W207" s="102">
        <f t="shared" si="233"/>
        <v>285896.46832761005</v>
      </c>
      <c r="DA207" s="175" t="s">
        <v>614</v>
      </c>
    </row>
    <row r="208" spans="1:105" ht="11.45" customHeight="1" x14ac:dyDescent="0.25">
      <c r="A208" s="111" t="s">
        <v>113</v>
      </c>
      <c r="B208" s="102">
        <f t="shared" si="231"/>
        <v>911778.96526087006</v>
      </c>
      <c r="C208" s="102">
        <f t="shared" si="231"/>
        <v>891736.64393382799</v>
      </c>
      <c r="D208" s="102">
        <f t="shared" si="231"/>
        <v>897372.72675409715</v>
      </c>
      <c r="E208" s="102">
        <f t="shared" si="231"/>
        <v>980533.73320554814</v>
      </c>
      <c r="F208" s="102">
        <f t="shared" si="231"/>
        <v>997979.29464741377</v>
      </c>
      <c r="G208" s="102">
        <f t="shared" si="231"/>
        <v>975157.10464390251</v>
      </c>
      <c r="H208" s="102">
        <f t="shared" si="231"/>
        <v>1039966.7653265193</v>
      </c>
      <c r="I208" s="102">
        <f t="shared" si="231"/>
        <v>1025531.3260259455</v>
      </c>
      <c r="J208" s="102">
        <f t="shared" si="231"/>
        <v>951705.24266797653</v>
      </c>
      <c r="K208" s="102">
        <f t="shared" si="231"/>
        <v>936270.78120610747</v>
      </c>
      <c r="L208" s="102">
        <f t="shared" si="231"/>
        <v>927559.06455352553</v>
      </c>
      <c r="M208" s="102">
        <f t="shared" si="234"/>
        <v>927574.39452401421</v>
      </c>
      <c r="N208" s="102">
        <f t="shared" si="231"/>
        <v>911174.74874091009</v>
      </c>
      <c r="O208" s="102">
        <f t="shared" si="231"/>
        <v>896888.24313386681</v>
      </c>
      <c r="P208" s="102">
        <f t="shared" si="231"/>
        <v>876431.87092554581</v>
      </c>
      <c r="Q208" s="102">
        <f t="shared" si="231"/>
        <v>858888.70258635178</v>
      </c>
      <c r="R208" s="102">
        <f t="shared" si="231"/>
        <v>847687.21733589401</v>
      </c>
      <c r="S208" s="102">
        <f t="shared" si="231"/>
        <v>899781.91683446174</v>
      </c>
      <c r="T208" s="102">
        <f t="shared" si="231"/>
        <v>908480.11182554124</v>
      </c>
      <c r="U208" s="102">
        <f t="shared" si="231"/>
        <v>911767.53228654212</v>
      </c>
      <c r="V208" s="102">
        <f t="shared" si="231"/>
        <v>536369.4311066895</v>
      </c>
      <c r="W208" s="102">
        <f t="shared" si="233"/>
        <v>600025.28400718316</v>
      </c>
      <c r="DA208" s="175" t="s">
        <v>615</v>
      </c>
    </row>
    <row r="209" spans="1:105" ht="11.45" customHeight="1" x14ac:dyDescent="0.25">
      <c r="A209" s="111" t="s">
        <v>115</v>
      </c>
      <c r="B209" s="102">
        <f t="shared" si="231"/>
        <v>991908.40097181464</v>
      </c>
      <c r="C209" s="102">
        <f t="shared" si="231"/>
        <v>964724.90556523087</v>
      </c>
      <c r="D209" s="102">
        <f t="shared" si="231"/>
        <v>946617.50895779778</v>
      </c>
      <c r="E209" s="102">
        <f t="shared" si="231"/>
        <v>964137.81567973923</v>
      </c>
      <c r="F209" s="102">
        <f t="shared" si="231"/>
        <v>950333.00187276688</v>
      </c>
      <c r="G209" s="102">
        <f t="shared" si="231"/>
        <v>1009836.345499448</v>
      </c>
      <c r="H209" s="102">
        <f t="shared" si="231"/>
        <v>1016114.8053333182</v>
      </c>
      <c r="I209" s="102">
        <f t="shared" si="231"/>
        <v>1002362.0339519809</v>
      </c>
      <c r="J209" s="102">
        <f t="shared" si="231"/>
        <v>1004198.1937784301</v>
      </c>
      <c r="K209" s="102">
        <f t="shared" si="231"/>
        <v>927250.26024332037</v>
      </c>
      <c r="L209" s="102">
        <f t="shared" si="231"/>
        <v>891187.77416591893</v>
      </c>
      <c r="M209" s="102">
        <f t="shared" si="234"/>
        <v>877921.71592172829</v>
      </c>
      <c r="N209" s="102">
        <f t="shared" si="231"/>
        <v>882576.50590456813</v>
      </c>
      <c r="O209" s="102">
        <f t="shared" si="231"/>
        <v>910827.37336184527</v>
      </c>
      <c r="P209" s="102">
        <f t="shared" si="231"/>
        <v>913436.87500445859</v>
      </c>
      <c r="Q209" s="102">
        <f t="shared" si="231"/>
        <v>880122.63950312301</v>
      </c>
      <c r="R209" s="102">
        <f t="shared" si="231"/>
        <v>878504.94986456842</v>
      </c>
      <c r="S209" s="102">
        <f t="shared" si="231"/>
        <v>843896.2417780892</v>
      </c>
      <c r="T209" s="102">
        <f t="shared" si="231"/>
        <v>832471.49207746051</v>
      </c>
      <c r="U209" s="102">
        <f t="shared" si="231"/>
        <v>795056.20744521054</v>
      </c>
      <c r="V209" s="102">
        <f t="shared" si="231"/>
        <v>469162.31231500825</v>
      </c>
      <c r="W209" s="102">
        <f t="shared" si="233"/>
        <v>526399.44527695887</v>
      </c>
      <c r="DA209" s="175" t="s">
        <v>616</v>
      </c>
    </row>
    <row r="210" spans="1:105" ht="11.45" customHeight="1" x14ac:dyDescent="0.25">
      <c r="A210" s="27" t="s">
        <v>108</v>
      </c>
      <c r="B210" s="28">
        <f t="shared" si="231"/>
        <v>54198.588852903071</v>
      </c>
      <c r="C210" s="28">
        <f t="shared" si="231"/>
        <v>54336.723999758033</v>
      </c>
      <c r="D210" s="28">
        <f t="shared" si="231"/>
        <v>55338.00261066635</v>
      </c>
      <c r="E210" s="28">
        <f t="shared" si="231"/>
        <v>54584.918954230154</v>
      </c>
      <c r="F210" s="28">
        <f t="shared" ref="B210:V219" si="235">IF(F19=0,0,F19*1000000/F73)</f>
        <v>58830.287966022348</v>
      </c>
      <c r="G210" s="28">
        <f t="shared" si="235"/>
        <v>59221.122306728801</v>
      </c>
      <c r="H210" s="28">
        <f t="shared" si="235"/>
        <v>59598.913990234665</v>
      </c>
      <c r="I210" s="28">
        <f t="shared" si="235"/>
        <v>59415.754371014227</v>
      </c>
      <c r="J210" s="28">
        <f t="shared" si="235"/>
        <v>58121.312439083464</v>
      </c>
      <c r="K210" s="28">
        <f t="shared" si="235"/>
        <v>53423.124916068606</v>
      </c>
      <c r="L210" s="28">
        <f t="shared" si="235"/>
        <v>54726.793038150616</v>
      </c>
      <c r="M210" s="28">
        <f t="shared" si="234"/>
        <v>54027.571725641195</v>
      </c>
      <c r="N210" s="28">
        <f t="shared" si="235"/>
        <v>52586.601196684838</v>
      </c>
      <c r="O210" s="28">
        <f t="shared" si="235"/>
        <v>53971.976767830711</v>
      </c>
      <c r="P210" s="28">
        <f t="shared" si="235"/>
        <v>53554.260090347991</v>
      </c>
      <c r="Q210" s="28">
        <f t="shared" si="235"/>
        <v>53454.074385294625</v>
      </c>
      <c r="R210" s="28">
        <f t="shared" si="235"/>
        <v>54806.865561396524</v>
      </c>
      <c r="S210" s="28">
        <f t="shared" si="235"/>
        <v>56929.387588651924</v>
      </c>
      <c r="T210" s="28">
        <f t="shared" si="235"/>
        <v>55881.972415075077</v>
      </c>
      <c r="U210" s="28">
        <f t="shared" si="235"/>
        <v>56442.812923119236</v>
      </c>
      <c r="V210" s="28">
        <f t="shared" si="235"/>
        <v>55050.931263665108</v>
      </c>
      <c r="W210" s="28">
        <f t="shared" ref="W210" si="236">IF(W19=0,0,W19*1000000/W73)</f>
        <v>57829.94708054456</v>
      </c>
      <c r="DA210" s="173" t="s">
        <v>617</v>
      </c>
    </row>
    <row r="211" spans="1:105" ht="11.45" customHeight="1" x14ac:dyDescent="0.25">
      <c r="A211" s="136" t="s">
        <v>158</v>
      </c>
      <c r="B211" s="137">
        <f t="shared" si="235"/>
        <v>3273.5743771741982</v>
      </c>
      <c r="C211" s="137">
        <f t="shared" si="235"/>
        <v>3336.4477067900157</v>
      </c>
      <c r="D211" s="137">
        <f t="shared" si="235"/>
        <v>3345.0429518096425</v>
      </c>
      <c r="E211" s="137">
        <f t="shared" si="235"/>
        <v>3407.8728463212133</v>
      </c>
      <c r="F211" s="137">
        <f t="shared" si="235"/>
        <v>3435.6879561811161</v>
      </c>
      <c r="G211" s="137">
        <f t="shared" si="235"/>
        <v>3432.8135587265342</v>
      </c>
      <c r="H211" s="137">
        <f t="shared" si="235"/>
        <v>3391.6009779946312</v>
      </c>
      <c r="I211" s="137">
        <f t="shared" si="235"/>
        <v>3400.5550012043682</v>
      </c>
      <c r="J211" s="137">
        <f t="shared" si="235"/>
        <v>3359.6695323051013</v>
      </c>
      <c r="K211" s="137">
        <f t="shared" si="235"/>
        <v>3359.5343388061879</v>
      </c>
      <c r="L211" s="137">
        <f t="shared" si="235"/>
        <v>3415.182193429423</v>
      </c>
      <c r="M211" s="137">
        <f t="shared" si="234"/>
        <v>3448.2864821301036</v>
      </c>
      <c r="N211" s="137">
        <f t="shared" si="235"/>
        <v>3371.6814799188273</v>
      </c>
      <c r="O211" s="137">
        <f t="shared" si="235"/>
        <v>3356.192005747781</v>
      </c>
      <c r="P211" s="137">
        <f t="shared" si="235"/>
        <v>3394.0889959699034</v>
      </c>
      <c r="Q211" s="137">
        <f t="shared" si="235"/>
        <v>3338.9388805180984</v>
      </c>
      <c r="R211" s="137">
        <f t="shared" si="235"/>
        <v>3341.1512286904531</v>
      </c>
      <c r="S211" s="137">
        <f t="shared" si="235"/>
        <v>3405.9006610039073</v>
      </c>
      <c r="T211" s="137">
        <f t="shared" si="235"/>
        <v>3405.0584868640508</v>
      </c>
      <c r="U211" s="137">
        <f t="shared" si="235"/>
        <v>3409.9622282636701</v>
      </c>
      <c r="V211" s="137">
        <f t="shared" si="235"/>
        <v>3157.0971246175063</v>
      </c>
      <c r="W211" s="137">
        <f t="shared" ref="W211" si="237">IF(W20=0,0,W20*1000000/W74)</f>
        <v>3422.0855750498395</v>
      </c>
      <c r="DA211" s="174" t="s">
        <v>618</v>
      </c>
    </row>
    <row r="212" spans="1:105" ht="11.45" customHeight="1" x14ac:dyDescent="0.25">
      <c r="A212" s="111" t="s">
        <v>110</v>
      </c>
      <c r="B212" s="84">
        <f t="shared" si="235"/>
        <v>1980.1646569237719</v>
      </c>
      <c r="C212" s="84">
        <f t="shared" si="235"/>
        <v>1987.6262298759252</v>
      </c>
      <c r="D212" s="84">
        <f t="shared" si="235"/>
        <v>1980.6632108321016</v>
      </c>
      <c r="E212" s="84">
        <f t="shared" si="235"/>
        <v>1964.688891956768</v>
      </c>
      <c r="F212" s="84">
        <f t="shared" si="235"/>
        <v>1940.5360403735303</v>
      </c>
      <c r="G212" s="84">
        <f t="shared" si="235"/>
        <v>1902.7888960954108</v>
      </c>
      <c r="H212" s="84">
        <f t="shared" si="235"/>
        <v>1880.8476573554665</v>
      </c>
      <c r="I212" s="84">
        <f t="shared" si="235"/>
        <v>1863.5764852927125</v>
      </c>
      <c r="J212" s="84">
        <f t="shared" si="235"/>
        <v>1796.5944584758831</v>
      </c>
      <c r="K212" s="84">
        <f t="shared" si="235"/>
        <v>1789.0914447490948</v>
      </c>
      <c r="L212" s="84">
        <f t="shared" si="235"/>
        <v>1763.5104508913746</v>
      </c>
      <c r="M212" s="84">
        <f t="shared" si="234"/>
        <v>1747.1133501506149</v>
      </c>
      <c r="N212" s="84">
        <f t="shared" si="235"/>
        <v>1701.6914958369514</v>
      </c>
      <c r="O212" s="84">
        <f t="shared" si="235"/>
        <v>1702.9051268413609</v>
      </c>
      <c r="P212" s="84">
        <f t="shared" si="235"/>
        <v>1699.787565794717</v>
      </c>
      <c r="Q212" s="84">
        <f t="shared" si="235"/>
        <v>1673.8882222604643</v>
      </c>
      <c r="R212" s="84">
        <f t="shared" si="235"/>
        <v>1702.9570964764189</v>
      </c>
      <c r="S212" s="84">
        <f t="shared" si="235"/>
        <v>1752.990210258509</v>
      </c>
      <c r="T212" s="84">
        <f t="shared" si="235"/>
        <v>1801.4625033007212</v>
      </c>
      <c r="U212" s="84">
        <f t="shared" si="235"/>
        <v>1829.3181243005426</v>
      </c>
      <c r="V212" s="84">
        <f t="shared" si="235"/>
        <v>1738.838922802378</v>
      </c>
      <c r="W212" s="84">
        <f t="shared" ref="W212" si="238">IF(W21=0,0,W21*1000000/W75)</f>
        <v>1856.9910391560543</v>
      </c>
      <c r="DA212" s="171" t="s">
        <v>619</v>
      </c>
    </row>
    <row r="213" spans="1:105" ht="11.45" customHeight="1" x14ac:dyDescent="0.25">
      <c r="A213" s="111" t="s">
        <v>111</v>
      </c>
      <c r="B213" s="84">
        <f t="shared" si="235"/>
        <v>3626.1532719607562</v>
      </c>
      <c r="C213" s="84">
        <f t="shared" si="235"/>
        <v>3677.3632845648044</v>
      </c>
      <c r="D213" s="84">
        <f t="shared" si="235"/>
        <v>3657.667024290658</v>
      </c>
      <c r="E213" s="84">
        <f t="shared" si="235"/>
        <v>3712.6816077427261</v>
      </c>
      <c r="F213" s="84">
        <f t="shared" si="235"/>
        <v>3720.4463981584677</v>
      </c>
      <c r="G213" s="84">
        <f t="shared" si="235"/>
        <v>3700.3633004697949</v>
      </c>
      <c r="H213" s="84">
        <f t="shared" si="235"/>
        <v>3637.6761296345157</v>
      </c>
      <c r="I213" s="84">
        <f t="shared" si="235"/>
        <v>3627.8894766939088</v>
      </c>
      <c r="J213" s="84">
        <f t="shared" si="235"/>
        <v>3584.3837591513711</v>
      </c>
      <c r="K213" s="84">
        <f t="shared" si="235"/>
        <v>3576.8020381990646</v>
      </c>
      <c r="L213" s="84">
        <f t="shared" si="235"/>
        <v>3638.5474761784531</v>
      </c>
      <c r="M213" s="84">
        <f t="shared" si="234"/>
        <v>3670.3346230454731</v>
      </c>
      <c r="N213" s="84">
        <f t="shared" si="235"/>
        <v>3585.1120272820681</v>
      </c>
      <c r="O213" s="84">
        <f t="shared" si="235"/>
        <v>3562.7253142170812</v>
      </c>
      <c r="P213" s="84">
        <f t="shared" si="235"/>
        <v>3593.4002013770769</v>
      </c>
      <c r="Q213" s="84">
        <f t="shared" si="235"/>
        <v>3525.2733535707039</v>
      </c>
      <c r="R213" s="84">
        <f t="shared" si="235"/>
        <v>3522.5331601084526</v>
      </c>
      <c r="S213" s="84">
        <f t="shared" si="235"/>
        <v>3583.4509677675123</v>
      </c>
      <c r="T213" s="84">
        <f t="shared" si="235"/>
        <v>3575.8400636835704</v>
      </c>
      <c r="U213" s="84">
        <f t="shared" si="235"/>
        <v>3576.0136934525444</v>
      </c>
      <c r="V213" s="84">
        <f t="shared" si="235"/>
        <v>3304.5254426848974</v>
      </c>
      <c r="W213" s="84">
        <f t="shared" ref="W213" si="239">IF(W22=0,0,W22*1000000/W76)</f>
        <v>3584.8175600970535</v>
      </c>
      <c r="DA213" s="171" t="s">
        <v>620</v>
      </c>
    </row>
    <row r="214" spans="1:105" ht="11.45" customHeight="1" x14ac:dyDescent="0.25">
      <c r="A214" s="111" t="s">
        <v>112</v>
      </c>
      <c r="B214" s="84">
        <f t="shared" si="235"/>
        <v>1232.7295817601482</v>
      </c>
      <c r="C214" s="84">
        <f t="shared" si="235"/>
        <v>1238.1339800120763</v>
      </c>
      <c r="D214" s="84">
        <f t="shared" si="235"/>
        <v>1253.0749776611913</v>
      </c>
      <c r="E214" s="84">
        <f t="shared" si="235"/>
        <v>1273.1251717103044</v>
      </c>
      <c r="F214" s="84">
        <f t="shared" si="235"/>
        <v>1280.8822439149653</v>
      </c>
      <c r="G214" s="84">
        <f t="shared" si="235"/>
        <v>1284.105491474965</v>
      </c>
      <c r="H214" s="84">
        <f t="shared" si="235"/>
        <v>1342.4259739509123</v>
      </c>
      <c r="I214" s="84">
        <f t="shared" si="235"/>
        <v>1352.64753759531</v>
      </c>
      <c r="J214" s="84">
        <f t="shared" si="235"/>
        <v>1389.95763981033</v>
      </c>
      <c r="K214" s="84">
        <f t="shared" si="235"/>
        <v>1417.5906297533097</v>
      </c>
      <c r="L214" s="84">
        <f t="shared" si="235"/>
        <v>1446.1050566551323</v>
      </c>
      <c r="M214" s="84">
        <f t="shared" si="234"/>
        <v>1459.6205794027305</v>
      </c>
      <c r="N214" s="84">
        <f t="shared" si="235"/>
        <v>1476.1786126141167</v>
      </c>
      <c r="O214" s="84">
        <f t="shared" si="235"/>
        <v>1485.143644393542</v>
      </c>
      <c r="P214" s="84">
        <f t="shared" si="235"/>
        <v>1505.3843019463368</v>
      </c>
      <c r="Q214" s="84">
        <f t="shared" si="235"/>
        <v>1524.9023581518668</v>
      </c>
      <c r="R214" s="84">
        <f t="shared" si="235"/>
        <v>1541.9667712852213</v>
      </c>
      <c r="S214" s="84">
        <f t="shared" si="235"/>
        <v>1574.3936586686355</v>
      </c>
      <c r="T214" s="84">
        <f t="shared" si="235"/>
        <v>1585.6663724301325</v>
      </c>
      <c r="U214" s="84">
        <f t="shared" si="235"/>
        <v>1626.0789966378252</v>
      </c>
      <c r="V214" s="84">
        <f t="shared" si="235"/>
        <v>1552.6348133596728</v>
      </c>
      <c r="W214" s="84">
        <f t="shared" ref="W214" si="240">IF(W23=0,0,W23*1000000/W77)</f>
        <v>1653.4587285510113</v>
      </c>
      <c r="DA214" s="171" t="s">
        <v>621</v>
      </c>
    </row>
    <row r="215" spans="1:105" ht="11.45" customHeight="1" x14ac:dyDescent="0.25">
      <c r="A215" s="111" t="s">
        <v>113</v>
      </c>
      <c r="B215" s="84">
        <f t="shared" si="235"/>
        <v>2262.9931570477861</v>
      </c>
      <c r="C215" s="84">
        <f t="shared" si="235"/>
        <v>2266.6039498837126</v>
      </c>
      <c r="D215" s="84">
        <f t="shared" si="235"/>
        <v>2264.9957557208286</v>
      </c>
      <c r="E215" s="84">
        <f t="shared" si="235"/>
        <v>2257.6170703406633</v>
      </c>
      <c r="F215" s="84">
        <f t="shared" si="235"/>
        <v>2257.381845996124</v>
      </c>
      <c r="G215" s="84">
        <f t="shared" si="235"/>
        <v>2252.6666872981714</v>
      </c>
      <c r="H215" s="84">
        <f t="shared" si="235"/>
        <v>3110.8888971939655</v>
      </c>
      <c r="I215" s="84">
        <f t="shared" si="235"/>
        <v>3249.7548902377112</v>
      </c>
      <c r="J215" s="84">
        <f t="shared" si="235"/>
        <v>3101.8041209208386</v>
      </c>
      <c r="K215" s="84">
        <f t="shared" si="235"/>
        <v>2905.5883224279569</v>
      </c>
      <c r="L215" s="84">
        <f t="shared" si="235"/>
        <v>2751.2390006166488</v>
      </c>
      <c r="M215" s="84">
        <f t="shared" si="234"/>
        <v>2701.5526711706416</v>
      </c>
      <c r="N215" s="84">
        <f t="shared" si="235"/>
        <v>2506.9668882325154</v>
      </c>
      <c r="O215" s="84">
        <f t="shared" si="235"/>
        <v>2419.1219680493223</v>
      </c>
      <c r="P215" s="84">
        <f t="shared" si="235"/>
        <v>2393.4519108455629</v>
      </c>
      <c r="Q215" s="84">
        <f t="shared" si="235"/>
        <v>2273.4998652527247</v>
      </c>
      <c r="R215" s="84">
        <f t="shared" si="235"/>
        <v>2246.6901352145442</v>
      </c>
      <c r="S215" s="84">
        <f t="shared" si="235"/>
        <v>2244.71024038927</v>
      </c>
      <c r="T215" s="84">
        <f t="shared" si="235"/>
        <v>2189.967249663885</v>
      </c>
      <c r="U215" s="84">
        <f t="shared" si="235"/>
        <v>2164.7340335766867</v>
      </c>
      <c r="V215" s="84">
        <f t="shared" si="235"/>
        <v>2056.2129854129853</v>
      </c>
      <c r="W215" s="84">
        <f t="shared" ref="W215" si="241">IF(W24=0,0,W24*1000000/W78)</f>
        <v>2138.0704066909229</v>
      </c>
      <c r="DA215" s="171" t="s">
        <v>622</v>
      </c>
    </row>
    <row r="216" spans="1:105" ht="11.45" customHeight="1" x14ac:dyDescent="0.25">
      <c r="A216" s="111" t="s">
        <v>115</v>
      </c>
      <c r="B216" s="84">
        <f t="shared" si="235"/>
        <v>1693.1073789494467</v>
      </c>
      <c r="C216" s="84">
        <f t="shared" si="235"/>
        <v>1619.619403380412</v>
      </c>
      <c r="D216" s="84">
        <f t="shared" si="235"/>
        <v>1578.3330486445475</v>
      </c>
      <c r="E216" s="84">
        <f t="shared" si="235"/>
        <v>1541.2541964257287</v>
      </c>
      <c r="F216" s="84">
        <f t="shared" si="235"/>
        <v>1510.8223009761693</v>
      </c>
      <c r="G216" s="84">
        <f t="shared" si="235"/>
        <v>1489.5141150803204</v>
      </c>
      <c r="H216" s="84">
        <f t="shared" si="235"/>
        <v>1462.8992359371709</v>
      </c>
      <c r="I216" s="84">
        <f t="shared" si="235"/>
        <v>1414.086014324289</v>
      </c>
      <c r="J216" s="84">
        <f t="shared" si="235"/>
        <v>1445.6277178413907</v>
      </c>
      <c r="K216" s="84">
        <f t="shared" si="235"/>
        <v>1454.8129685525603</v>
      </c>
      <c r="L216" s="84">
        <f t="shared" si="235"/>
        <v>1574.6901931900341</v>
      </c>
      <c r="M216" s="84">
        <f t="shared" si="234"/>
        <v>1580.9776006652346</v>
      </c>
      <c r="N216" s="84">
        <f t="shared" si="235"/>
        <v>1783.3610536243198</v>
      </c>
      <c r="O216" s="84">
        <f t="shared" si="235"/>
        <v>1684.774524104914</v>
      </c>
      <c r="P216" s="84">
        <f t="shared" si="235"/>
        <v>1668.0736457482444</v>
      </c>
      <c r="Q216" s="84">
        <f t="shared" si="235"/>
        <v>1617.3664061768991</v>
      </c>
      <c r="R216" s="84">
        <f t="shared" si="235"/>
        <v>1713.0736695289975</v>
      </c>
      <c r="S216" s="84">
        <f t="shared" si="235"/>
        <v>1980.5112652987661</v>
      </c>
      <c r="T216" s="84">
        <f t="shared" si="235"/>
        <v>1976.861880830884</v>
      </c>
      <c r="U216" s="84">
        <f t="shared" si="235"/>
        <v>2024.6532981282571</v>
      </c>
      <c r="V216" s="84">
        <f t="shared" si="235"/>
        <v>1919.5505284954947</v>
      </c>
      <c r="W216" s="84">
        <f t="shared" ref="W216" si="242">IF(W25=0,0,W25*1000000/W79)</f>
        <v>2195.4713677199493</v>
      </c>
      <c r="DA216" s="171" t="s">
        <v>623</v>
      </c>
    </row>
    <row r="217" spans="1:105" ht="11.45" customHeight="1" x14ac:dyDescent="0.25">
      <c r="A217" s="109" t="s">
        <v>160</v>
      </c>
      <c r="B217" s="110">
        <f t="shared" si="235"/>
        <v>268763.63724463189</v>
      </c>
      <c r="C217" s="110">
        <f t="shared" si="235"/>
        <v>269530.93292070343</v>
      </c>
      <c r="D217" s="110">
        <f t="shared" si="235"/>
        <v>273096.57974828657</v>
      </c>
      <c r="E217" s="110">
        <f t="shared" si="235"/>
        <v>270791.8687391337</v>
      </c>
      <c r="F217" s="110">
        <f t="shared" si="235"/>
        <v>295560.08105227211</v>
      </c>
      <c r="G217" s="110">
        <f t="shared" si="235"/>
        <v>300211.96230561868</v>
      </c>
      <c r="H217" s="110">
        <f t="shared" si="235"/>
        <v>301372.29744063056</v>
      </c>
      <c r="I217" s="110">
        <f t="shared" si="235"/>
        <v>310771.74538075022</v>
      </c>
      <c r="J217" s="110">
        <f t="shared" si="235"/>
        <v>302036.72535824607</v>
      </c>
      <c r="K217" s="110">
        <f t="shared" si="235"/>
        <v>278141.75494921475</v>
      </c>
      <c r="L217" s="110">
        <f t="shared" si="235"/>
        <v>285478.12389961357</v>
      </c>
      <c r="M217" s="110">
        <f t="shared" si="234"/>
        <v>282094.75498328113</v>
      </c>
      <c r="N217" s="110">
        <f t="shared" si="235"/>
        <v>275897.3506965618</v>
      </c>
      <c r="O217" s="110">
        <f t="shared" si="235"/>
        <v>293803.66289594473</v>
      </c>
      <c r="P217" s="110">
        <f t="shared" si="235"/>
        <v>292761.41766134673</v>
      </c>
      <c r="Q217" s="110">
        <f t="shared" si="235"/>
        <v>296669.04891505628</v>
      </c>
      <c r="R217" s="110">
        <f t="shared" si="235"/>
        <v>306645.46450426133</v>
      </c>
      <c r="S217" s="110">
        <f t="shared" si="235"/>
        <v>318436.86544198956</v>
      </c>
      <c r="T217" s="110">
        <f t="shared" si="235"/>
        <v>311301.2215131541</v>
      </c>
      <c r="U217" s="110">
        <f t="shared" si="235"/>
        <v>313342.29824711155</v>
      </c>
      <c r="V217" s="110">
        <f t="shared" si="235"/>
        <v>309006.20169293374</v>
      </c>
      <c r="W217" s="110">
        <f t="shared" ref="W217" si="243">IF(W26=0,0,W26*1000000/W80)</f>
        <v>323544.89428549656</v>
      </c>
      <c r="DA217" s="176" t="s">
        <v>624</v>
      </c>
    </row>
    <row r="218" spans="1:105" ht="11.45" customHeight="1" x14ac:dyDescent="0.25">
      <c r="A218" s="111" t="s">
        <v>27</v>
      </c>
      <c r="B218" s="163">
        <f t="shared" si="235"/>
        <v>205463.89481503633</v>
      </c>
      <c r="C218" s="163">
        <f t="shared" si="235"/>
        <v>203641.39790742978</v>
      </c>
      <c r="D218" s="163">
        <f t="shared" si="235"/>
        <v>204793.15578065469</v>
      </c>
      <c r="E218" s="163">
        <f t="shared" si="235"/>
        <v>201964.08523489797</v>
      </c>
      <c r="F218" s="163">
        <f t="shared" si="235"/>
        <v>218071.79599017327</v>
      </c>
      <c r="G218" s="163">
        <f t="shared" si="235"/>
        <v>221171.55857111787</v>
      </c>
      <c r="H218" s="163">
        <f t="shared" si="235"/>
        <v>220068.02610976997</v>
      </c>
      <c r="I218" s="163">
        <f t="shared" si="235"/>
        <v>227615.62770908728</v>
      </c>
      <c r="J218" s="163">
        <f t="shared" si="235"/>
        <v>221208.06278514871</v>
      </c>
      <c r="K218" s="163">
        <f t="shared" si="235"/>
        <v>204197.4364791337</v>
      </c>
      <c r="L218" s="163">
        <f t="shared" si="235"/>
        <v>206056.93601334046</v>
      </c>
      <c r="M218" s="163">
        <f t="shared" si="234"/>
        <v>203620.86051626562</v>
      </c>
      <c r="N218" s="163">
        <f t="shared" si="235"/>
        <v>195912.22650912032</v>
      </c>
      <c r="O218" s="163">
        <f t="shared" si="235"/>
        <v>206847.82016848132</v>
      </c>
      <c r="P218" s="163">
        <f t="shared" si="235"/>
        <v>205471.46916357003</v>
      </c>
      <c r="Q218" s="163">
        <f t="shared" si="235"/>
        <v>209061.62650648161</v>
      </c>
      <c r="R218" s="163">
        <f t="shared" si="235"/>
        <v>215076.27130508528</v>
      </c>
      <c r="S218" s="163">
        <f t="shared" si="235"/>
        <v>221833.99036810116</v>
      </c>
      <c r="T218" s="163">
        <f t="shared" si="235"/>
        <v>218989.9372438046</v>
      </c>
      <c r="U218" s="163">
        <f t="shared" si="235"/>
        <v>219494.71511059694</v>
      </c>
      <c r="V218" s="163">
        <f t="shared" si="235"/>
        <v>216931.597495169</v>
      </c>
      <c r="W218" s="163">
        <f t="shared" ref="W218" si="244">IF(W27=0,0,W27*1000000/W81)</f>
        <v>227309.846134236</v>
      </c>
      <c r="DA218" s="207" t="s">
        <v>625</v>
      </c>
    </row>
    <row r="219" spans="1:105" ht="11.45" customHeight="1" x14ac:dyDescent="0.25">
      <c r="A219" s="138" t="s">
        <v>116</v>
      </c>
      <c r="B219" s="86">
        <f t="shared" si="235"/>
        <v>1211880.4428406474</v>
      </c>
      <c r="C219" s="86">
        <f t="shared" si="235"/>
        <v>1210824.0919350844</v>
      </c>
      <c r="D219" s="86">
        <f t="shared" si="235"/>
        <v>1218784.9639927235</v>
      </c>
      <c r="E219" s="86">
        <f t="shared" si="235"/>
        <v>1211608.5054278164</v>
      </c>
      <c r="F219" s="86">
        <f t="shared" si="235"/>
        <v>1189411.6070314164</v>
      </c>
      <c r="G219" s="86">
        <f t="shared" si="235"/>
        <v>1189954.1978763165</v>
      </c>
      <c r="H219" s="86">
        <f t="shared" si="235"/>
        <v>1197548.7148944063</v>
      </c>
      <c r="I219" s="86">
        <f t="shared" si="235"/>
        <v>1199798.9686999961</v>
      </c>
      <c r="J219" s="86">
        <f t="shared" si="235"/>
        <v>1182815.3195229513</v>
      </c>
      <c r="K219" s="86">
        <f t="shared" si="235"/>
        <v>1167199.7621436983</v>
      </c>
      <c r="L219" s="86">
        <f t="shared" si="235"/>
        <v>1205189.0465724994</v>
      </c>
      <c r="M219" s="86">
        <f t="shared" si="234"/>
        <v>1201319.6746018492</v>
      </c>
      <c r="N219" s="86">
        <f t="shared" si="235"/>
        <v>1197346.2271946825</v>
      </c>
      <c r="O219" s="86">
        <f t="shared" si="235"/>
        <v>1198934.847569949</v>
      </c>
      <c r="P219" s="86">
        <f t="shared" si="235"/>
        <v>1201756.3061788068</v>
      </c>
      <c r="Q219" s="86">
        <f t="shared" si="235"/>
        <v>1190475.7182503766</v>
      </c>
      <c r="R219" s="86">
        <f t="shared" si="235"/>
        <v>1184140.140848106</v>
      </c>
      <c r="S219" s="86">
        <f t="shared" si="235"/>
        <v>1194225.9285158876</v>
      </c>
      <c r="T219" s="86">
        <f t="shared" si="235"/>
        <v>1203250.7842230264</v>
      </c>
      <c r="U219" s="86">
        <f t="shared" si="235"/>
        <v>1198665.6961291481</v>
      </c>
      <c r="V219" s="86">
        <f t="shared" si="235"/>
        <v>1180384.3774426454</v>
      </c>
      <c r="W219" s="86">
        <f t="shared" ref="W219" si="245">IF(W28=0,0,W28*1000000/W82)</f>
        <v>1193465.3082077724</v>
      </c>
      <c r="DA219" s="178" t="s">
        <v>626</v>
      </c>
    </row>
    <row r="220" spans="1:105" ht="11.45" customHeight="1" x14ac:dyDescent="0.25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DA220" s="171"/>
    </row>
    <row r="221" spans="1:105" ht="11.45" customHeight="1" x14ac:dyDescent="0.25">
      <c r="A221" s="53" t="s">
        <v>37</v>
      </c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DA221" s="183"/>
    </row>
    <row r="222" spans="1:105" ht="11.45" customHeight="1" x14ac:dyDescent="0.25">
      <c r="A222" s="27" t="s">
        <v>38</v>
      </c>
      <c r="B222" s="46">
        <f t="shared" ref="B222:K222" si="246">IF(B4=0,0,B4/B$4)</f>
        <v>1</v>
      </c>
      <c r="C222" s="46">
        <f t="shared" si="246"/>
        <v>1</v>
      </c>
      <c r="D222" s="46">
        <f t="shared" si="246"/>
        <v>1</v>
      </c>
      <c r="E222" s="46">
        <f t="shared" si="246"/>
        <v>1</v>
      </c>
      <c r="F222" s="46">
        <f t="shared" si="246"/>
        <v>1</v>
      </c>
      <c r="G222" s="46">
        <f t="shared" si="246"/>
        <v>1</v>
      </c>
      <c r="H222" s="46">
        <f t="shared" si="246"/>
        <v>1</v>
      </c>
      <c r="I222" s="46">
        <f t="shared" si="246"/>
        <v>1</v>
      </c>
      <c r="J222" s="46">
        <f t="shared" si="246"/>
        <v>1</v>
      </c>
      <c r="K222" s="46">
        <f t="shared" si="246"/>
        <v>1</v>
      </c>
      <c r="L222" s="46">
        <f t="shared" ref="L222" si="247">IF(L4=0,0,L4/L$4)</f>
        <v>1</v>
      </c>
      <c r="M222" s="46">
        <f t="shared" ref="M222:V222" si="248">IF(M4=0,0,M4/M$4)</f>
        <v>1</v>
      </c>
      <c r="N222" s="46">
        <f t="shared" si="248"/>
        <v>1</v>
      </c>
      <c r="O222" s="46">
        <f t="shared" si="248"/>
        <v>1</v>
      </c>
      <c r="P222" s="46">
        <f t="shared" si="248"/>
        <v>1</v>
      </c>
      <c r="Q222" s="46">
        <f t="shared" si="248"/>
        <v>1</v>
      </c>
      <c r="R222" s="46">
        <f t="shared" si="248"/>
        <v>1</v>
      </c>
      <c r="S222" s="46">
        <f t="shared" si="248"/>
        <v>1</v>
      </c>
      <c r="T222" s="46">
        <f t="shared" si="248"/>
        <v>1</v>
      </c>
      <c r="U222" s="46">
        <f t="shared" si="248"/>
        <v>1</v>
      </c>
      <c r="V222" s="46">
        <f t="shared" si="248"/>
        <v>1</v>
      </c>
      <c r="W222" s="46">
        <f t="shared" ref="W222" si="249">IF(W4=0,0,W4/W$4)</f>
        <v>1</v>
      </c>
      <c r="DA222" s="211"/>
    </row>
    <row r="223" spans="1:105" ht="11.45" customHeight="1" x14ac:dyDescent="0.25">
      <c r="A223" s="153" t="s">
        <v>182</v>
      </c>
      <c r="B223" s="154">
        <f t="shared" ref="B223:K223" si="250">IF(B5=0,0,B5/B$4)</f>
        <v>2.3248653153138552E-2</v>
      </c>
      <c r="C223" s="154">
        <f t="shared" si="250"/>
        <v>2.3751236814615044E-2</v>
      </c>
      <c r="D223" s="154">
        <f t="shared" si="250"/>
        <v>2.3760356868347658E-2</v>
      </c>
      <c r="E223" s="154">
        <f t="shared" si="250"/>
        <v>2.4220544883846222E-2</v>
      </c>
      <c r="F223" s="154">
        <f t="shared" si="250"/>
        <v>2.468142679340293E-2</v>
      </c>
      <c r="G223" s="154">
        <f t="shared" si="250"/>
        <v>2.5680468156314206E-2</v>
      </c>
      <c r="H223" s="154">
        <f t="shared" si="250"/>
        <v>2.5241054342320334E-2</v>
      </c>
      <c r="I223" s="154">
        <f t="shared" si="250"/>
        <v>2.4072001042105509E-2</v>
      </c>
      <c r="J223" s="154">
        <f t="shared" si="250"/>
        <v>2.5038523195957216E-2</v>
      </c>
      <c r="K223" s="154">
        <f t="shared" si="250"/>
        <v>2.4214717963457064E-2</v>
      </c>
      <c r="L223" s="154">
        <f t="shared" ref="L223" si="251">IF(L5=0,0,L5/L$4)</f>
        <v>2.4820711669715952E-2</v>
      </c>
      <c r="M223" s="154">
        <f t="shared" ref="M223:V223" si="252">IF(M5=0,0,M5/M$4)</f>
        <v>2.5819960067809358E-2</v>
      </c>
      <c r="N223" s="154">
        <f t="shared" si="252"/>
        <v>2.550244623838201E-2</v>
      </c>
      <c r="O223" s="154">
        <f t="shared" si="252"/>
        <v>2.5073739146631132E-2</v>
      </c>
      <c r="P223" s="154">
        <f t="shared" si="252"/>
        <v>2.5376131140671603E-2</v>
      </c>
      <c r="Q223" s="154">
        <f t="shared" si="252"/>
        <v>2.4792636314493192E-2</v>
      </c>
      <c r="R223" s="154">
        <f t="shared" si="252"/>
        <v>2.4589240183632226E-2</v>
      </c>
      <c r="S223" s="154">
        <f t="shared" si="252"/>
        <v>2.3147168772598644E-2</v>
      </c>
      <c r="T223" s="154">
        <f t="shared" si="252"/>
        <v>2.1944647887742117E-2</v>
      </c>
      <c r="U223" s="154">
        <f t="shared" si="252"/>
        <v>2.3073390969884262E-2</v>
      </c>
      <c r="V223" s="154">
        <f t="shared" si="252"/>
        <v>2.5725713195100024E-2</v>
      </c>
      <c r="W223" s="154">
        <f t="shared" ref="W223" si="253">IF(W5=0,0,W5/W$4)</f>
        <v>2.5101337735345911E-2</v>
      </c>
      <c r="DA223" s="212"/>
    </row>
    <row r="224" spans="1:105" ht="11.45" customHeight="1" x14ac:dyDescent="0.25">
      <c r="A224" s="155" t="s">
        <v>20</v>
      </c>
      <c r="B224" s="156">
        <f t="shared" ref="B224:K224" si="254">IF(B6=0,0,B6/B$4)</f>
        <v>0.86009058960052709</v>
      </c>
      <c r="C224" s="156">
        <f t="shared" si="254"/>
        <v>0.86186140640548936</v>
      </c>
      <c r="D224" s="156">
        <f t="shared" si="254"/>
        <v>0.86388406936704176</v>
      </c>
      <c r="E224" s="156">
        <f t="shared" si="254"/>
        <v>0.8638893371472014</v>
      </c>
      <c r="F224" s="156">
        <f t="shared" si="254"/>
        <v>0.86390148351351448</v>
      </c>
      <c r="G224" s="156">
        <f t="shared" si="254"/>
        <v>0.86249566358156415</v>
      </c>
      <c r="H224" s="156">
        <f t="shared" si="254"/>
        <v>0.8637907801505289</v>
      </c>
      <c r="I224" s="156">
        <f t="shared" si="254"/>
        <v>0.86401969967483427</v>
      </c>
      <c r="J224" s="156">
        <f t="shared" si="254"/>
        <v>0.86221131102182502</v>
      </c>
      <c r="K224" s="156">
        <f t="shared" si="254"/>
        <v>0.86956301486920451</v>
      </c>
      <c r="L224" s="156">
        <f t="shared" ref="L224" si="255">IF(L6=0,0,L6/L$4)</f>
        <v>0.86970260862772142</v>
      </c>
      <c r="M224" s="156">
        <f t="shared" ref="M224:V224" si="256">IF(M6=0,0,M6/M$4)</f>
        <v>0.86736872190576375</v>
      </c>
      <c r="N224" s="156">
        <f t="shared" si="256"/>
        <v>0.86759828421916507</v>
      </c>
      <c r="O224" s="156">
        <f t="shared" si="256"/>
        <v>0.86971935938028688</v>
      </c>
      <c r="P224" s="156">
        <f t="shared" si="256"/>
        <v>0.87160635094933248</v>
      </c>
      <c r="Q224" s="156">
        <f t="shared" si="256"/>
        <v>0.87117048064184566</v>
      </c>
      <c r="R224" s="156">
        <f t="shared" si="256"/>
        <v>0.87244235531808556</v>
      </c>
      <c r="S224" s="156">
        <f t="shared" si="256"/>
        <v>0.87803939884735793</v>
      </c>
      <c r="T224" s="156">
        <f t="shared" si="256"/>
        <v>0.87884759199100104</v>
      </c>
      <c r="U224" s="156">
        <f t="shared" si="256"/>
        <v>0.87788204721961105</v>
      </c>
      <c r="V224" s="156">
        <f t="shared" si="256"/>
        <v>0.89992981399810135</v>
      </c>
      <c r="W224" s="156">
        <f t="shared" ref="W224" si="257">IF(W6=0,0,W6/W$4)</f>
        <v>0.89655419595243346</v>
      </c>
      <c r="DA224" s="213"/>
    </row>
    <row r="225" spans="1:105" ht="11.45" customHeight="1" x14ac:dyDescent="0.25">
      <c r="A225" s="157" t="s">
        <v>110</v>
      </c>
      <c r="B225" s="103">
        <f t="shared" ref="B225:K225" si="258">IF(B7=0,0,B7/B$4)</f>
        <v>0.57489038577913332</v>
      </c>
      <c r="C225" s="103">
        <f t="shared" si="258"/>
        <v>0.55346107752981566</v>
      </c>
      <c r="D225" s="103">
        <f t="shared" si="258"/>
        <v>0.53342094480722457</v>
      </c>
      <c r="E225" s="103">
        <f t="shared" si="258"/>
        <v>0.51099873073231206</v>
      </c>
      <c r="F225" s="103">
        <f t="shared" si="258"/>
        <v>0.48270149178468819</v>
      </c>
      <c r="G225" s="103">
        <f t="shared" si="258"/>
        <v>0.46356600268892018</v>
      </c>
      <c r="H225" s="103">
        <f t="shared" si="258"/>
        <v>0.43765745246531584</v>
      </c>
      <c r="I225" s="103">
        <f t="shared" si="258"/>
        <v>0.41976208710273955</v>
      </c>
      <c r="J225" s="103">
        <f t="shared" si="258"/>
        <v>0.40714513208874659</v>
      </c>
      <c r="K225" s="103">
        <f t="shared" si="258"/>
        <v>0.39998426767618894</v>
      </c>
      <c r="L225" s="103">
        <f t="shared" ref="L225" si="259">IF(L7=0,0,L7/L$4)</f>
        <v>0.38696730789430528</v>
      </c>
      <c r="M225" s="103">
        <f t="shared" ref="M225:V225" si="260">IF(M7=0,0,M7/M$4)</f>
        <v>0.37466861030645882</v>
      </c>
      <c r="N225" s="103">
        <f t="shared" si="260"/>
        <v>0.35715612098841554</v>
      </c>
      <c r="O225" s="103">
        <f t="shared" si="260"/>
        <v>0.3474049999152598</v>
      </c>
      <c r="P225" s="103">
        <f t="shared" si="260"/>
        <v>0.33865423137115647</v>
      </c>
      <c r="Q225" s="103">
        <f t="shared" si="260"/>
        <v>0.32989801804055924</v>
      </c>
      <c r="R225" s="103">
        <f t="shared" si="260"/>
        <v>0.32317620910515044</v>
      </c>
      <c r="S225" s="103">
        <f t="shared" si="260"/>
        <v>0.32220822956798956</v>
      </c>
      <c r="T225" s="103">
        <f t="shared" si="260"/>
        <v>0.32561007124096331</v>
      </c>
      <c r="U225" s="103">
        <f t="shared" si="260"/>
        <v>0.33079653361446226</v>
      </c>
      <c r="V225" s="103">
        <f t="shared" si="260"/>
        <v>0.34347081230504517</v>
      </c>
      <c r="W225" s="103">
        <f t="shared" ref="W225" si="261">IF(W7=0,0,W7/W$4)</f>
        <v>0.3487424926032614</v>
      </c>
      <c r="DA225" s="191"/>
    </row>
    <row r="226" spans="1:105" ht="11.45" customHeight="1" x14ac:dyDescent="0.25">
      <c r="A226" s="157" t="s">
        <v>111</v>
      </c>
      <c r="B226" s="103">
        <f t="shared" ref="B226:K226" si="262">IF(B8=0,0,B8/B$4)</f>
        <v>0.26259505814445905</v>
      </c>
      <c r="C226" s="103">
        <f t="shared" si="262"/>
        <v>0.28532731194070138</v>
      </c>
      <c r="D226" s="103">
        <f t="shared" si="262"/>
        <v>0.30673136450140265</v>
      </c>
      <c r="E226" s="103">
        <f t="shared" si="262"/>
        <v>0.32837322822121534</v>
      </c>
      <c r="F226" s="103">
        <f t="shared" si="262"/>
        <v>0.35576361838228598</v>
      </c>
      <c r="G226" s="103">
        <f t="shared" si="262"/>
        <v>0.37213280684507433</v>
      </c>
      <c r="H226" s="103">
        <f t="shared" si="262"/>
        <v>0.3988623370796584</v>
      </c>
      <c r="I226" s="103">
        <f t="shared" si="262"/>
        <v>0.41678447343804048</v>
      </c>
      <c r="J226" s="103">
        <f t="shared" si="262"/>
        <v>0.4283344412620122</v>
      </c>
      <c r="K226" s="103">
        <f t="shared" si="262"/>
        <v>0.4408002011710776</v>
      </c>
      <c r="L226" s="103">
        <f t="shared" ref="L226" si="263">IF(L8=0,0,L8/L$4)</f>
        <v>0.45188506952040336</v>
      </c>
      <c r="M226" s="103">
        <f t="shared" ref="M226:V226" si="264">IF(M8=0,0,M8/M$4)</f>
        <v>0.46247957994027333</v>
      </c>
      <c r="N226" s="103">
        <f t="shared" si="264"/>
        <v>0.48132529474227315</v>
      </c>
      <c r="O226" s="103">
        <f t="shared" si="264"/>
        <v>0.49022119238532436</v>
      </c>
      <c r="P226" s="103">
        <f t="shared" si="264"/>
        <v>0.5004408305048712</v>
      </c>
      <c r="Q226" s="103">
        <f t="shared" si="264"/>
        <v>0.50713277992113981</v>
      </c>
      <c r="R226" s="103">
        <f t="shared" si="264"/>
        <v>0.51409693129588818</v>
      </c>
      <c r="S226" s="103">
        <f t="shared" si="264"/>
        <v>0.51932292742001041</v>
      </c>
      <c r="T226" s="103">
        <f t="shared" si="264"/>
        <v>0.51591831117790155</v>
      </c>
      <c r="U226" s="103">
        <f t="shared" si="264"/>
        <v>0.50812344951492439</v>
      </c>
      <c r="V226" s="103">
        <f t="shared" si="264"/>
        <v>0.51425489179548411</v>
      </c>
      <c r="W226" s="103">
        <f t="shared" ref="W226" si="265">IF(W8=0,0,W8/W$4)</f>
        <v>0.49876313681753121</v>
      </c>
      <c r="DA226" s="191"/>
    </row>
    <row r="227" spans="1:105" ht="11.45" customHeight="1" x14ac:dyDescent="0.25">
      <c r="A227" s="157" t="s">
        <v>112</v>
      </c>
      <c r="B227" s="103">
        <f t="shared" ref="B227:K227" si="266">IF(B9=0,0,B9/B$4)</f>
        <v>2.0823679182411552E-2</v>
      </c>
      <c r="C227" s="103">
        <f t="shared" si="266"/>
        <v>2.1116223114014829E-2</v>
      </c>
      <c r="D227" s="103">
        <f t="shared" si="266"/>
        <v>2.1806388288035172E-2</v>
      </c>
      <c r="E227" s="103">
        <f t="shared" si="266"/>
        <v>2.2587304410446391E-2</v>
      </c>
      <c r="F227" s="103">
        <f t="shared" si="266"/>
        <v>2.35932421744189E-2</v>
      </c>
      <c r="G227" s="103">
        <f t="shared" si="266"/>
        <v>2.4633796350856951E-2</v>
      </c>
      <c r="H227" s="103">
        <f t="shared" si="266"/>
        <v>2.4860417066153929E-2</v>
      </c>
      <c r="I227" s="103">
        <f t="shared" si="266"/>
        <v>2.4795361429760649E-2</v>
      </c>
      <c r="J227" s="103">
        <f t="shared" si="266"/>
        <v>2.3825718872359403E-2</v>
      </c>
      <c r="K227" s="103">
        <f t="shared" si="266"/>
        <v>2.4922790434337191E-2</v>
      </c>
      <c r="L227" s="103">
        <f t="shared" ref="L227" si="267">IF(L9=0,0,L9/L$4)</f>
        <v>2.6723135607106707E-2</v>
      </c>
      <c r="M227" s="103">
        <f t="shared" ref="M227:V227" si="268">IF(M9=0,0,M9/M$4)</f>
        <v>2.6025367144005197E-2</v>
      </c>
      <c r="N227" s="103">
        <f t="shared" si="268"/>
        <v>2.4966470374865289E-2</v>
      </c>
      <c r="O227" s="103">
        <f t="shared" si="268"/>
        <v>2.7258154030168544E-2</v>
      </c>
      <c r="P227" s="103">
        <f t="shared" si="268"/>
        <v>2.6917527372771546E-2</v>
      </c>
      <c r="Q227" s="103">
        <f t="shared" si="268"/>
        <v>2.7897530306355542E-2</v>
      </c>
      <c r="R227" s="103">
        <f t="shared" si="268"/>
        <v>2.8433505390857424E-2</v>
      </c>
      <c r="S227" s="103">
        <f t="shared" si="268"/>
        <v>2.8880331723862632E-2</v>
      </c>
      <c r="T227" s="103">
        <f t="shared" si="268"/>
        <v>2.8717562875310295E-2</v>
      </c>
      <c r="U227" s="103">
        <f t="shared" si="268"/>
        <v>2.8773834869000103E-2</v>
      </c>
      <c r="V227" s="103">
        <f t="shared" si="268"/>
        <v>2.815317816166113E-2</v>
      </c>
      <c r="W227" s="103">
        <f t="shared" ref="W227" si="269">IF(W9=0,0,W9/W$4)</f>
        <v>2.7636918277456558E-2</v>
      </c>
      <c r="DA227" s="191"/>
    </row>
    <row r="228" spans="1:105" ht="11.45" customHeight="1" x14ac:dyDescent="0.25">
      <c r="A228" s="157" t="s">
        <v>113</v>
      </c>
      <c r="B228" s="103">
        <f t="shared" ref="B228:K228" si="270">IF(B10=0,0,B10/B$4)</f>
        <v>1.7814664945233255E-3</v>
      </c>
      <c r="C228" s="103">
        <f t="shared" si="270"/>
        <v>1.9567938209574909E-3</v>
      </c>
      <c r="D228" s="103">
        <f t="shared" si="270"/>
        <v>1.9253717703793458E-3</v>
      </c>
      <c r="E228" s="103">
        <f t="shared" si="270"/>
        <v>1.9300514017941543E-3</v>
      </c>
      <c r="F228" s="103">
        <f t="shared" si="270"/>
        <v>1.8430972638158731E-3</v>
      </c>
      <c r="G228" s="103">
        <f t="shared" si="270"/>
        <v>2.163020024402319E-3</v>
      </c>
      <c r="H228" s="103">
        <f t="shared" si="270"/>
        <v>2.4103299852721548E-3</v>
      </c>
      <c r="I228" s="103">
        <f t="shared" si="270"/>
        <v>2.6774149526300221E-3</v>
      </c>
      <c r="J228" s="103">
        <f t="shared" si="270"/>
        <v>2.881717498462024E-3</v>
      </c>
      <c r="K228" s="103">
        <f t="shared" si="270"/>
        <v>3.8282899092590378E-3</v>
      </c>
      <c r="L228" s="103">
        <f t="shared" ref="L228" si="271">IF(L10=0,0,L10/L$4)</f>
        <v>4.068345743698118E-3</v>
      </c>
      <c r="M228" s="103">
        <f t="shared" ref="M228:V228" si="272">IF(M10=0,0,M10/M$4)</f>
        <v>4.0635426538611656E-3</v>
      </c>
      <c r="N228" s="103">
        <f t="shared" si="272"/>
        <v>3.9290307482787896E-3</v>
      </c>
      <c r="O228" s="103">
        <f t="shared" si="272"/>
        <v>4.385238663266222E-3</v>
      </c>
      <c r="P228" s="103">
        <f t="shared" si="272"/>
        <v>4.8540196186987999E-3</v>
      </c>
      <c r="Q228" s="103">
        <f t="shared" si="272"/>
        <v>5.0559987627280109E-3</v>
      </c>
      <c r="R228" s="103">
        <f t="shared" si="272"/>
        <v>5.2354012914590199E-3</v>
      </c>
      <c r="S228" s="103">
        <f t="shared" si="272"/>
        <v>5.6082291909610744E-3</v>
      </c>
      <c r="T228" s="103">
        <f t="shared" si="272"/>
        <v>5.6720744264267958E-3</v>
      </c>
      <c r="U228" s="103">
        <f t="shared" si="272"/>
        <v>5.8588738588909511E-3</v>
      </c>
      <c r="V228" s="103">
        <f t="shared" si="272"/>
        <v>5.4765249547711467E-3</v>
      </c>
      <c r="W228" s="103">
        <f t="shared" ref="W228" si="273">IF(W10=0,0,W10/W$4)</f>
        <v>5.225113647329924E-3</v>
      </c>
      <c r="DA228" s="191"/>
    </row>
    <row r="229" spans="1:105" ht="11.45" customHeight="1" x14ac:dyDescent="0.25">
      <c r="A229" s="157" t="s">
        <v>114</v>
      </c>
      <c r="B229" s="103">
        <f t="shared" ref="B229:K229" si="274">IF(B11=0,0,B11/B$4)</f>
        <v>0</v>
      </c>
      <c r="C229" s="103">
        <f t="shared" si="274"/>
        <v>0</v>
      </c>
      <c r="D229" s="103">
        <f t="shared" si="274"/>
        <v>0</v>
      </c>
      <c r="E229" s="103">
        <f t="shared" si="274"/>
        <v>0</v>
      </c>
      <c r="F229" s="103">
        <f t="shared" si="274"/>
        <v>0</v>
      </c>
      <c r="G229" s="103">
        <f t="shared" si="274"/>
        <v>0</v>
      </c>
      <c r="H229" s="103">
        <f t="shared" si="274"/>
        <v>0</v>
      </c>
      <c r="I229" s="103">
        <f t="shared" si="274"/>
        <v>0</v>
      </c>
      <c r="J229" s="103">
        <f t="shared" si="274"/>
        <v>6.5441150457758134E-7</v>
      </c>
      <c r="K229" s="103">
        <f t="shared" si="274"/>
        <v>7.6761223432500229E-7</v>
      </c>
      <c r="L229" s="103">
        <f t="shared" ref="L229" si="275">IF(L11=0,0,L11/L$4)</f>
        <v>1.5150428049952956E-6</v>
      </c>
      <c r="M229" s="103">
        <f t="shared" ref="M229:V229" si="276">IF(M11=0,0,M11/M$4)</f>
        <v>3.4290526135021879E-6</v>
      </c>
      <c r="N229" s="103">
        <f t="shared" si="276"/>
        <v>3.2015414042125717E-5</v>
      </c>
      <c r="O229" s="103">
        <f t="shared" si="276"/>
        <v>1.582297182234062E-4</v>
      </c>
      <c r="P229" s="103">
        <f t="shared" si="276"/>
        <v>3.0660254623066904E-4</v>
      </c>
      <c r="Q229" s="103">
        <f t="shared" si="276"/>
        <v>5.5191146379985495E-4</v>
      </c>
      <c r="R229" s="103">
        <f t="shared" si="276"/>
        <v>6.7908153464993847E-4</v>
      </c>
      <c r="S229" s="103">
        <f t="shared" si="276"/>
        <v>8.6041419935467122E-4</v>
      </c>
      <c r="T229" s="103">
        <f t="shared" si="276"/>
        <v>1.1666145318030346E-3</v>
      </c>
      <c r="U229" s="103">
        <f t="shared" si="276"/>
        <v>1.5594010474741437E-3</v>
      </c>
      <c r="V229" s="103">
        <f t="shared" si="276"/>
        <v>3.1314485998253125E-3</v>
      </c>
      <c r="W229" s="103">
        <f t="shared" ref="W229" si="277">IF(W11=0,0,W11/W$4)</f>
        <v>5.8044891340940921E-3</v>
      </c>
      <c r="DA229" s="191"/>
    </row>
    <row r="230" spans="1:105" ht="11.45" customHeight="1" x14ac:dyDescent="0.25">
      <c r="A230" s="157" t="s">
        <v>115</v>
      </c>
      <c r="B230" s="103">
        <f t="shared" ref="B230:K230" si="278">IF(B12=0,0,B12/B$4)</f>
        <v>0</v>
      </c>
      <c r="C230" s="103">
        <f t="shared" si="278"/>
        <v>0</v>
      </c>
      <c r="D230" s="103">
        <f t="shared" si="278"/>
        <v>0</v>
      </c>
      <c r="E230" s="103">
        <f t="shared" si="278"/>
        <v>2.2381433495756462E-8</v>
      </c>
      <c r="F230" s="103">
        <f t="shared" si="278"/>
        <v>3.390830550787667E-8</v>
      </c>
      <c r="G230" s="103">
        <f t="shared" si="278"/>
        <v>3.7672310217661515E-8</v>
      </c>
      <c r="H230" s="103">
        <f t="shared" si="278"/>
        <v>2.4355412848121045E-7</v>
      </c>
      <c r="I230" s="103">
        <f t="shared" si="278"/>
        <v>3.627516636172096E-7</v>
      </c>
      <c r="J230" s="103">
        <f t="shared" si="278"/>
        <v>2.3646888740267029E-5</v>
      </c>
      <c r="K230" s="103">
        <f t="shared" si="278"/>
        <v>2.6698066107561151E-5</v>
      </c>
      <c r="L230" s="103">
        <f t="shared" ref="L230" si="279">IF(L12=0,0,L12/L$4)</f>
        <v>5.7234819402895445E-5</v>
      </c>
      <c r="M230" s="103">
        <f t="shared" ref="M230:V230" si="280">IF(M12=0,0,M12/M$4)</f>
        <v>1.2819280855182541E-4</v>
      </c>
      <c r="N230" s="103">
        <f t="shared" si="280"/>
        <v>1.8935195129017365E-4</v>
      </c>
      <c r="O230" s="103">
        <f t="shared" si="280"/>
        <v>2.9154466804438514E-4</v>
      </c>
      <c r="P230" s="103">
        <f t="shared" si="280"/>
        <v>4.3313953560392788E-4</v>
      </c>
      <c r="Q230" s="103">
        <f t="shared" si="280"/>
        <v>6.3424214726308696E-4</v>
      </c>
      <c r="R230" s="103">
        <f t="shared" si="280"/>
        <v>8.2122670008059277E-4</v>
      </c>
      <c r="S230" s="103">
        <f t="shared" si="280"/>
        <v>1.1592667451795755E-3</v>
      </c>
      <c r="T230" s="103">
        <f t="shared" si="280"/>
        <v>1.7629577385961696E-3</v>
      </c>
      <c r="U230" s="103">
        <f t="shared" si="280"/>
        <v>2.7699543148590289E-3</v>
      </c>
      <c r="V230" s="103">
        <f t="shared" si="280"/>
        <v>5.4429581813144915E-3</v>
      </c>
      <c r="W230" s="103">
        <f t="shared" ref="W230" si="281">IF(W12=0,0,W12/W$4)</f>
        <v>1.0382045472760318E-2</v>
      </c>
      <c r="DA230" s="191"/>
    </row>
    <row r="231" spans="1:105" ht="11.45" customHeight="1" x14ac:dyDescent="0.25">
      <c r="A231" s="155" t="s">
        <v>21</v>
      </c>
      <c r="B231" s="156">
        <f t="shared" ref="B231:K231" si="282">IF(B13=0,0,B13/B$4)</f>
        <v>0.11666075724633448</v>
      </c>
      <c r="C231" s="156">
        <f t="shared" si="282"/>
        <v>0.11438735677989557</v>
      </c>
      <c r="D231" s="156">
        <f t="shared" si="282"/>
        <v>0.11235557376461057</v>
      </c>
      <c r="E231" s="156">
        <f t="shared" si="282"/>
        <v>0.1118901179689523</v>
      </c>
      <c r="F231" s="156">
        <f t="shared" si="282"/>
        <v>0.1114170896930827</v>
      </c>
      <c r="G231" s="156">
        <f t="shared" si="282"/>
        <v>0.11182386826212173</v>
      </c>
      <c r="H231" s="156">
        <f t="shared" si="282"/>
        <v>0.11096816550715073</v>
      </c>
      <c r="I231" s="156">
        <f t="shared" si="282"/>
        <v>0.11190829928306026</v>
      </c>
      <c r="J231" s="156">
        <f t="shared" si="282"/>
        <v>0.11275016578221785</v>
      </c>
      <c r="K231" s="156">
        <f t="shared" si="282"/>
        <v>0.10622226716733851</v>
      </c>
      <c r="L231" s="156">
        <f t="shared" ref="L231" si="283">IF(L13=0,0,L13/L$4)</f>
        <v>0.10547667970256255</v>
      </c>
      <c r="M231" s="156">
        <f t="shared" ref="M231:V231" si="284">IF(M13=0,0,M13/M$4)</f>
        <v>0.10681131802642682</v>
      </c>
      <c r="N231" s="156">
        <f t="shared" si="284"/>
        <v>0.10689926954245292</v>
      </c>
      <c r="O231" s="156">
        <f t="shared" si="284"/>
        <v>0.10520690147308215</v>
      </c>
      <c r="P231" s="156">
        <f t="shared" si="284"/>
        <v>0.10301751790999583</v>
      </c>
      <c r="Q231" s="156">
        <f t="shared" si="284"/>
        <v>0.10403688304366107</v>
      </c>
      <c r="R231" s="156">
        <f t="shared" si="284"/>
        <v>0.10296840449828226</v>
      </c>
      <c r="S231" s="156">
        <f t="shared" si="284"/>
        <v>9.8813432380043253E-2</v>
      </c>
      <c r="T231" s="156">
        <f t="shared" si="284"/>
        <v>9.9207760121256816E-2</v>
      </c>
      <c r="U231" s="156">
        <f t="shared" si="284"/>
        <v>9.904456181050468E-2</v>
      </c>
      <c r="V231" s="156">
        <f t="shared" si="284"/>
        <v>7.4344472806798553E-2</v>
      </c>
      <c r="W231" s="156">
        <f t="shared" ref="W231" si="285">IF(W13=0,0,W13/W$4)</f>
        <v>7.8344466312220626E-2</v>
      </c>
      <c r="DA231" s="213"/>
    </row>
    <row r="232" spans="1:105" ht="11.45" customHeight="1" x14ac:dyDescent="0.25">
      <c r="A232" s="157" t="s">
        <v>110</v>
      </c>
      <c r="B232" s="103">
        <f t="shared" ref="B232:K232" si="286">IF(B14=0,0,B14/B$4)</f>
        <v>5.7675515426323671E-4</v>
      </c>
      <c r="C232" s="103">
        <f t="shared" si="286"/>
        <v>5.3605484330071344E-4</v>
      </c>
      <c r="D232" s="103">
        <f t="shared" si="286"/>
        <v>5.0475297383261624E-4</v>
      </c>
      <c r="E232" s="103">
        <f t="shared" si="286"/>
        <v>4.2510625800240884E-4</v>
      </c>
      <c r="F232" s="103">
        <f t="shared" si="286"/>
        <v>3.7615817210413343E-4</v>
      </c>
      <c r="G232" s="103">
        <f t="shared" si="286"/>
        <v>3.4427866609419228E-4</v>
      </c>
      <c r="H232" s="103">
        <f t="shared" si="286"/>
        <v>3.1786354781779947E-4</v>
      </c>
      <c r="I232" s="103">
        <f t="shared" si="286"/>
        <v>2.9383888207186058E-4</v>
      </c>
      <c r="J232" s="103">
        <f t="shared" si="286"/>
        <v>2.793904997420389E-4</v>
      </c>
      <c r="K232" s="103">
        <f t="shared" si="286"/>
        <v>2.4818496296351381E-4</v>
      </c>
      <c r="L232" s="103">
        <f t="shared" ref="L232" si="287">IF(L14=0,0,L14/L$4)</f>
        <v>2.3160648082793899E-4</v>
      </c>
      <c r="M232" s="103">
        <f t="shared" ref="M232:V232" si="288">IF(M14=0,0,M14/M$4)</f>
        <v>2.1808412652008855E-4</v>
      </c>
      <c r="N232" s="103">
        <f t="shared" si="288"/>
        <v>2.050293194103188E-4</v>
      </c>
      <c r="O232" s="103">
        <f t="shared" si="288"/>
        <v>2.1630316746968354E-4</v>
      </c>
      <c r="P232" s="103">
        <f t="shared" si="288"/>
        <v>1.8175367240225548E-4</v>
      </c>
      <c r="Q232" s="103">
        <f t="shared" si="288"/>
        <v>1.6555551295049348E-4</v>
      </c>
      <c r="R232" s="103">
        <f t="shared" si="288"/>
        <v>1.5645556250701035E-4</v>
      </c>
      <c r="S232" s="103">
        <f t="shared" si="288"/>
        <v>1.4770033208473632E-4</v>
      </c>
      <c r="T232" s="103">
        <f t="shared" si="288"/>
        <v>1.3798692347395081E-4</v>
      </c>
      <c r="U232" s="103">
        <f t="shared" si="288"/>
        <v>1.4272117869130465E-4</v>
      </c>
      <c r="V232" s="103">
        <f t="shared" si="288"/>
        <v>1.2426098194168506E-4</v>
      </c>
      <c r="W232" s="103">
        <f t="shared" ref="W232" si="289">IF(W14=0,0,W14/W$4)</f>
        <v>1.1690107221786461E-4</v>
      </c>
      <c r="DA232" s="191"/>
    </row>
    <row r="233" spans="1:105" ht="11.45" customHeight="1" x14ac:dyDescent="0.25">
      <c r="A233" s="157" t="s">
        <v>111</v>
      </c>
      <c r="B233" s="103">
        <f t="shared" ref="B233:K233" si="290">IF(B15=0,0,B15/B$4)</f>
        <v>0.11484934866655955</v>
      </c>
      <c r="C233" s="103">
        <f t="shared" si="290"/>
        <v>0.11241626240641198</v>
      </c>
      <c r="D233" s="103">
        <f t="shared" si="290"/>
        <v>0.1103577300672015</v>
      </c>
      <c r="E233" s="103">
        <f t="shared" si="290"/>
        <v>0.10969631851955193</v>
      </c>
      <c r="F233" s="103">
        <f t="shared" si="290"/>
        <v>0.10900064520803683</v>
      </c>
      <c r="G233" s="103">
        <f t="shared" si="290"/>
        <v>0.10907908808876829</v>
      </c>
      <c r="H233" s="103">
        <f t="shared" si="290"/>
        <v>0.10796598200711609</v>
      </c>
      <c r="I233" s="103">
        <f t="shared" si="290"/>
        <v>0.10876278577059754</v>
      </c>
      <c r="J233" s="103">
        <f t="shared" si="290"/>
        <v>0.10960791606266823</v>
      </c>
      <c r="K233" s="103">
        <f t="shared" si="290"/>
        <v>0.10294742969512392</v>
      </c>
      <c r="L233" s="103">
        <f t="shared" ref="L233" si="291">IF(L15=0,0,L15/L$4)</f>
        <v>0.10198922164529688</v>
      </c>
      <c r="M233" s="103">
        <f t="shared" ref="M233:V233" si="292">IF(M15=0,0,M15/M$4)</f>
        <v>0.10274499945721698</v>
      </c>
      <c r="N233" s="103">
        <f t="shared" si="292"/>
        <v>0.10262917142293869</v>
      </c>
      <c r="O233" s="103">
        <f t="shared" si="292"/>
        <v>0.1003848278083331</v>
      </c>
      <c r="P233" s="103">
        <f t="shared" si="292"/>
        <v>9.8236816806867494E-2</v>
      </c>
      <c r="Q233" s="103">
        <f t="shared" si="292"/>
        <v>9.9038477427926985E-2</v>
      </c>
      <c r="R233" s="103">
        <f t="shared" si="292"/>
        <v>9.79654671065531E-2</v>
      </c>
      <c r="S233" s="103">
        <f t="shared" si="292"/>
        <v>9.3274377325073585E-2</v>
      </c>
      <c r="T233" s="103">
        <f t="shared" si="292"/>
        <v>9.3195285255204541E-2</v>
      </c>
      <c r="U233" s="103">
        <f t="shared" si="292"/>
        <v>9.2168672725233589E-2</v>
      </c>
      <c r="V233" s="103">
        <f t="shared" si="292"/>
        <v>6.8246987261168901E-2</v>
      </c>
      <c r="W233" s="103">
        <f t="shared" ref="W233" si="293">IF(W15=0,0,W15/W$4)</f>
        <v>7.0827203032543889E-2</v>
      </c>
      <c r="DA233" s="191"/>
    </row>
    <row r="234" spans="1:105" ht="11.45" customHeight="1" x14ac:dyDescent="0.25">
      <c r="A234" s="157" t="s">
        <v>112</v>
      </c>
      <c r="B234" s="103">
        <f t="shared" ref="B234:K234" si="294">IF(B16=0,0,B16/B$4)</f>
        <v>2.4862163170001877E-4</v>
      </c>
      <c r="C234" s="103">
        <f t="shared" si="294"/>
        <v>2.1903146614357181E-4</v>
      </c>
      <c r="D234" s="103">
        <f t="shared" si="294"/>
        <v>1.8974392331978597E-4</v>
      </c>
      <c r="E234" s="103">
        <f t="shared" si="294"/>
        <v>1.7806886589318691E-4</v>
      </c>
      <c r="F234" s="103">
        <f t="shared" si="294"/>
        <v>3.8355947186082689E-4</v>
      </c>
      <c r="G234" s="103">
        <f t="shared" si="294"/>
        <v>3.5914247107291734E-4</v>
      </c>
      <c r="H234" s="103">
        <f t="shared" si="294"/>
        <v>3.4765053013331189E-4</v>
      </c>
      <c r="I234" s="103">
        <f t="shared" si="294"/>
        <v>3.2868664935046269E-4</v>
      </c>
      <c r="J234" s="103">
        <f t="shared" si="294"/>
        <v>3.2706137150513565E-4</v>
      </c>
      <c r="K234" s="103">
        <f t="shared" si="294"/>
        <v>3.0706590581705182E-4</v>
      </c>
      <c r="L234" s="103">
        <f t="shared" ref="L234" si="295">IF(L16=0,0,L16/L$4)</f>
        <v>2.9408114445935899E-4</v>
      </c>
      <c r="M234" s="103">
        <f t="shared" ref="M234:V234" si="296">IF(M16=0,0,M16/M$4)</f>
        <v>2.7572159484120834E-4</v>
      </c>
      <c r="N234" s="103">
        <f t="shared" si="296"/>
        <v>2.6392735408566314E-4</v>
      </c>
      <c r="O234" s="103">
        <f t="shared" si="296"/>
        <v>2.4453264413958758E-4</v>
      </c>
      <c r="P234" s="103">
        <f t="shared" si="296"/>
        <v>2.3921624766436137E-4</v>
      </c>
      <c r="Q234" s="103">
        <f t="shared" si="296"/>
        <v>2.0969948429955254E-4</v>
      </c>
      <c r="R234" s="103">
        <f t="shared" si="296"/>
        <v>1.9105392664094841E-4</v>
      </c>
      <c r="S234" s="103">
        <f t="shared" si="296"/>
        <v>1.688866493719143E-4</v>
      </c>
      <c r="T234" s="103">
        <f t="shared" si="296"/>
        <v>1.6710652552247797E-4</v>
      </c>
      <c r="U234" s="103">
        <f t="shared" si="296"/>
        <v>1.5268535082411372E-4</v>
      </c>
      <c r="V234" s="103">
        <f t="shared" si="296"/>
        <v>1.052770171599617E-4</v>
      </c>
      <c r="W234" s="103">
        <f t="shared" ref="W234" si="297">IF(W16=0,0,W16/W$4)</f>
        <v>1.2356363456975949E-4</v>
      </c>
      <c r="DA234" s="191"/>
    </row>
    <row r="235" spans="1:105" ht="11.45" customHeight="1" x14ac:dyDescent="0.25">
      <c r="A235" s="157" t="s">
        <v>113</v>
      </c>
      <c r="B235" s="103">
        <f t="shared" ref="B235:K235" si="298">IF(B17=0,0,B17/B$4)</f>
        <v>6.0052853397785913E-4</v>
      </c>
      <c r="C235" s="103">
        <f t="shared" si="298"/>
        <v>8.3436942912271507E-4</v>
      </c>
      <c r="D235" s="103">
        <f t="shared" si="298"/>
        <v>9.2675933189867985E-4</v>
      </c>
      <c r="E235" s="103">
        <f t="shared" si="298"/>
        <v>1.2233884143096727E-3</v>
      </c>
      <c r="F235" s="103">
        <f t="shared" si="298"/>
        <v>1.298959489889266E-3</v>
      </c>
      <c r="G235" s="103">
        <f t="shared" si="298"/>
        <v>1.568797062255862E-3</v>
      </c>
      <c r="H235" s="103">
        <f t="shared" si="298"/>
        <v>1.8648893355814396E-3</v>
      </c>
      <c r="I235" s="103">
        <f t="shared" si="298"/>
        <v>2.0658014872009249E-3</v>
      </c>
      <c r="J235" s="103">
        <f t="shared" si="298"/>
        <v>2.07729514433243E-3</v>
      </c>
      <c r="K235" s="103">
        <f t="shared" si="298"/>
        <v>2.2902114876996392E-3</v>
      </c>
      <c r="L235" s="103">
        <f t="shared" ref="L235" si="299">IF(L17=0,0,L17/L$4)</f>
        <v>2.48045366859576E-3</v>
      </c>
      <c r="M235" s="103">
        <f t="shared" ref="M235:V235" si="300">IF(M17=0,0,M17/M$4)</f>
        <v>3.0758829370413944E-3</v>
      </c>
      <c r="N235" s="103">
        <f t="shared" si="300"/>
        <v>3.2969413831909554E-3</v>
      </c>
      <c r="O235" s="103">
        <f t="shared" si="300"/>
        <v>3.611589992748793E-3</v>
      </c>
      <c r="P235" s="103">
        <f t="shared" si="300"/>
        <v>3.6311559835194452E-3</v>
      </c>
      <c r="Q235" s="103">
        <f t="shared" si="300"/>
        <v>3.8846813328370583E-3</v>
      </c>
      <c r="R235" s="103">
        <f t="shared" si="300"/>
        <v>3.8763084516463633E-3</v>
      </c>
      <c r="S235" s="103">
        <f t="shared" si="300"/>
        <v>4.414820227946095E-3</v>
      </c>
      <c r="T235" s="103">
        <f t="shared" si="300"/>
        <v>4.8425350979577134E-3</v>
      </c>
      <c r="U235" s="103">
        <f t="shared" si="300"/>
        <v>5.5295531361343048E-3</v>
      </c>
      <c r="V235" s="103">
        <f t="shared" si="300"/>
        <v>4.8893982231377388E-3</v>
      </c>
      <c r="W235" s="103">
        <f t="shared" ref="W235" si="301">IF(W17=0,0,W17/W$4)</f>
        <v>5.9164147704785725E-3</v>
      </c>
      <c r="DA235" s="191"/>
    </row>
    <row r="236" spans="1:105" ht="11.45" customHeight="1" x14ac:dyDescent="0.25">
      <c r="A236" s="157" t="s">
        <v>115</v>
      </c>
      <c r="B236" s="103">
        <f t="shared" ref="B236:K236" si="302">IF(B18=0,0,B18/B$4)</f>
        <v>3.8550325983381639E-4</v>
      </c>
      <c r="C236" s="103">
        <f t="shared" si="302"/>
        <v>3.8163863491658963E-4</v>
      </c>
      <c r="D236" s="103">
        <f t="shared" si="302"/>
        <v>3.76587468357987E-4</v>
      </c>
      <c r="E236" s="103">
        <f t="shared" si="302"/>
        <v>3.6723591119509441E-4</v>
      </c>
      <c r="F236" s="103">
        <f t="shared" si="302"/>
        <v>3.5776735119162715E-4</v>
      </c>
      <c r="G236" s="103">
        <f t="shared" si="302"/>
        <v>4.7256197393047926E-4</v>
      </c>
      <c r="H236" s="103">
        <f t="shared" si="302"/>
        <v>4.717800865020818E-4</v>
      </c>
      <c r="I236" s="103">
        <f t="shared" si="302"/>
        <v>4.5718649383946026E-4</v>
      </c>
      <c r="J236" s="103">
        <f t="shared" si="302"/>
        <v>4.5850270397000182E-4</v>
      </c>
      <c r="K236" s="103">
        <f t="shared" si="302"/>
        <v>4.2937511573439257E-4</v>
      </c>
      <c r="L236" s="103">
        <f t="shared" ref="L236" si="303">IF(L18=0,0,L18/L$4)</f>
        <v>4.8131676338263594E-4</v>
      </c>
      <c r="M236" s="103">
        <f t="shared" ref="M236:V236" si="304">IF(M18=0,0,M18/M$4)</f>
        <v>4.9662991080713951E-4</v>
      </c>
      <c r="N236" s="103">
        <f t="shared" si="304"/>
        <v>5.0420006282730478E-4</v>
      </c>
      <c r="O236" s="103">
        <f t="shared" si="304"/>
        <v>7.4964786039097926E-4</v>
      </c>
      <c r="P236" s="103">
        <f t="shared" si="304"/>
        <v>7.28575199542281E-4</v>
      </c>
      <c r="Q236" s="103">
        <f t="shared" si="304"/>
        <v>7.3846928564697358E-4</v>
      </c>
      <c r="R236" s="103">
        <f t="shared" si="304"/>
        <v>7.791194509348423E-4</v>
      </c>
      <c r="S236" s="103">
        <f t="shared" si="304"/>
        <v>8.076478455669192E-4</v>
      </c>
      <c r="T236" s="103">
        <f t="shared" si="304"/>
        <v>8.6484631909813697E-4</v>
      </c>
      <c r="U236" s="103">
        <f t="shared" si="304"/>
        <v>1.0509294196213686E-3</v>
      </c>
      <c r="V236" s="103">
        <f t="shared" si="304"/>
        <v>9.7854932339027159E-4</v>
      </c>
      <c r="W236" s="103">
        <f t="shared" ref="W236" si="305">IF(W18=0,0,W18/W$4)</f>
        <v>1.3603838024105397E-3</v>
      </c>
      <c r="DA236" s="191"/>
    </row>
    <row r="237" spans="1:105" ht="11.45" customHeight="1" x14ac:dyDescent="0.25">
      <c r="A237" s="27" t="s">
        <v>39</v>
      </c>
      <c r="B237" s="46">
        <f t="shared" ref="B237:K237" si="306">IF(B19=0,0,B19/B$19)</f>
        <v>1</v>
      </c>
      <c r="C237" s="46">
        <f t="shared" si="306"/>
        <v>1</v>
      </c>
      <c r="D237" s="46">
        <f t="shared" si="306"/>
        <v>1</v>
      </c>
      <c r="E237" s="46">
        <f t="shared" si="306"/>
        <v>1</v>
      </c>
      <c r="F237" s="46">
        <f t="shared" si="306"/>
        <v>1</v>
      </c>
      <c r="G237" s="46">
        <f t="shared" si="306"/>
        <v>1</v>
      </c>
      <c r="H237" s="46">
        <f t="shared" si="306"/>
        <v>1</v>
      </c>
      <c r="I237" s="46">
        <f t="shared" si="306"/>
        <v>1</v>
      </c>
      <c r="J237" s="46">
        <f t="shared" si="306"/>
        <v>1</v>
      </c>
      <c r="K237" s="46">
        <f t="shared" si="306"/>
        <v>1</v>
      </c>
      <c r="L237" s="46">
        <f t="shared" ref="L237" si="307">IF(L19=0,0,L19/L$19)</f>
        <v>1</v>
      </c>
      <c r="M237" s="46">
        <f t="shared" ref="M237:V237" si="308">IF(M19=0,0,M19/M$19)</f>
        <v>1</v>
      </c>
      <c r="N237" s="46">
        <f t="shared" si="308"/>
        <v>1</v>
      </c>
      <c r="O237" s="46">
        <f t="shared" si="308"/>
        <v>1</v>
      </c>
      <c r="P237" s="46">
        <f t="shared" si="308"/>
        <v>1</v>
      </c>
      <c r="Q237" s="46">
        <f t="shared" si="308"/>
        <v>1</v>
      </c>
      <c r="R237" s="46">
        <f t="shared" si="308"/>
        <v>1</v>
      </c>
      <c r="S237" s="46">
        <f t="shared" si="308"/>
        <v>1</v>
      </c>
      <c r="T237" s="46">
        <f t="shared" si="308"/>
        <v>1</v>
      </c>
      <c r="U237" s="46">
        <f t="shared" si="308"/>
        <v>1</v>
      </c>
      <c r="V237" s="46">
        <f t="shared" si="308"/>
        <v>1</v>
      </c>
      <c r="W237" s="46">
        <f t="shared" ref="W237" si="309">IF(W19=0,0,W19/W$19)</f>
        <v>1</v>
      </c>
      <c r="DA237" s="211"/>
    </row>
    <row r="238" spans="1:105" ht="11.45" customHeight="1" x14ac:dyDescent="0.25">
      <c r="A238" s="153" t="s">
        <v>158</v>
      </c>
      <c r="B238" s="154">
        <f t="shared" ref="B238:K238" si="310">IF(B20=0,0,B20/B$19)</f>
        <v>4.8814061300035842E-2</v>
      </c>
      <c r="C238" s="154">
        <f t="shared" si="310"/>
        <v>4.9638928402025946E-2</v>
      </c>
      <c r="D238" s="154">
        <f t="shared" si="310"/>
        <v>4.8796599886904712E-2</v>
      </c>
      <c r="E238" s="154">
        <f t="shared" si="310"/>
        <v>5.0482976463763277E-2</v>
      </c>
      <c r="F238" s="154">
        <f t="shared" si="310"/>
        <v>4.7325785789255566E-2</v>
      </c>
      <c r="G238" s="154">
        <f t="shared" si="310"/>
        <v>4.7069624534756306E-2</v>
      </c>
      <c r="H238" s="154">
        <f t="shared" si="310"/>
        <v>4.6172858610536105E-2</v>
      </c>
      <c r="I238" s="154">
        <f t="shared" si="310"/>
        <v>4.6803062339998633E-2</v>
      </c>
      <c r="J238" s="154">
        <f t="shared" si="310"/>
        <v>4.7206144426438668E-2</v>
      </c>
      <c r="K238" s="154">
        <f t="shared" si="310"/>
        <v>5.1428072357934465E-2</v>
      </c>
      <c r="L238" s="154">
        <f t="shared" ref="L238" si="311">IF(L20=0,0,L20/L$19)</f>
        <v>5.1051917823924958E-2</v>
      </c>
      <c r="M238" s="154">
        <f t="shared" ref="M238:V238" si="312">IF(M20=0,0,M20/M$19)</f>
        <v>5.2239275680902635E-2</v>
      </c>
      <c r="N238" s="154">
        <f t="shared" si="312"/>
        <v>5.2538014091663164E-2</v>
      </c>
      <c r="O238" s="154">
        <f t="shared" si="312"/>
        <v>5.1347279128080348E-2</v>
      </c>
      <c r="P238" s="154">
        <f t="shared" si="312"/>
        <v>5.239066098042798E-2</v>
      </c>
      <c r="Q238" s="154">
        <f t="shared" si="312"/>
        <v>5.1791837694359397E-2</v>
      </c>
      <c r="R238" s="154">
        <f t="shared" si="312"/>
        <v>5.0617987734293511E-2</v>
      </c>
      <c r="S238" s="154">
        <f t="shared" si="312"/>
        <v>4.9662243362018389E-2</v>
      </c>
      <c r="T238" s="154">
        <f t="shared" si="312"/>
        <v>5.0547792768304234E-2</v>
      </c>
      <c r="U238" s="154">
        <f t="shared" si="312"/>
        <v>5.0076880098459661E-2</v>
      </c>
      <c r="V238" s="154">
        <f t="shared" si="312"/>
        <v>4.7618234520999198E-2</v>
      </c>
      <c r="W238" s="154">
        <f t="shared" ref="W238" si="313">IF(W20=0,0,W20/W$19)</f>
        <v>4.9117633861967672E-2</v>
      </c>
      <c r="DA238" s="212"/>
    </row>
    <row r="239" spans="1:105" ht="11.45" customHeight="1" x14ac:dyDescent="0.25">
      <c r="A239" s="157" t="s">
        <v>110</v>
      </c>
      <c r="B239" s="103">
        <f t="shared" ref="B239:K239" si="314">IF(B21=0,0,B21/B$19)</f>
        <v>5.9963456212436157E-3</v>
      </c>
      <c r="C239" s="103">
        <f t="shared" si="314"/>
        <v>5.6189366892277996E-3</v>
      </c>
      <c r="D239" s="103">
        <f t="shared" si="314"/>
        <v>4.9989178844302854E-3</v>
      </c>
      <c r="E239" s="103">
        <f t="shared" si="314"/>
        <v>4.6728531961261182E-3</v>
      </c>
      <c r="F239" s="103">
        <f t="shared" si="314"/>
        <v>3.9118194611079639E-3</v>
      </c>
      <c r="G239" s="103">
        <f t="shared" si="314"/>
        <v>3.5253590029788056E-3</v>
      </c>
      <c r="H239" s="103">
        <f t="shared" si="314"/>
        <v>3.2250641011369154E-3</v>
      </c>
      <c r="I239" s="103">
        <f t="shared" si="314"/>
        <v>2.9604428826142015E-3</v>
      </c>
      <c r="J239" s="103">
        <f t="shared" si="314"/>
        <v>2.8351539637308568E-3</v>
      </c>
      <c r="K239" s="103">
        <f t="shared" si="314"/>
        <v>2.9375279714313972E-3</v>
      </c>
      <c r="L239" s="103">
        <f t="shared" ref="L239" si="315">IF(L21=0,0,L21/L$19)</f>
        <v>2.7475699729929549E-3</v>
      </c>
      <c r="M239" s="103">
        <f t="shared" ref="M239:V239" si="316">IF(M21=0,0,M21/M$19)</f>
        <v>2.651272541072741E-3</v>
      </c>
      <c r="N239" s="103">
        <f t="shared" si="316"/>
        <v>2.592984633171893E-3</v>
      </c>
      <c r="O239" s="103">
        <f t="shared" si="316"/>
        <v>2.4786054438227494E-3</v>
      </c>
      <c r="P239" s="103">
        <f t="shared" si="316"/>
        <v>2.3181503594253807E-3</v>
      </c>
      <c r="Q239" s="103">
        <f t="shared" si="316"/>
        <v>2.1759317734770739E-3</v>
      </c>
      <c r="R239" s="103">
        <f t="shared" si="316"/>
        <v>2.1196444791997181E-3</v>
      </c>
      <c r="S239" s="103">
        <f t="shared" si="316"/>
        <v>2.0285890479013239E-3</v>
      </c>
      <c r="T239" s="103">
        <f t="shared" si="316"/>
        <v>2.05025767840718E-3</v>
      </c>
      <c r="U239" s="103">
        <f t="shared" si="316"/>
        <v>2.0006688297418904E-3</v>
      </c>
      <c r="V239" s="103">
        <f t="shared" si="316"/>
        <v>1.9127907501815097E-3</v>
      </c>
      <c r="W239" s="103">
        <f t="shared" ref="W239" si="317">IF(W21=0,0,W21/W$19)</f>
        <v>1.9197961747948432E-3</v>
      </c>
      <c r="DA239" s="191"/>
    </row>
    <row r="240" spans="1:105" ht="11.45" customHeight="1" x14ac:dyDescent="0.25">
      <c r="A240" s="157" t="s">
        <v>111</v>
      </c>
      <c r="B240" s="103">
        <f t="shared" ref="B240:K240" si="318">IF(B22=0,0,B22/B$19)</f>
        <v>4.2665890793049527E-2</v>
      </c>
      <c r="C240" s="103">
        <f t="shared" si="318"/>
        <v>4.3858051554212504E-2</v>
      </c>
      <c r="D240" s="103">
        <f t="shared" si="318"/>
        <v>4.361348195837484E-2</v>
      </c>
      <c r="E240" s="103">
        <f t="shared" si="318"/>
        <v>4.5608435866469357E-2</v>
      </c>
      <c r="F240" s="103">
        <f t="shared" si="318"/>
        <v>4.3223246391120025E-2</v>
      </c>
      <c r="G240" s="103">
        <f t="shared" si="318"/>
        <v>4.3347794059177124E-2</v>
      </c>
      <c r="H240" s="103">
        <f t="shared" si="318"/>
        <v>4.2699190767333764E-2</v>
      </c>
      <c r="I240" s="103">
        <f t="shared" si="318"/>
        <v>4.3591573839990759E-2</v>
      </c>
      <c r="J240" s="103">
        <f t="shared" si="318"/>
        <v>4.408761346489274E-2</v>
      </c>
      <c r="K240" s="103">
        <f t="shared" si="318"/>
        <v>4.8143261971384958E-2</v>
      </c>
      <c r="L240" s="103">
        <f t="shared" ref="L240" si="319">IF(L22=0,0,L22/L$19)</f>
        <v>4.7919648897868823E-2</v>
      </c>
      <c r="M240" s="103">
        <f t="shared" ref="M240:V240" si="320">IF(M22=0,0,M22/M$19)</f>
        <v>4.9188345286338274E-2</v>
      </c>
      <c r="N240" s="103">
        <f t="shared" si="320"/>
        <v>4.9503613022580599E-2</v>
      </c>
      <c r="O240" s="103">
        <f t="shared" si="320"/>
        <v>4.8431004999291476E-2</v>
      </c>
      <c r="P240" s="103">
        <f t="shared" si="320"/>
        <v>4.9601867387612922E-2</v>
      </c>
      <c r="Q240" s="103">
        <f t="shared" si="320"/>
        <v>4.9142665609917251E-2</v>
      </c>
      <c r="R240" s="103">
        <f t="shared" si="320"/>
        <v>4.8015581889938486E-2</v>
      </c>
      <c r="S240" s="103">
        <f t="shared" si="320"/>
        <v>4.7150600091255282E-2</v>
      </c>
      <c r="T240" s="103">
        <f t="shared" si="320"/>
        <v>4.7962530425431533E-2</v>
      </c>
      <c r="U240" s="103">
        <f t="shared" si="320"/>
        <v>4.7509050317283183E-2</v>
      </c>
      <c r="V240" s="103">
        <f t="shared" si="320"/>
        <v>4.5126236548289275E-2</v>
      </c>
      <c r="W240" s="103">
        <f t="shared" ref="W240" si="321">IF(W22=0,0,W22/W$19)</f>
        <v>4.6562522105295524E-2</v>
      </c>
      <c r="DA240" s="191"/>
    </row>
    <row r="241" spans="1:105" ht="11.45" customHeight="1" x14ac:dyDescent="0.25">
      <c r="A241" s="157" t="s">
        <v>112</v>
      </c>
      <c r="B241" s="103">
        <f t="shared" ref="B241:K241" si="322">IF(B23=0,0,B23/B$19)</f>
        <v>1.3306428598511071E-4</v>
      </c>
      <c r="C241" s="103">
        <f t="shared" si="322"/>
        <v>1.4105728546372741E-4</v>
      </c>
      <c r="D241" s="103">
        <f t="shared" si="322"/>
        <v>1.6106302569837116E-4</v>
      </c>
      <c r="E241" s="103">
        <f t="shared" si="322"/>
        <v>1.7523981194095045E-4</v>
      </c>
      <c r="F241" s="103">
        <f t="shared" si="322"/>
        <v>1.6389460508420452E-4</v>
      </c>
      <c r="G241" s="103">
        <f t="shared" si="322"/>
        <v>1.6714298211845411E-4</v>
      </c>
      <c r="H241" s="103">
        <f t="shared" si="322"/>
        <v>1.8714204909622701E-4</v>
      </c>
      <c r="I241" s="103">
        <f t="shared" si="322"/>
        <v>1.8475562093749114E-4</v>
      </c>
      <c r="J241" s="103">
        <f t="shared" si="322"/>
        <v>2.0044306088161753E-4</v>
      </c>
      <c r="K241" s="103">
        <f t="shared" si="322"/>
        <v>2.3452027773411633E-4</v>
      </c>
      <c r="L241" s="103">
        <f t="shared" ref="L241" si="323">IF(L23=0,0,L23/L$19)</f>
        <v>2.4089291262002332E-4</v>
      </c>
      <c r="M241" s="103">
        <f t="shared" ref="M241:V241" si="324">IF(M23=0,0,M23/M$19)</f>
        <v>2.5389929090818348E-4</v>
      </c>
      <c r="N241" s="103">
        <f t="shared" si="324"/>
        <v>2.5780284701411971E-4</v>
      </c>
      <c r="O241" s="103">
        <f t="shared" si="324"/>
        <v>2.5333933514859691E-4</v>
      </c>
      <c r="P241" s="103">
        <f t="shared" si="324"/>
        <v>2.7386682687761347E-4</v>
      </c>
      <c r="Q241" s="103">
        <f t="shared" si="324"/>
        <v>2.6973144946387649E-4</v>
      </c>
      <c r="R241" s="103">
        <f t="shared" si="324"/>
        <v>2.6351366462121385E-4</v>
      </c>
      <c r="S241" s="103">
        <f t="shared" si="324"/>
        <v>2.5057339420896341E-4</v>
      </c>
      <c r="T241" s="103">
        <f t="shared" si="324"/>
        <v>2.6105559585996011E-4</v>
      </c>
      <c r="U241" s="103">
        <f t="shared" si="324"/>
        <v>2.673179256692048E-4</v>
      </c>
      <c r="V241" s="103">
        <f t="shared" si="324"/>
        <v>2.5931513580054668E-4</v>
      </c>
      <c r="W241" s="103">
        <f t="shared" ref="W241" si="325">IF(W23=0,0,W23/W$19)</f>
        <v>2.600186034039383E-4</v>
      </c>
      <c r="DA241" s="191"/>
    </row>
    <row r="242" spans="1:105" ht="11.45" customHeight="1" x14ac:dyDescent="0.25">
      <c r="A242" s="157" t="s">
        <v>113</v>
      </c>
      <c r="B242" s="103">
        <f t="shared" ref="B242:K242" si="326">IF(B24=0,0,B24/B$19)</f>
        <v>1.2361105896095377E-5</v>
      </c>
      <c r="C242" s="103">
        <f t="shared" si="326"/>
        <v>1.4159636976523301E-5</v>
      </c>
      <c r="D242" s="103">
        <f t="shared" si="326"/>
        <v>1.65117386577068E-5</v>
      </c>
      <c r="E242" s="103">
        <f t="shared" si="326"/>
        <v>1.9871369301203387E-5</v>
      </c>
      <c r="F242" s="103">
        <f t="shared" si="326"/>
        <v>2.0787044910199382E-5</v>
      </c>
      <c r="G242" s="103">
        <f t="shared" si="326"/>
        <v>2.3654925091839328E-5</v>
      </c>
      <c r="H242" s="103">
        <f t="shared" si="326"/>
        <v>5.5958562741714591E-5</v>
      </c>
      <c r="I242" s="103">
        <f t="shared" si="326"/>
        <v>6.1013205163110784E-5</v>
      </c>
      <c r="J242" s="103">
        <f t="shared" si="326"/>
        <v>7.7793183780827679E-5</v>
      </c>
      <c r="K242" s="103">
        <f t="shared" si="326"/>
        <v>1.0670630963332068E-4</v>
      </c>
      <c r="L242" s="103">
        <f t="shared" ref="L242" si="327">IF(L24=0,0,L24/L$19)</f>
        <v>1.3768010634594423E-4</v>
      </c>
      <c r="M242" s="103">
        <f t="shared" ref="M242:V242" si="328">IF(M24=0,0,M24/M$19)</f>
        <v>1.3688595013605301E-4</v>
      </c>
      <c r="N242" s="103">
        <f t="shared" si="328"/>
        <v>1.689064803389486E-4</v>
      </c>
      <c r="O242" s="103">
        <f t="shared" si="328"/>
        <v>1.6676844999741018E-4</v>
      </c>
      <c r="P242" s="103">
        <f t="shared" si="328"/>
        <v>1.7297897545427818E-4</v>
      </c>
      <c r="Q242" s="103">
        <f t="shared" si="328"/>
        <v>1.7525787359976908E-4</v>
      </c>
      <c r="R242" s="103">
        <f t="shared" si="328"/>
        <v>1.7801054465854357E-4</v>
      </c>
      <c r="S242" s="103">
        <f t="shared" si="328"/>
        <v>1.7491004049844107E-4</v>
      </c>
      <c r="T242" s="103">
        <f t="shared" si="328"/>
        <v>1.8991729329726848E-4</v>
      </c>
      <c r="U242" s="103">
        <f t="shared" si="328"/>
        <v>1.9311922788840837E-4</v>
      </c>
      <c r="V242" s="103">
        <f t="shared" si="328"/>
        <v>1.9286158723372333E-4</v>
      </c>
      <c r="W242" s="103">
        <f t="shared" ref="W242" si="329">IF(W24=0,0,W24/W$19)</f>
        <v>1.8780310823127955E-4</v>
      </c>
      <c r="DA242" s="191"/>
    </row>
    <row r="243" spans="1:105" ht="11.45" customHeight="1" x14ac:dyDescent="0.25">
      <c r="A243" s="157" t="s">
        <v>115</v>
      </c>
      <c r="B243" s="103">
        <f t="shared" ref="B243:K243" si="330">IF(B25=0,0,B25/B$19)</f>
        <v>6.3994938614913129E-6</v>
      </c>
      <c r="C243" s="103">
        <f t="shared" si="330"/>
        <v>6.7232361453925511E-6</v>
      </c>
      <c r="D243" s="103">
        <f t="shared" si="330"/>
        <v>6.6252797435066449E-6</v>
      </c>
      <c r="E243" s="103">
        <f t="shared" si="330"/>
        <v>6.5762199256547819E-6</v>
      </c>
      <c r="F243" s="103">
        <f t="shared" si="330"/>
        <v>6.0382870331793204E-6</v>
      </c>
      <c r="G243" s="103">
        <f t="shared" si="330"/>
        <v>5.6735653900787904E-6</v>
      </c>
      <c r="H243" s="103">
        <f t="shared" si="330"/>
        <v>5.5031302274710235E-6</v>
      </c>
      <c r="I243" s="103">
        <f t="shared" si="330"/>
        <v>5.2767912930658743E-6</v>
      </c>
      <c r="J243" s="103">
        <f t="shared" si="330"/>
        <v>5.1407531526275602E-6</v>
      </c>
      <c r="K243" s="103">
        <f t="shared" si="330"/>
        <v>6.0558277506706389E-6</v>
      </c>
      <c r="L243" s="103">
        <f t="shared" ref="L243" si="331">IF(L25=0,0,L25/L$19)</f>
        <v>6.1259340972035052E-6</v>
      </c>
      <c r="M243" s="103">
        <f t="shared" ref="M243:V243" si="332">IF(M25=0,0,M25/M$19)</f>
        <v>8.8726124473780574E-6</v>
      </c>
      <c r="N243" s="103">
        <f t="shared" si="332"/>
        <v>1.4707108557605381E-5</v>
      </c>
      <c r="O243" s="103">
        <f t="shared" si="332"/>
        <v>1.756089982010989E-5</v>
      </c>
      <c r="P243" s="103">
        <f t="shared" si="332"/>
        <v>2.3797431057782475E-5</v>
      </c>
      <c r="Q243" s="103">
        <f t="shared" si="332"/>
        <v>2.8250987901423076E-5</v>
      </c>
      <c r="R243" s="103">
        <f t="shared" si="332"/>
        <v>4.1237155875550211E-5</v>
      </c>
      <c r="S243" s="103">
        <f t="shared" si="332"/>
        <v>5.7570788154376039E-5</v>
      </c>
      <c r="T243" s="103">
        <f t="shared" si="332"/>
        <v>8.4031775308296685E-5</v>
      </c>
      <c r="U243" s="103">
        <f t="shared" si="332"/>
        <v>1.0672379787698513E-4</v>
      </c>
      <c r="V243" s="103">
        <f t="shared" si="332"/>
        <v>1.2703049949413649E-4</v>
      </c>
      <c r="W243" s="103">
        <f t="shared" ref="W243" si="333">IF(W25=0,0,W25/W$19)</f>
        <v>1.8749387024209237E-4</v>
      </c>
      <c r="DA243" s="191"/>
    </row>
    <row r="244" spans="1:105" ht="11.45" customHeight="1" x14ac:dyDescent="0.25">
      <c r="A244" s="155" t="s">
        <v>160</v>
      </c>
      <c r="B244" s="156">
        <f t="shared" ref="B244:K244" si="334">IF(B26=0,0,B26/B$19)</f>
        <v>0.95118593869996426</v>
      </c>
      <c r="C244" s="156">
        <f t="shared" si="334"/>
        <v>0.95036107159797401</v>
      </c>
      <c r="D244" s="156">
        <f t="shared" si="334"/>
        <v>0.95120340011309534</v>
      </c>
      <c r="E244" s="156">
        <f t="shared" si="334"/>
        <v>0.94951702353623668</v>
      </c>
      <c r="F244" s="156">
        <f t="shared" si="334"/>
        <v>0.95267421421074439</v>
      </c>
      <c r="G244" s="156">
        <f t="shared" si="334"/>
        <v>0.95293037546524373</v>
      </c>
      <c r="H244" s="156">
        <f t="shared" si="334"/>
        <v>0.95382714138946378</v>
      </c>
      <c r="I244" s="156">
        <f t="shared" si="334"/>
        <v>0.95319693766000146</v>
      </c>
      <c r="J244" s="156">
        <f t="shared" si="334"/>
        <v>0.95279385557356133</v>
      </c>
      <c r="K244" s="156">
        <f t="shared" si="334"/>
        <v>0.94857192764206555</v>
      </c>
      <c r="L244" s="156">
        <f t="shared" ref="L244" si="335">IF(L26=0,0,L26/L$19)</f>
        <v>0.94894808217607507</v>
      </c>
      <c r="M244" s="156">
        <f t="shared" ref="M244:V244" si="336">IF(M26=0,0,M26/M$19)</f>
        <v>0.94776072431909741</v>
      </c>
      <c r="N244" s="156">
        <f t="shared" si="336"/>
        <v>0.94746198590833686</v>
      </c>
      <c r="O244" s="156">
        <f t="shared" si="336"/>
        <v>0.94865272087191965</v>
      </c>
      <c r="P244" s="156">
        <f t="shared" si="336"/>
        <v>0.94760933901957201</v>
      </c>
      <c r="Q244" s="156">
        <f t="shared" si="336"/>
        <v>0.94820816230564064</v>
      </c>
      <c r="R244" s="156">
        <f t="shared" si="336"/>
        <v>0.94938201226570651</v>
      </c>
      <c r="S244" s="156">
        <f t="shared" si="336"/>
        <v>0.95033775663798159</v>
      </c>
      <c r="T244" s="156">
        <f t="shared" si="336"/>
        <v>0.94945220723169577</v>
      </c>
      <c r="U244" s="156">
        <f t="shared" si="336"/>
        <v>0.94992311990154032</v>
      </c>
      <c r="V244" s="156">
        <f t="shared" si="336"/>
        <v>0.95238176547900077</v>
      </c>
      <c r="W244" s="156">
        <f t="shared" ref="W244" si="337">IF(W26=0,0,W26/W$19)</f>
        <v>0.95088236613803234</v>
      </c>
      <c r="DA244" s="213"/>
    </row>
    <row r="245" spans="1:105" ht="11.45" customHeight="1" x14ac:dyDescent="0.25">
      <c r="A245" s="157" t="s">
        <v>27</v>
      </c>
      <c r="B245" s="103">
        <f t="shared" ref="B245:K245" si="338">IF(B27=0,0,B27/B$19)</f>
        <v>0.68142512534348487</v>
      </c>
      <c r="C245" s="103">
        <f t="shared" si="338"/>
        <v>0.6710621457395719</v>
      </c>
      <c r="D245" s="103">
        <f t="shared" si="338"/>
        <v>0.66525198567037269</v>
      </c>
      <c r="E245" s="103">
        <f t="shared" si="338"/>
        <v>0.65989953444908811</v>
      </c>
      <c r="F245" s="103">
        <f t="shared" si="338"/>
        <v>0.64683324156351008</v>
      </c>
      <c r="G245" s="103">
        <f t="shared" si="338"/>
        <v>0.64476330828546136</v>
      </c>
      <c r="H245" s="103">
        <f t="shared" si="338"/>
        <v>0.63857016050432835</v>
      </c>
      <c r="I245" s="103">
        <f t="shared" si="338"/>
        <v>0.63842527645233771</v>
      </c>
      <c r="J245" s="103">
        <f t="shared" si="338"/>
        <v>0.63915937945001045</v>
      </c>
      <c r="K245" s="103">
        <f t="shared" si="338"/>
        <v>0.64292027929145923</v>
      </c>
      <c r="L245" s="103">
        <f t="shared" ref="L245" si="339">IF(L27=0,0,L27/L$19)</f>
        <v>0.63050027989719937</v>
      </c>
      <c r="M245" s="103">
        <f t="shared" ref="M245:V245" si="340">IF(M27=0,0,M27/M$19)</f>
        <v>0.63030143775621073</v>
      </c>
      <c r="N245" s="103">
        <f t="shared" si="340"/>
        <v>0.61904855862065966</v>
      </c>
      <c r="O245" s="103">
        <f t="shared" si="340"/>
        <v>0.60934430492394109</v>
      </c>
      <c r="P245" s="103">
        <f t="shared" si="340"/>
        <v>0.60679911317733493</v>
      </c>
      <c r="Q245" s="103">
        <f t="shared" si="340"/>
        <v>0.60855113451475817</v>
      </c>
      <c r="R245" s="103">
        <f t="shared" si="340"/>
        <v>0.60296074759405138</v>
      </c>
      <c r="S245" s="103">
        <f t="shared" si="340"/>
        <v>0.59626717668907014</v>
      </c>
      <c r="T245" s="103">
        <f t="shared" si="340"/>
        <v>0.60526635036501431</v>
      </c>
      <c r="U245" s="103">
        <f t="shared" si="340"/>
        <v>0.60164028665298597</v>
      </c>
      <c r="V245" s="103">
        <f t="shared" si="340"/>
        <v>0.60470413003550316</v>
      </c>
      <c r="W245" s="103">
        <f t="shared" ref="W245" si="341">IF(W27=0,0,W27/W$19)</f>
        <v>0.6015102047281834</v>
      </c>
      <c r="DA245" s="191"/>
    </row>
    <row r="246" spans="1:105" ht="11.45" customHeight="1" x14ac:dyDescent="0.25">
      <c r="A246" s="158" t="s">
        <v>116</v>
      </c>
      <c r="B246" s="105">
        <f t="shared" ref="B246:K246" si="342">IF(B28=0,0,B28/B$19)</f>
        <v>0.26976081335647933</v>
      </c>
      <c r="C246" s="105">
        <f t="shared" si="342"/>
        <v>0.2792989258584021</v>
      </c>
      <c r="D246" s="105">
        <f t="shared" si="342"/>
        <v>0.28595141444272265</v>
      </c>
      <c r="E246" s="105">
        <f t="shared" si="342"/>
        <v>0.28961748908714863</v>
      </c>
      <c r="F246" s="105">
        <f t="shared" si="342"/>
        <v>0.30584097264723425</v>
      </c>
      <c r="G246" s="105">
        <f t="shared" si="342"/>
        <v>0.30816706717978237</v>
      </c>
      <c r="H246" s="105">
        <f t="shared" si="342"/>
        <v>0.31525698088513548</v>
      </c>
      <c r="I246" s="105">
        <f t="shared" si="342"/>
        <v>0.31477166120766376</v>
      </c>
      <c r="J246" s="105">
        <f t="shared" si="342"/>
        <v>0.31363447612355094</v>
      </c>
      <c r="K246" s="105">
        <f t="shared" si="342"/>
        <v>0.30565164835060632</v>
      </c>
      <c r="L246" s="105">
        <f t="shared" ref="L246" si="343">IF(L28=0,0,L28/L$19)</f>
        <v>0.31844780227887581</v>
      </c>
      <c r="M246" s="105">
        <f t="shared" ref="M246:V246" si="344">IF(M28=0,0,M28/M$19)</f>
        <v>0.3174592865628868</v>
      </c>
      <c r="N246" s="105">
        <f t="shared" si="344"/>
        <v>0.32841342728767703</v>
      </c>
      <c r="O246" s="105">
        <f t="shared" si="344"/>
        <v>0.33930841594797861</v>
      </c>
      <c r="P246" s="105">
        <f t="shared" si="344"/>
        <v>0.34081022584223714</v>
      </c>
      <c r="Q246" s="105">
        <f t="shared" si="344"/>
        <v>0.33965702779088247</v>
      </c>
      <c r="R246" s="105">
        <f t="shared" si="344"/>
        <v>0.34642126467165507</v>
      </c>
      <c r="S246" s="105">
        <f t="shared" si="344"/>
        <v>0.35407057994891145</v>
      </c>
      <c r="T246" s="105">
        <f t="shared" si="344"/>
        <v>0.34418585686668152</v>
      </c>
      <c r="U246" s="105">
        <f t="shared" si="344"/>
        <v>0.34828283324855436</v>
      </c>
      <c r="V246" s="105">
        <f t="shared" si="344"/>
        <v>0.34767763544349761</v>
      </c>
      <c r="W246" s="105">
        <f t="shared" ref="W246" si="345">IF(W28=0,0,W28/W$19)</f>
        <v>0.349372161409849</v>
      </c>
      <c r="DA246" s="192"/>
    </row>
    <row r="247" spans="1:105" ht="11.45" customHeight="1" x14ac:dyDescent="0.25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DA247" s="171"/>
    </row>
    <row r="248" spans="1:105" ht="11.45" customHeight="1" x14ac:dyDescent="0.25">
      <c r="A248" s="53" t="s">
        <v>66</v>
      </c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DA248" s="183"/>
    </row>
    <row r="249" spans="1:105" ht="11.45" customHeight="1" x14ac:dyDescent="0.25">
      <c r="A249" s="27" t="s">
        <v>33</v>
      </c>
      <c r="B249" s="46">
        <f t="shared" ref="B249:K249" si="346">IF(B31=0,0,B31/B$31)</f>
        <v>1</v>
      </c>
      <c r="C249" s="46">
        <f t="shared" si="346"/>
        <v>1</v>
      </c>
      <c r="D249" s="46">
        <f t="shared" si="346"/>
        <v>1</v>
      </c>
      <c r="E249" s="46">
        <f t="shared" si="346"/>
        <v>1</v>
      </c>
      <c r="F249" s="46">
        <f t="shared" si="346"/>
        <v>1</v>
      </c>
      <c r="G249" s="46">
        <f t="shared" si="346"/>
        <v>1</v>
      </c>
      <c r="H249" s="46">
        <f t="shared" si="346"/>
        <v>1</v>
      </c>
      <c r="I249" s="46">
        <f t="shared" si="346"/>
        <v>1</v>
      </c>
      <c r="J249" s="46">
        <f t="shared" si="346"/>
        <v>1</v>
      </c>
      <c r="K249" s="46">
        <f t="shared" si="346"/>
        <v>1</v>
      </c>
      <c r="L249" s="46">
        <f t="shared" ref="L249" si="347">IF(L31=0,0,L31/L$31)</f>
        <v>1</v>
      </c>
      <c r="M249" s="46">
        <f t="shared" ref="M249:V249" si="348">IF(M31=0,0,M31/M$31)</f>
        <v>1</v>
      </c>
      <c r="N249" s="46">
        <f t="shared" si="348"/>
        <v>1</v>
      </c>
      <c r="O249" s="46">
        <f t="shared" si="348"/>
        <v>1</v>
      </c>
      <c r="P249" s="46">
        <f t="shared" si="348"/>
        <v>1</v>
      </c>
      <c r="Q249" s="46">
        <f t="shared" si="348"/>
        <v>1</v>
      </c>
      <c r="R249" s="46">
        <f t="shared" si="348"/>
        <v>1</v>
      </c>
      <c r="S249" s="46">
        <f t="shared" si="348"/>
        <v>1</v>
      </c>
      <c r="T249" s="46">
        <f t="shared" si="348"/>
        <v>1</v>
      </c>
      <c r="U249" s="46">
        <f t="shared" si="348"/>
        <v>1</v>
      </c>
      <c r="V249" s="46">
        <f t="shared" si="348"/>
        <v>1</v>
      </c>
      <c r="W249" s="46">
        <f t="shared" ref="W249" si="349">IF(W31=0,0,W31/W$31)</f>
        <v>1</v>
      </c>
      <c r="DA249" s="211"/>
    </row>
    <row r="250" spans="1:105" ht="11.45" customHeight="1" x14ac:dyDescent="0.25">
      <c r="A250" s="153" t="s">
        <v>182</v>
      </c>
      <c r="B250" s="154">
        <f t="shared" ref="B250:K250" si="350">IF(B32=0,0,B32/B$31)</f>
        <v>3.9268959084155113E-2</v>
      </c>
      <c r="C250" s="154">
        <f t="shared" si="350"/>
        <v>3.9127691798211871E-2</v>
      </c>
      <c r="D250" s="154">
        <f t="shared" si="350"/>
        <v>3.8923079322958971E-2</v>
      </c>
      <c r="E250" s="154">
        <f t="shared" si="350"/>
        <v>3.9505438430761743E-2</v>
      </c>
      <c r="F250" s="154">
        <f t="shared" si="350"/>
        <v>3.9673164655193403E-2</v>
      </c>
      <c r="G250" s="154">
        <f t="shared" si="350"/>
        <v>4.1090166032852669E-2</v>
      </c>
      <c r="H250" s="154">
        <f t="shared" si="350"/>
        <v>3.9984077161792697E-2</v>
      </c>
      <c r="I250" s="154">
        <f t="shared" si="350"/>
        <v>3.8112551508625137E-2</v>
      </c>
      <c r="J250" s="154">
        <f t="shared" si="350"/>
        <v>3.9380892025712939E-2</v>
      </c>
      <c r="K250" s="154">
        <f t="shared" si="350"/>
        <v>3.8303188905142074E-2</v>
      </c>
      <c r="L250" s="154">
        <f t="shared" ref="L250" si="351">IF(L32=0,0,L32/L$31)</f>
        <v>3.9466705302661137E-2</v>
      </c>
      <c r="M250" s="154">
        <f t="shared" ref="M250:V250" si="352">IF(M32=0,0,M32/M$31)</f>
        <v>3.9548163040543385E-2</v>
      </c>
      <c r="N250" s="154">
        <f t="shared" si="352"/>
        <v>3.9747400914609841E-2</v>
      </c>
      <c r="O250" s="154">
        <f t="shared" si="352"/>
        <v>3.9326237206557473E-2</v>
      </c>
      <c r="P250" s="154">
        <f t="shared" si="352"/>
        <v>3.9258052886060067E-2</v>
      </c>
      <c r="Q250" s="154">
        <f t="shared" si="352"/>
        <v>3.8890561323736549E-2</v>
      </c>
      <c r="R250" s="154">
        <f t="shared" si="352"/>
        <v>3.8368610732462484E-2</v>
      </c>
      <c r="S250" s="154">
        <f t="shared" si="352"/>
        <v>3.5422882534703742E-2</v>
      </c>
      <c r="T250" s="154">
        <f t="shared" si="352"/>
        <v>3.3812926176297109E-2</v>
      </c>
      <c r="U250" s="154">
        <f t="shared" si="352"/>
        <v>3.5048799066111143E-2</v>
      </c>
      <c r="V250" s="154">
        <f t="shared" si="352"/>
        <v>3.5682284672872197E-2</v>
      </c>
      <c r="W250" s="154">
        <f t="shared" ref="W250" si="353">IF(W32=0,0,W32/W$31)</f>
        <v>3.556677524576151E-2</v>
      </c>
      <c r="DA250" s="212"/>
    </row>
    <row r="251" spans="1:105" ht="11.45" customHeight="1" x14ac:dyDescent="0.25">
      <c r="A251" s="155" t="s">
        <v>20</v>
      </c>
      <c r="B251" s="156">
        <f t="shared" ref="B251:K251" si="354">IF(B33=0,0,B33/B$31)</f>
        <v>0.94947434690367694</v>
      </c>
      <c r="C251" s="156">
        <f t="shared" si="354"/>
        <v>0.94990484578987322</v>
      </c>
      <c r="D251" s="156">
        <f t="shared" si="354"/>
        <v>0.95033596279714583</v>
      </c>
      <c r="E251" s="156">
        <f t="shared" si="354"/>
        <v>0.94983909345620088</v>
      </c>
      <c r="F251" s="156">
        <f t="shared" si="354"/>
        <v>0.94981966499872739</v>
      </c>
      <c r="G251" s="156">
        <f t="shared" si="354"/>
        <v>0.94841836723903739</v>
      </c>
      <c r="H251" s="156">
        <f t="shared" si="354"/>
        <v>0.949561699434462</v>
      </c>
      <c r="I251" s="156">
        <f t="shared" si="354"/>
        <v>0.9515122671143974</v>
      </c>
      <c r="J251" s="156">
        <f t="shared" si="354"/>
        <v>0.95025012277767473</v>
      </c>
      <c r="K251" s="156">
        <f t="shared" si="354"/>
        <v>0.95157414194317091</v>
      </c>
      <c r="L251" s="156">
        <f t="shared" ref="L251" si="355">IF(L33=0,0,L33/L$31)</f>
        <v>0.95025828236866816</v>
      </c>
      <c r="M251" s="156">
        <f t="shared" ref="M251:V251" si="356">IF(M33=0,0,M33/M$31)</f>
        <v>0.95012147774169797</v>
      </c>
      <c r="N251" s="156">
        <f t="shared" si="356"/>
        <v>0.94981880743658464</v>
      </c>
      <c r="O251" s="156">
        <f t="shared" si="356"/>
        <v>0.95032512652567813</v>
      </c>
      <c r="P251" s="156">
        <f t="shared" si="356"/>
        <v>0.95060303166648341</v>
      </c>
      <c r="Q251" s="156">
        <f t="shared" si="356"/>
        <v>0.95093692934089902</v>
      </c>
      <c r="R251" s="156">
        <f t="shared" si="356"/>
        <v>0.95156194965854091</v>
      </c>
      <c r="S251" s="156">
        <f t="shared" si="356"/>
        <v>0.95495414778690912</v>
      </c>
      <c r="T251" s="156">
        <f t="shared" si="356"/>
        <v>0.9564992207084283</v>
      </c>
      <c r="U251" s="156">
        <f t="shared" si="356"/>
        <v>0.95542749027389851</v>
      </c>
      <c r="V251" s="156">
        <f t="shared" si="356"/>
        <v>0.95446856675490943</v>
      </c>
      <c r="W251" s="156">
        <f t="shared" ref="W251" si="357">IF(W33=0,0,W33/W$31)</f>
        <v>0.95482644372628345</v>
      </c>
      <c r="DA251" s="213"/>
    </row>
    <row r="252" spans="1:105" ht="11.45" customHeight="1" x14ac:dyDescent="0.25">
      <c r="A252" s="157" t="s">
        <v>110</v>
      </c>
      <c r="B252" s="103">
        <f t="shared" ref="B252:K252" si="358">IF(B34=0,0,B34/B$31)</f>
        <v>0.64060536142040003</v>
      </c>
      <c r="C252" s="103">
        <f t="shared" si="358"/>
        <v>0.61599642198733573</v>
      </c>
      <c r="D252" s="103">
        <f t="shared" si="358"/>
        <v>0.59241093062179939</v>
      </c>
      <c r="E252" s="103">
        <f t="shared" si="358"/>
        <v>0.5668421494802286</v>
      </c>
      <c r="F252" s="103">
        <f t="shared" si="358"/>
        <v>0.53518843682885364</v>
      </c>
      <c r="G252" s="103">
        <f t="shared" si="358"/>
        <v>0.51295073502510458</v>
      </c>
      <c r="H252" s="103">
        <f t="shared" si="358"/>
        <v>0.48373288821331223</v>
      </c>
      <c r="I252" s="103">
        <f t="shared" si="358"/>
        <v>0.4638750092535886</v>
      </c>
      <c r="J252" s="103">
        <f t="shared" si="358"/>
        <v>0.45012073850134937</v>
      </c>
      <c r="K252" s="103">
        <f t="shared" si="358"/>
        <v>0.43889045562836154</v>
      </c>
      <c r="L252" s="103">
        <f t="shared" ref="L252" si="359">IF(L34=0,0,L34/L$31)</f>
        <v>0.42381272689146915</v>
      </c>
      <c r="M252" s="103">
        <f t="shared" ref="M252:V252" si="360">IF(M34=0,0,M34/M$31)</f>
        <v>0.41067342828389253</v>
      </c>
      <c r="N252" s="103">
        <f t="shared" si="360"/>
        <v>0.39201472301011359</v>
      </c>
      <c r="O252" s="103">
        <f t="shared" si="360"/>
        <v>0.3815894228233554</v>
      </c>
      <c r="P252" s="103">
        <f t="shared" si="360"/>
        <v>0.37076714854990256</v>
      </c>
      <c r="Q252" s="103">
        <f t="shared" si="360"/>
        <v>0.36153182594745942</v>
      </c>
      <c r="R252" s="103">
        <f t="shared" si="360"/>
        <v>0.3565576953033453</v>
      </c>
      <c r="S252" s="103">
        <f t="shared" si="360"/>
        <v>0.35693274123935109</v>
      </c>
      <c r="T252" s="103">
        <f t="shared" si="360"/>
        <v>0.3600618100699946</v>
      </c>
      <c r="U252" s="103">
        <f t="shared" si="360"/>
        <v>0.36505767347860807</v>
      </c>
      <c r="V252" s="103">
        <f t="shared" si="360"/>
        <v>0.36684079468156811</v>
      </c>
      <c r="W252" s="103">
        <f t="shared" ref="W252" si="361">IF(W34=0,0,W34/W$31)</f>
        <v>0.3745609551077862</v>
      </c>
      <c r="DA252" s="191"/>
    </row>
    <row r="253" spans="1:105" ht="11.45" customHeight="1" x14ac:dyDescent="0.25">
      <c r="A253" s="157" t="s">
        <v>111</v>
      </c>
      <c r="B253" s="103">
        <f t="shared" ref="B253:K253" si="362">IF(B35=0,0,B35/B$31)</f>
        <v>0.28444769077335369</v>
      </c>
      <c r="C253" s="103">
        <f t="shared" si="362"/>
        <v>0.30890251052452766</v>
      </c>
      <c r="D253" s="103">
        <f t="shared" si="362"/>
        <v>0.33234734034181607</v>
      </c>
      <c r="E253" s="103">
        <f t="shared" si="362"/>
        <v>0.35650696297741974</v>
      </c>
      <c r="F253" s="103">
        <f t="shared" si="362"/>
        <v>0.38691445155017651</v>
      </c>
      <c r="G253" s="103">
        <f t="shared" si="362"/>
        <v>0.4065139542556831</v>
      </c>
      <c r="H253" s="103">
        <f t="shared" si="362"/>
        <v>0.43573629216169185</v>
      </c>
      <c r="I253" s="103">
        <f t="shared" si="362"/>
        <v>0.45696699720761358</v>
      </c>
      <c r="J253" s="103">
        <f t="shared" si="362"/>
        <v>0.46992205888664312</v>
      </c>
      <c r="K253" s="103">
        <f t="shared" si="362"/>
        <v>0.4806735325970416</v>
      </c>
      <c r="L253" s="103">
        <f t="shared" ref="L253" si="363">IF(L35=0,0,L35/L$31)</f>
        <v>0.49196829264044167</v>
      </c>
      <c r="M253" s="103">
        <f t="shared" ref="M253:V253" si="364">IF(M35=0,0,M35/M$31)</f>
        <v>0.50571531456541696</v>
      </c>
      <c r="N253" s="103">
        <f t="shared" si="364"/>
        <v>0.52434327218624788</v>
      </c>
      <c r="O253" s="103">
        <f t="shared" si="364"/>
        <v>0.53331937369753679</v>
      </c>
      <c r="P253" s="103">
        <f t="shared" si="364"/>
        <v>0.54408686984010013</v>
      </c>
      <c r="Q253" s="103">
        <f t="shared" si="364"/>
        <v>0.55200719707424506</v>
      </c>
      <c r="R253" s="103">
        <f t="shared" si="364"/>
        <v>0.55662117260302857</v>
      </c>
      <c r="S253" s="103">
        <f t="shared" si="364"/>
        <v>0.55861128546518413</v>
      </c>
      <c r="T253" s="103">
        <f t="shared" si="364"/>
        <v>0.55523281629918386</v>
      </c>
      <c r="U253" s="103">
        <f t="shared" si="364"/>
        <v>0.54771443247268581</v>
      </c>
      <c r="V253" s="103">
        <f t="shared" si="364"/>
        <v>0.54055330575682214</v>
      </c>
      <c r="W253" s="103">
        <f t="shared" ref="W253" si="365">IF(W35=0,0,W35/W$31)</f>
        <v>0.52582527518594913</v>
      </c>
      <c r="DA253" s="191"/>
    </row>
    <row r="254" spans="1:105" ht="11.45" customHeight="1" x14ac:dyDescent="0.25">
      <c r="A254" s="157" t="s">
        <v>112</v>
      </c>
      <c r="B254" s="103">
        <f t="shared" ref="B254:K254" si="366">IF(B36=0,0,B36/B$31)</f>
        <v>2.2560230019714588E-2</v>
      </c>
      <c r="C254" s="103">
        <f t="shared" si="366"/>
        <v>2.2925225502483708E-2</v>
      </c>
      <c r="D254" s="103">
        <f t="shared" si="366"/>
        <v>2.3546530507136287E-2</v>
      </c>
      <c r="E254" s="103">
        <f t="shared" si="366"/>
        <v>2.4458260832357036E-2</v>
      </c>
      <c r="F254" s="103">
        <f t="shared" si="366"/>
        <v>2.5799401308370166E-2</v>
      </c>
      <c r="G254" s="103">
        <f t="shared" si="366"/>
        <v>2.668315007840192E-2</v>
      </c>
      <c r="H254" s="103">
        <f t="shared" si="366"/>
        <v>2.7578692813323424E-2</v>
      </c>
      <c r="I254" s="103">
        <f t="shared" si="366"/>
        <v>2.790890735598606E-2</v>
      </c>
      <c r="J254" s="103">
        <f t="shared" si="366"/>
        <v>2.7227510078981908E-2</v>
      </c>
      <c r="K254" s="103">
        <f t="shared" si="366"/>
        <v>2.8104009772526962E-2</v>
      </c>
      <c r="L254" s="103">
        <f t="shared" ref="L254" si="367">IF(L36=0,0,L36/L$31)</f>
        <v>3.0321978243335899E-2</v>
      </c>
      <c r="M254" s="103">
        <f t="shared" ref="M254:V254" si="368">IF(M36=0,0,M36/M$31)</f>
        <v>2.9440425394690592E-2</v>
      </c>
      <c r="N254" s="103">
        <f t="shared" si="368"/>
        <v>2.8878136297248429E-2</v>
      </c>
      <c r="O254" s="103">
        <f t="shared" si="368"/>
        <v>3.021414567172211E-2</v>
      </c>
      <c r="P254" s="103">
        <f t="shared" si="368"/>
        <v>2.9673213534408025E-2</v>
      </c>
      <c r="Q254" s="103">
        <f t="shared" si="368"/>
        <v>3.0703188667430669E-2</v>
      </c>
      <c r="R254" s="103">
        <f t="shared" si="368"/>
        <v>3.1117194389891314E-2</v>
      </c>
      <c r="S254" s="103">
        <f t="shared" si="368"/>
        <v>3.1331295689446238E-2</v>
      </c>
      <c r="T254" s="103">
        <f t="shared" si="368"/>
        <v>3.1965934926591145E-2</v>
      </c>
      <c r="U254" s="103">
        <f t="shared" si="368"/>
        <v>3.1633909310204877E-2</v>
      </c>
      <c r="V254" s="103">
        <f t="shared" si="368"/>
        <v>3.161827963671629E-2</v>
      </c>
      <c r="W254" s="103">
        <f t="shared" ref="W254" si="369">IF(W36=0,0,W36/W$31)</f>
        <v>3.0607445948466053E-2</v>
      </c>
      <c r="DA254" s="191"/>
    </row>
    <row r="255" spans="1:105" ht="11.45" customHeight="1" x14ac:dyDescent="0.25">
      <c r="A255" s="157" t="s">
        <v>113</v>
      </c>
      <c r="B255" s="103">
        <f t="shared" ref="B255:K255" si="370">IF(B37=0,0,B37/B$31)</f>
        <v>1.8610646902085973E-3</v>
      </c>
      <c r="C255" s="103">
        <f t="shared" si="370"/>
        <v>2.0806877755260348E-3</v>
      </c>
      <c r="D255" s="103">
        <f t="shared" si="370"/>
        <v>2.0311613263941509E-3</v>
      </c>
      <c r="E255" s="103">
        <f t="shared" si="370"/>
        <v>2.0316823517536995E-3</v>
      </c>
      <c r="F255" s="103">
        <f t="shared" si="370"/>
        <v>1.9173214906731038E-3</v>
      </c>
      <c r="G255" s="103">
        <f t="shared" si="370"/>
        <v>2.2704634908230549E-3</v>
      </c>
      <c r="H255" s="103">
        <f t="shared" si="370"/>
        <v>2.5135374319945835E-3</v>
      </c>
      <c r="I255" s="103">
        <f t="shared" si="370"/>
        <v>2.7609262173998394E-3</v>
      </c>
      <c r="J255" s="103">
        <f t="shared" si="370"/>
        <v>2.9541547919753183E-3</v>
      </c>
      <c r="K255" s="103">
        <f t="shared" si="370"/>
        <v>3.8763077528184129E-3</v>
      </c>
      <c r="L255" s="103">
        <f t="shared" ref="L255" si="371">IF(L37=0,0,L37/L$31)</f>
        <v>4.0897007041700989E-3</v>
      </c>
      <c r="M255" s="103">
        <f t="shared" ref="M255:V255" si="372">IF(M37=0,0,M37/M$31)</f>
        <v>4.142334562695609E-3</v>
      </c>
      <c r="N255" s="103">
        <f t="shared" si="372"/>
        <v>4.3242310227437283E-3</v>
      </c>
      <c r="O255" s="103">
        <f t="shared" si="372"/>
        <v>4.6784592679878041E-3</v>
      </c>
      <c r="P255" s="103">
        <f t="shared" si="372"/>
        <v>5.2205345645115779E-3</v>
      </c>
      <c r="Q255" s="103">
        <f t="shared" si="372"/>
        <v>5.2960832061037088E-3</v>
      </c>
      <c r="R255" s="103">
        <f t="shared" si="372"/>
        <v>5.4642151830186017E-3</v>
      </c>
      <c r="S255" s="103">
        <f t="shared" si="372"/>
        <v>5.6571094087322169E-3</v>
      </c>
      <c r="T255" s="103">
        <f t="shared" si="372"/>
        <v>5.7416618861576424E-3</v>
      </c>
      <c r="U255" s="103">
        <f t="shared" si="372"/>
        <v>5.8350533459716391E-3</v>
      </c>
      <c r="V255" s="103">
        <f t="shared" si="372"/>
        <v>5.7360242989972811E-3</v>
      </c>
      <c r="W255" s="103">
        <f t="shared" ref="W255" si="373">IF(W37=0,0,W37/W$31)</f>
        <v>5.4057282963085622E-3</v>
      </c>
      <c r="DA255" s="191"/>
    </row>
    <row r="256" spans="1:105" ht="11.45" customHeight="1" x14ac:dyDescent="0.25">
      <c r="A256" s="157" t="s">
        <v>114</v>
      </c>
      <c r="B256" s="103">
        <f t="shared" ref="B256:K256" si="374">IF(B38=0,0,B38/B$31)</f>
        <v>0</v>
      </c>
      <c r="C256" s="103">
        <f t="shared" si="374"/>
        <v>0</v>
      </c>
      <c r="D256" s="103">
        <f t="shared" si="374"/>
        <v>0</v>
      </c>
      <c r="E256" s="103">
        <f t="shared" si="374"/>
        <v>0</v>
      </c>
      <c r="F256" s="103">
        <f t="shared" si="374"/>
        <v>0</v>
      </c>
      <c r="G256" s="103">
        <f t="shared" si="374"/>
        <v>0</v>
      </c>
      <c r="H256" s="103">
        <f t="shared" si="374"/>
        <v>0</v>
      </c>
      <c r="I256" s="103">
        <f t="shared" si="374"/>
        <v>0</v>
      </c>
      <c r="J256" s="103">
        <f t="shared" si="374"/>
        <v>5.9438890014135524E-7</v>
      </c>
      <c r="K256" s="103">
        <f t="shared" si="374"/>
        <v>7.1260363227636409E-7</v>
      </c>
      <c r="L256" s="103">
        <f t="shared" ref="L256" si="375">IF(L38=0,0,L38/L$31)</f>
        <v>1.9626991547982633E-6</v>
      </c>
      <c r="M256" s="103">
        <f t="shared" ref="M256:V256" si="376">IF(M38=0,0,M38/M$31)</f>
        <v>3.9361720177252035E-6</v>
      </c>
      <c r="N256" s="103">
        <f t="shared" si="376"/>
        <v>3.9901672988463625E-5</v>
      </c>
      <c r="O256" s="103">
        <f t="shared" si="376"/>
        <v>1.911063940566025E-4</v>
      </c>
      <c r="P256" s="103">
        <f t="shared" si="376"/>
        <v>3.6080478401364383E-4</v>
      </c>
      <c r="Q256" s="103">
        <f t="shared" si="376"/>
        <v>6.6990223968726201E-4</v>
      </c>
      <c r="R256" s="103">
        <f t="shared" si="376"/>
        <v>8.4021464486256812E-4</v>
      </c>
      <c r="S256" s="103">
        <f t="shared" si="376"/>
        <v>1.0505385971027854E-3</v>
      </c>
      <c r="T256" s="103">
        <f t="shared" si="376"/>
        <v>1.4092244875973715E-3</v>
      </c>
      <c r="U256" s="103">
        <f t="shared" si="376"/>
        <v>1.8576675626124904E-3</v>
      </c>
      <c r="V256" s="103">
        <f t="shared" si="376"/>
        <v>3.5133702462134507E-3</v>
      </c>
      <c r="W256" s="103">
        <f t="shared" ref="W256" si="377">IF(W38=0,0,W38/W$31)</f>
        <v>6.5065048668725232E-3</v>
      </c>
      <c r="DA256" s="191"/>
    </row>
    <row r="257" spans="1:105" ht="11.45" customHeight="1" x14ac:dyDescent="0.25">
      <c r="A257" s="157" t="s">
        <v>115</v>
      </c>
      <c r="B257" s="103">
        <f t="shared" ref="B257:K257" si="378">IF(B39=0,0,B39/B$31)</f>
        <v>0</v>
      </c>
      <c r="C257" s="103">
        <f t="shared" si="378"/>
        <v>0</v>
      </c>
      <c r="D257" s="103">
        <f t="shared" si="378"/>
        <v>0</v>
      </c>
      <c r="E257" s="103">
        <f t="shared" si="378"/>
        <v>3.7814441734029384E-8</v>
      </c>
      <c r="F257" s="103">
        <f t="shared" si="378"/>
        <v>5.3820654178260927E-8</v>
      </c>
      <c r="G257" s="103">
        <f t="shared" si="378"/>
        <v>6.4389024687899348E-8</v>
      </c>
      <c r="H257" s="103">
        <f t="shared" si="378"/>
        <v>2.8881414017733232E-7</v>
      </c>
      <c r="I257" s="103">
        <f t="shared" si="378"/>
        <v>4.270798094103686E-7</v>
      </c>
      <c r="J257" s="103">
        <f t="shared" si="378"/>
        <v>2.5066129824822883E-5</v>
      </c>
      <c r="K257" s="103">
        <f t="shared" si="378"/>
        <v>2.9123588790279447E-5</v>
      </c>
      <c r="L257" s="103">
        <f t="shared" ref="L257" si="379">IF(L39=0,0,L39/L$31)</f>
        <v>6.3621190096573458E-5</v>
      </c>
      <c r="M257" s="103">
        <f t="shared" ref="M257:V257" si="380">IF(M39=0,0,M39/M$31)</f>
        <v>1.4603876298449272E-4</v>
      </c>
      <c r="N257" s="103">
        <f t="shared" si="380"/>
        <v>2.1854324724252116E-4</v>
      </c>
      <c r="O257" s="103">
        <f t="shared" si="380"/>
        <v>3.3261867101941269E-4</v>
      </c>
      <c r="P257" s="103">
        <f t="shared" si="380"/>
        <v>4.9446039354758835E-4</v>
      </c>
      <c r="Q257" s="103">
        <f t="shared" si="380"/>
        <v>7.2873220597295381E-4</v>
      </c>
      <c r="R257" s="103">
        <f t="shared" si="380"/>
        <v>9.6145753439447321E-4</v>
      </c>
      <c r="S257" s="103">
        <f t="shared" si="380"/>
        <v>1.3711773870927187E-3</v>
      </c>
      <c r="T257" s="103">
        <f t="shared" si="380"/>
        <v>2.0877730389037316E-3</v>
      </c>
      <c r="U257" s="103">
        <f t="shared" si="380"/>
        <v>3.3287541038156216E-3</v>
      </c>
      <c r="V257" s="103">
        <f t="shared" si="380"/>
        <v>6.2067921345921005E-3</v>
      </c>
      <c r="W257" s="103">
        <f t="shared" ref="W257" si="381">IF(W39=0,0,W39/W$31)</f>
        <v>1.1920534320900919E-2</v>
      </c>
      <c r="DA257" s="191"/>
    </row>
    <row r="258" spans="1:105" ht="11.45" customHeight="1" x14ac:dyDescent="0.25">
      <c r="A258" s="155" t="s">
        <v>21</v>
      </c>
      <c r="B258" s="156">
        <f t="shared" ref="B258:K258" si="382">IF(B40=0,0,B40/B$31)</f>
        <v>1.125669401216794E-2</v>
      </c>
      <c r="C258" s="156">
        <f t="shared" si="382"/>
        <v>1.0967462411915031E-2</v>
      </c>
      <c r="D258" s="156">
        <f t="shared" si="382"/>
        <v>1.0740957879895173E-2</v>
      </c>
      <c r="E258" s="156">
        <f t="shared" si="382"/>
        <v>1.0655468113037414E-2</v>
      </c>
      <c r="F258" s="156">
        <f t="shared" si="382"/>
        <v>1.0507170346079103E-2</v>
      </c>
      <c r="G258" s="156">
        <f t="shared" si="382"/>
        <v>1.0491466728109876E-2</v>
      </c>
      <c r="H258" s="156">
        <f t="shared" si="382"/>
        <v>1.0454223403745319E-2</v>
      </c>
      <c r="I258" s="156">
        <f t="shared" si="382"/>
        <v>1.0375181376977446E-2</v>
      </c>
      <c r="J258" s="156">
        <f t="shared" si="382"/>
        <v>1.0368985196612357E-2</v>
      </c>
      <c r="K258" s="156">
        <f t="shared" si="382"/>
        <v>1.0122669151686994E-2</v>
      </c>
      <c r="L258" s="156">
        <f t="shared" ref="L258" si="383">IF(L40=0,0,L40/L$31)</f>
        <v>1.0275012328670712E-2</v>
      </c>
      <c r="M258" s="156">
        <f t="shared" ref="M258:V258" si="384">IF(M40=0,0,M40/M$31)</f>
        <v>1.0330359217758742E-2</v>
      </c>
      <c r="N258" s="156">
        <f t="shared" si="384"/>
        <v>1.0433791648805301E-2</v>
      </c>
      <c r="O258" s="156">
        <f t="shared" si="384"/>
        <v>1.034863626776425E-2</v>
      </c>
      <c r="P258" s="156">
        <f t="shared" si="384"/>
        <v>1.013891544745639E-2</v>
      </c>
      <c r="Q258" s="156">
        <f t="shared" si="384"/>
        <v>1.0172509335364439E-2</v>
      </c>
      <c r="R258" s="156">
        <f t="shared" si="384"/>
        <v>1.0069439608996528E-2</v>
      </c>
      <c r="S258" s="156">
        <f t="shared" si="384"/>
        <v>9.6229696783872547E-3</v>
      </c>
      <c r="T258" s="156">
        <f t="shared" si="384"/>
        <v>9.6878531152745917E-3</v>
      </c>
      <c r="U258" s="156">
        <f t="shared" si="384"/>
        <v>9.5237106599904663E-3</v>
      </c>
      <c r="V258" s="156">
        <f t="shared" si="384"/>
        <v>9.8491485722183858E-3</v>
      </c>
      <c r="W258" s="156">
        <f t="shared" ref="W258" si="385">IF(W40=0,0,W40/W$31)</f>
        <v>9.6067810279551972E-3</v>
      </c>
      <c r="DA258" s="213"/>
    </row>
    <row r="259" spans="1:105" ht="11.45" customHeight="1" x14ac:dyDescent="0.25">
      <c r="A259" s="157" t="s">
        <v>110</v>
      </c>
      <c r="B259" s="103">
        <f t="shared" ref="B259:K259" si="386">IF(B41=0,0,B41/B$31)</f>
        <v>1.5392128137992214E-4</v>
      </c>
      <c r="C259" s="103">
        <f t="shared" si="386"/>
        <v>1.4086769886088556E-4</v>
      </c>
      <c r="D259" s="103">
        <f t="shared" si="386"/>
        <v>1.3111796651402245E-4</v>
      </c>
      <c r="E259" s="103">
        <f t="shared" si="386"/>
        <v>1.0694680793515276E-4</v>
      </c>
      <c r="F259" s="103">
        <f t="shared" si="386"/>
        <v>9.2140837963592147E-5</v>
      </c>
      <c r="G259" s="103">
        <f t="shared" si="386"/>
        <v>8.3047952303487511E-5</v>
      </c>
      <c r="H259" s="103">
        <f t="shared" si="386"/>
        <v>7.8131164299423744E-5</v>
      </c>
      <c r="I259" s="103">
        <f t="shared" si="386"/>
        <v>6.9942650918863584E-5</v>
      </c>
      <c r="J259" s="103">
        <f t="shared" si="386"/>
        <v>6.6149156944018633E-5</v>
      </c>
      <c r="K259" s="103">
        <f t="shared" si="386"/>
        <v>5.9129983740994232E-5</v>
      </c>
      <c r="L259" s="103">
        <f t="shared" ref="L259" si="387">IF(L41=0,0,L41/L$31)</f>
        <v>5.5224048783847315E-5</v>
      </c>
      <c r="M259" s="103">
        <f t="shared" ref="M259:V259" si="388">IF(M41=0,0,M41/M$31)</f>
        <v>5.0913951602230844E-5</v>
      </c>
      <c r="N259" s="103">
        <f t="shared" si="388"/>
        <v>4.7817261346913552E-5</v>
      </c>
      <c r="O259" s="103">
        <f t="shared" si="388"/>
        <v>5.0157218903478211E-5</v>
      </c>
      <c r="P259" s="103">
        <f t="shared" si="388"/>
        <v>4.2417602874597023E-5</v>
      </c>
      <c r="Q259" s="103">
        <f t="shared" si="388"/>
        <v>3.818562108626027E-5</v>
      </c>
      <c r="R259" s="103">
        <f t="shared" si="388"/>
        <v>3.5879593035558249E-5</v>
      </c>
      <c r="S259" s="103">
        <f t="shared" si="388"/>
        <v>3.3250407406914772E-5</v>
      </c>
      <c r="T259" s="103">
        <f t="shared" si="388"/>
        <v>3.1134215700008619E-5</v>
      </c>
      <c r="U259" s="103">
        <f t="shared" si="388"/>
        <v>3.1683847934050294E-5</v>
      </c>
      <c r="V259" s="103">
        <f t="shared" si="388"/>
        <v>3.1025182486272236E-5</v>
      </c>
      <c r="W259" s="103">
        <f t="shared" ref="W259" si="389">IF(W41=0,0,W41/W$31)</f>
        <v>2.8987900606836546E-5</v>
      </c>
      <c r="DA259" s="191"/>
    </row>
    <row r="260" spans="1:105" ht="11.45" customHeight="1" x14ac:dyDescent="0.25">
      <c r="A260" s="157" t="s">
        <v>111</v>
      </c>
      <c r="B260" s="103">
        <f t="shared" ref="B260:K260" si="390">IF(B42=0,0,B42/B$31)</f>
        <v>1.0990592941031852E-2</v>
      </c>
      <c r="C260" s="103">
        <f t="shared" si="390"/>
        <v>1.0692987688457792E-2</v>
      </c>
      <c r="D260" s="103">
        <f t="shared" si="390"/>
        <v>1.0467615066447436E-2</v>
      </c>
      <c r="E260" s="103">
        <f t="shared" si="390"/>
        <v>1.0382168618588905E-2</v>
      </c>
      <c r="F260" s="103">
        <f t="shared" si="390"/>
        <v>1.0230935342108982E-2</v>
      </c>
      <c r="G260" s="103">
        <f t="shared" si="390"/>
        <v>1.0187276032340518E-2</v>
      </c>
      <c r="H260" s="103">
        <f t="shared" si="390"/>
        <v>1.013610617905269E-2</v>
      </c>
      <c r="I260" s="103">
        <f t="shared" si="390"/>
        <v>1.0051995005094322E-2</v>
      </c>
      <c r="J260" s="103">
        <f t="shared" si="390"/>
        <v>1.0047575997734291E-2</v>
      </c>
      <c r="K260" s="103">
        <f t="shared" si="390"/>
        <v>9.779291495300756E-3</v>
      </c>
      <c r="L260" s="103">
        <f t="shared" ref="L260" si="391">IF(L42=0,0,L42/L$31)</f>
        <v>9.9051731083187686E-3</v>
      </c>
      <c r="M260" s="103">
        <f t="shared" ref="M260:V260" si="392">IF(M42=0,0,M42/M$31)</f>
        <v>9.8960450567049454E-3</v>
      </c>
      <c r="N260" s="103">
        <f t="shared" si="392"/>
        <v>9.9751722487595295E-3</v>
      </c>
      <c r="O260" s="103">
        <f t="shared" si="392"/>
        <v>9.8383494836556933E-3</v>
      </c>
      <c r="P260" s="103">
        <f t="shared" si="392"/>
        <v>9.6476543265214491E-3</v>
      </c>
      <c r="Q260" s="103">
        <f t="shared" si="392"/>
        <v>9.6652866037490043E-3</v>
      </c>
      <c r="R260" s="103">
        <f t="shared" si="392"/>
        <v>9.5641201007386645E-3</v>
      </c>
      <c r="S260" s="103">
        <f t="shared" si="392"/>
        <v>9.0772741470686834E-3</v>
      </c>
      <c r="T260" s="103">
        <f t="shared" si="392"/>
        <v>9.1014129907375039E-3</v>
      </c>
      <c r="U260" s="103">
        <f t="shared" si="392"/>
        <v>8.8704713581883431E-3</v>
      </c>
      <c r="V260" s="103">
        <f t="shared" si="392"/>
        <v>9.0854328202290661E-3</v>
      </c>
      <c r="W260" s="103">
        <f t="shared" ref="W260" si="393">IF(W42=0,0,W42/W$31)</f>
        <v>8.7199407257470517E-3</v>
      </c>
      <c r="DA260" s="191"/>
    </row>
    <row r="261" spans="1:105" ht="11.45" customHeight="1" x14ac:dyDescent="0.25">
      <c r="A261" s="157" t="s">
        <v>112</v>
      </c>
      <c r="B261" s="103">
        <f t="shared" ref="B261:K261" si="394">IF(B43=0,0,B43/B$31)</f>
        <v>1.7300447909231779E-5</v>
      </c>
      <c r="C261" s="103">
        <f t="shared" si="394"/>
        <v>1.5861073620731171E-5</v>
      </c>
      <c r="D261" s="103">
        <f t="shared" si="394"/>
        <v>1.4416098250102509E-5</v>
      </c>
      <c r="E261" s="103">
        <f t="shared" si="394"/>
        <v>1.3512886979940917E-5</v>
      </c>
      <c r="F261" s="103">
        <f t="shared" si="394"/>
        <v>2.7029263175531984E-5</v>
      </c>
      <c r="G261" s="103">
        <f t="shared" si="394"/>
        <v>2.6684049692725518E-5</v>
      </c>
      <c r="H261" s="103">
        <f t="shared" si="394"/>
        <v>2.4971635677960755E-5</v>
      </c>
      <c r="I261" s="103">
        <f t="shared" si="394"/>
        <v>2.4593116237063028E-5</v>
      </c>
      <c r="J261" s="103">
        <f t="shared" si="394"/>
        <v>2.4544134429437943E-5</v>
      </c>
      <c r="K261" s="103">
        <f t="shared" si="394"/>
        <v>2.4693283523541791E-5</v>
      </c>
      <c r="L261" s="103">
        <f t="shared" ref="L261" si="395">IF(L43=0,0,L43/L$31)</f>
        <v>2.4960495480055098E-5</v>
      </c>
      <c r="M261" s="103">
        <f t="shared" ref="M261:V261" si="396">IF(M43=0,0,M43/M$31)</f>
        <v>2.4052215922765104E-5</v>
      </c>
      <c r="N261" s="103">
        <f t="shared" si="396"/>
        <v>2.3128603356242331E-5</v>
      </c>
      <c r="O261" s="103">
        <f t="shared" si="396"/>
        <v>2.2053111876834383E-5</v>
      </c>
      <c r="P261" s="103">
        <f t="shared" si="396"/>
        <v>2.0721906760604049E-5</v>
      </c>
      <c r="Q261" s="103">
        <f t="shared" si="396"/>
        <v>1.9518524470740944E-5</v>
      </c>
      <c r="R261" s="103">
        <f t="shared" si="396"/>
        <v>1.7657684843748738E-5</v>
      </c>
      <c r="S261" s="103">
        <f t="shared" si="396"/>
        <v>1.5469918517324527E-5</v>
      </c>
      <c r="T261" s="103">
        <f t="shared" si="396"/>
        <v>1.5053459785631787E-5</v>
      </c>
      <c r="U261" s="103">
        <f t="shared" si="396"/>
        <v>1.3300662703036801E-5</v>
      </c>
      <c r="V261" s="103">
        <f t="shared" si="396"/>
        <v>1.4020504381796792E-5</v>
      </c>
      <c r="W261" s="103">
        <f t="shared" ref="W261" si="397">IF(W43=0,0,W43/W$31)</f>
        <v>1.4187938805249477E-5</v>
      </c>
      <c r="DA261" s="191"/>
    </row>
    <row r="262" spans="1:105" ht="11.45" customHeight="1" x14ac:dyDescent="0.25">
      <c r="A262" s="157" t="s">
        <v>113</v>
      </c>
      <c r="B262" s="103">
        <f t="shared" ref="B262:K262" si="398">IF(B44=0,0,B44/B$31)</f>
        <v>6.2107284836573212E-5</v>
      </c>
      <c r="C262" s="103">
        <f t="shared" si="398"/>
        <v>8.5096076113906722E-5</v>
      </c>
      <c r="D262" s="103">
        <f t="shared" si="398"/>
        <v>9.5234234946447243E-5</v>
      </c>
      <c r="E262" s="103">
        <f t="shared" si="398"/>
        <v>1.2169468994315192E-4</v>
      </c>
      <c r="F262" s="103">
        <f t="shared" si="398"/>
        <v>1.2656867271702331E-4</v>
      </c>
      <c r="G262" s="103">
        <f t="shared" si="398"/>
        <v>1.568657319126697E-4</v>
      </c>
      <c r="H262" s="103">
        <f t="shared" si="398"/>
        <v>1.7810756691001773E-4</v>
      </c>
      <c r="I262" s="103">
        <f t="shared" si="398"/>
        <v>1.9264771326827414E-4</v>
      </c>
      <c r="J262" s="103">
        <f t="shared" si="398"/>
        <v>1.9494830176595908E-4</v>
      </c>
      <c r="K262" s="103">
        <f t="shared" si="398"/>
        <v>2.236393541302297E-4</v>
      </c>
      <c r="L262" s="103">
        <f t="shared" ref="L262" si="399">IF(L44=0,0,L44/L$31)</f>
        <v>2.4746287148350298E-4</v>
      </c>
      <c r="M262" s="103">
        <f t="shared" ref="M262:V262" si="400">IF(M44=0,0,M44/M$31)</f>
        <v>3.1561228808279785E-4</v>
      </c>
      <c r="N262" s="103">
        <f t="shared" si="400"/>
        <v>3.4313443079802826E-4</v>
      </c>
      <c r="O262" s="103">
        <f t="shared" si="400"/>
        <v>3.7429473182494673E-4</v>
      </c>
      <c r="P262" s="103">
        <f t="shared" si="400"/>
        <v>3.6748360879826949E-4</v>
      </c>
      <c r="Q262" s="103">
        <f t="shared" si="400"/>
        <v>3.8521512213506991E-4</v>
      </c>
      <c r="R262" s="103">
        <f t="shared" si="400"/>
        <v>3.8379669241959128E-4</v>
      </c>
      <c r="S262" s="103">
        <f t="shared" si="400"/>
        <v>4.2440863426763953E-4</v>
      </c>
      <c r="T262" s="103">
        <f t="shared" si="400"/>
        <v>4.6040092884877683E-4</v>
      </c>
      <c r="U262" s="103">
        <f t="shared" si="400"/>
        <v>5.0591215794711293E-4</v>
      </c>
      <c r="V262" s="103">
        <f t="shared" si="400"/>
        <v>5.8135533092505286E-4</v>
      </c>
      <c r="W262" s="103">
        <f t="shared" ref="W262" si="401">IF(W44=0,0,W44/W$31)</f>
        <v>6.5871061323372363E-4</v>
      </c>
      <c r="DA262" s="191"/>
    </row>
    <row r="263" spans="1:105" ht="11.45" customHeight="1" x14ac:dyDescent="0.25">
      <c r="A263" s="157" t="s">
        <v>115</v>
      </c>
      <c r="B263" s="103">
        <f t="shared" ref="B263:K263" si="402">IF(B45=0,0,B45/B$31)</f>
        <v>3.2772057010360243E-5</v>
      </c>
      <c r="C263" s="103">
        <f t="shared" si="402"/>
        <v>3.2649874861714159E-5</v>
      </c>
      <c r="D263" s="103">
        <f t="shared" si="402"/>
        <v>3.2574513737167367E-5</v>
      </c>
      <c r="E263" s="103">
        <f t="shared" si="402"/>
        <v>3.114510959026287E-5</v>
      </c>
      <c r="F263" s="103">
        <f t="shared" si="402"/>
        <v>3.0496230113972999E-5</v>
      </c>
      <c r="G263" s="103">
        <f t="shared" si="402"/>
        <v>3.7592961860474809E-5</v>
      </c>
      <c r="H263" s="103">
        <f t="shared" si="402"/>
        <v>3.6906857805225237E-5</v>
      </c>
      <c r="I263" s="103">
        <f t="shared" si="402"/>
        <v>3.6002891458923185E-5</v>
      </c>
      <c r="J263" s="103">
        <f t="shared" si="402"/>
        <v>3.5767605738651978E-5</v>
      </c>
      <c r="K263" s="103">
        <f t="shared" si="402"/>
        <v>3.5915034991471822E-5</v>
      </c>
      <c r="L263" s="103">
        <f t="shared" ref="L263" si="403">IF(L45=0,0,L45/L$31)</f>
        <v>4.2191804604538096E-5</v>
      </c>
      <c r="M263" s="103">
        <f t="shared" ref="M263:V263" si="404">IF(M45=0,0,M45/M$31)</f>
        <v>4.3735705446003927E-5</v>
      </c>
      <c r="N263" s="103">
        <f t="shared" si="404"/>
        <v>4.4539104544585833E-5</v>
      </c>
      <c r="O263" s="103">
        <f t="shared" si="404"/>
        <v>6.3781721503295861E-5</v>
      </c>
      <c r="P263" s="103">
        <f t="shared" si="404"/>
        <v>6.0638002501470322E-5</v>
      </c>
      <c r="Q263" s="103">
        <f t="shared" si="404"/>
        <v>6.4303463923364443E-5</v>
      </c>
      <c r="R263" s="103">
        <f t="shared" si="404"/>
        <v>6.798553795896399E-5</v>
      </c>
      <c r="S263" s="103">
        <f t="shared" si="404"/>
        <v>7.2566571126693311E-5</v>
      </c>
      <c r="T263" s="103">
        <f t="shared" si="404"/>
        <v>7.985152020266952E-5</v>
      </c>
      <c r="U263" s="103">
        <f t="shared" si="404"/>
        <v>1.0234263321792225E-4</v>
      </c>
      <c r="V263" s="103">
        <f t="shared" si="404"/>
        <v>1.3731473419619939E-4</v>
      </c>
      <c r="W263" s="103">
        <f t="shared" ref="W263" si="405">IF(W45=0,0,W45/W$31)</f>
        <v>1.849538495623348E-4</v>
      </c>
      <c r="DA263" s="191"/>
    </row>
    <row r="264" spans="1:105" ht="11.45" customHeight="1" x14ac:dyDescent="0.25">
      <c r="A264" s="27" t="s">
        <v>34</v>
      </c>
      <c r="B264" s="46">
        <f t="shared" ref="B264:K264" si="406">IF(B46=0,0,B46/B$46)</f>
        <v>1</v>
      </c>
      <c r="C264" s="46">
        <f t="shared" si="406"/>
        <v>1</v>
      </c>
      <c r="D264" s="46">
        <f t="shared" si="406"/>
        <v>1</v>
      </c>
      <c r="E264" s="46">
        <f t="shared" si="406"/>
        <v>1</v>
      </c>
      <c r="F264" s="46">
        <f t="shared" si="406"/>
        <v>1</v>
      </c>
      <c r="G264" s="46">
        <f t="shared" si="406"/>
        <v>1</v>
      </c>
      <c r="H264" s="46">
        <f t="shared" si="406"/>
        <v>1</v>
      </c>
      <c r="I264" s="46">
        <f t="shared" si="406"/>
        <v>1</v>
      </c>
      <c r="J264" s="46">
        <f t="shared" si="406"/>
        <v>1</v>
      </c>
      <c r="K264" s="46">
        <f t="shared" si="406"/>
        <v>1</v>
      </c>
      <c r="L264" s="46">
        <f t="shared" ref="L264" si="407">IF(L46=0,0,L46/L$46)</f>
        <v>1</v>
      </c>
      <c r="M264" s="46">
        <f t="shared" ref="M264:V264" si="408">IF(M46=0,0,M46/M$46)</f>
        <v>1</v>
      </c>
      <c r="N264" s="46">
        <f t="shared" si="408"/>
        <v>1</v>
      </c>
      <c r="O264" s="46">
        <f t="shared" si="408"/>
        <v>1</v>
      </c>
      <c r="P264" s="46">
        <f t="shared" si="408"/>
        <v>1</v>
      </c>
      <c r="Q264" s="46">
        <f t="shared" si="408"/>
        <v>1</v>
      </c>
      <c r="R264" s="46">
        <f t="shared" si="408"/>
        <v>1</v>
      </c>
      <c r="S264" s="46">
        <f t="shared" si="408"/>
        <v>1</v>
      </c>
      <c r="T264" s="46">
        <f t="shared" si="408"/>
        <v>1</v>
      </c>
      <c r="U264" s="46">
        <f t="shared" si="408"/>
        <v>1</v>
      </c>
      <c r="V264" s="46">
        <f t="shared" si="408"/>
        <v>1</v>
      </c>
      <c r="W264" s="46">
        <f t="shared" ref="W264" si="409">IF(W46=0,0,W46/W$46)</f>
        <v>1</v>
      </c>
      <c r="DA264" s="211"/>
    </row>
    <row r="265" spans="1:105" ht="11.45" customHeight="1" x14ac:dyDescent="0.25">
      <c r="A265" s="153" t="s">
        <v>158</v>
      </c>
      <c r="B265" s="154">
        <f t="shared" ref="B265:K265" si="410">IF(B47=0,0,B47/B$46)</f>
        <v>0.70495900863278294</v>
      </c>
      <c r="C265" s="154">
        <f t="shared" si="410"/>
        <v>0.70617047514971087</v>
      </c>
      <c r="D265" s="154">
        <f t="shared" si="410"/>
        <v>0.70463626643422284</v>
      </c>
      <c r="E265" s="154">
        <f t="shared" si="410"/>
        <v>0.70993904737489044</v>
      </c>
      <c r="F265" s="154">
        <f t="shared" si="410"/>
        <v>0.69525489729046985</v>
      </c>
      <c r="G265" s="154">
        <f t="shared" si="410"/>
        <v>0.69541541804548246</v>
      </c>
      <c r="H265" s="154">
        <f t="shared" si="410"/>
        <v>0.69048643622508443</v>
      </c>
      <c r="I265" s="154">
        <f t="shared" si="410"/>
        <v>0.6929469221449196</v>
      </c>
      <c r="J265" s="154">
        <f t="shared" si="410"/>
        <v>0.69512220396367785</v>
      </c>
      <c r="K265" s="154">
        <f t="shared" si="410"/>
        <v>0.71095058947563361</v>
      </c>
      <c r="L265" s="154">
        <f t="shared" ref="L265" si="411">IF(L47=0,0,L47/L$46)</f>
        <v>0.7150642505028183</v>
      </c>
      <c r="M265" s="154">
        <f t="shared" ref="M265:V265" si="412">IF(M47=0,0,M47/M$46)</f>
        <v>0.71879658066361174</v>
      </c>
      <c r="N265" s="154">
        <f t="shared" si="412"/>
        <v>0.71772368879113024</v>
      </c>
      <c r="O265" s="154">
        <f t="shared" si="412"/>
        <v>0.7114205917770523</v>
      </c>
      <c r="P265" s="154">
        <f t="shared" si="412"/>
        <v>0.71424138458306807</v>
      </c>
      <c r="Q265" s="154">
        <f t="shared" si="412"/>
        <v>0.70842917787014281</v>
      </c>
      <c r="R265" s="154">
        <f t="shared" si="412"/>
        <v>0.70160791429357516</v>
      </c>
      <c r="S265" s="154">
        <f t="shared" si="412"/>
        <v>0.70018851047721387</v>
      </c>
      <c r="T265" s="154">
        <f t="shared" si="412"/>
        <v>0.70583964340065852</v>
      </c>
      <c r="U265" s="154">
        <f t="shared" si="412"/>
        <v>0.70485804652505057</v>
      </c>
      <c r="V265" s="154">
        <f t="shared" si="412"/>
        <v>0.69118506926695389</v>
      </c>
      <c r="W265" s="154">
        <f t="shared" ref="W265" si="413">IF(W47=0,0,W47/W$46)</f>
        <v>0.70254565395842417</v>
      </c>
      <c r="DA265" s="212"/>
    </row>
    <row r="266" spans="1:105" ht="11.45" customHeight="1" x14ac:dyDescent="0.25">
      <c r="A266" s="157" t="s">
        <v>110</v>
      </c>
      <c r="B266" s="103">
        <f t="shared" ref="B266:K266" si="414">IF(B48=0,0,B48/B$46)</f>
        <v>0.10997103973493352</v>
      </c>
      <c r="C266" s="103">
        <f t="shared" si="414"/>
        <v>0.1028009671993968</v>
      </c>
      <c r="D266" s="103">
        <f t="shared" si="414"/>
        <v>9.3162686284845267E-2</v>
      </c>
      <c r="E266" s="103">
        <f t="shared" si="414"/>
        <v>8.5044477224711784E-2</v>
      </c>
      <c r="F266" s="103">
        <f t="shared" si="414"/>
        <v>7.4457693042168052E-2</v>
      </c>
      <c r="G266" s="103">
        <f t="shared" si="414"/>
        <v>6.7359070563618784E-2</v>
      </c>
      <c r="H266" s="103">
        <f t="shared" si="414"/>
        <v>6.3426034812779225E-2</v>
      </c>
      <c r="I266" s="103">
        <f t="shared" si="414"/>
        <v>5.7623641004534008E-2</v>
      </c>
      <c r="J266" s="103">
        <f t="shared" si="414"/>
        <v>5.4736994686867387E-2</v>
      </c>
      <c r="K266" s="103">
        <f t="shared" si="414"/>
        <v>5.3149077095476935E-2</v>
      </c>
      <c r="L266" s="103">
        <f t="shared" ref="L266" si="415">IF(L48=0,0,L48/L$46)</f>
        <v>4.9704812931667869E-2</v>
      </c>
      <c r="M266" s="103">
        <f t="shared" ref="M266:V266" si="416">IF(M48=0,0,M48/M$46)</f>
        <v>4.6828873472966374E-2</v>
      </c>
      <c r="N266" s="103">
        <f t="shared" si="416"/>
        <v>4.5624244445114079E-2</v>
      </c>
      <c r="O266" s="103">
        <f t="shared" si="416"/>
        <v>4.4761886186765465E-2</v>
      </c>
      <c r="P266" s="103">
        <f t="shared" si="416"/>
        <v>4.137097261043448E-2</v>
      </c>
      <c r="Q266" s="103">
        <f t="shared" si="416"/>
        <v>3.949240490524928E-2</v>
      </c>
      <c r="R266" s="103">
        <f t="shared" si="416"/>
        <v>3.9408396022763137E-2</v>
      </c>
      <c r="S266" s="103">
        <f t="shared" si="416"/>
        <v>3.8349904892642804E-2</v>
      </c>
      <c r="T266" s="103">
        <f t="shared" si="416"/>
        <v>3.8591216665903899E-2</v>
      </c>
      <c r="U266" s="103">
        <f t="shared" si="416"/>
        <v>3.8009789046396222E-2</v>
      </c>
      <c r="V266" s="103">
        <f t="shared" si="416"/>
        <v>3.7464942002230273E-2</v>
      </c>
      <c r="W266" s="103">
        <f t="shared" ref="W266" si="417">IF(W48=0,0,W48/W$46)</f>
        <v>3.6689553913799335E-2</v>
      </c>
      <c r="DA266" s="191"/>
    </row>
    <row r="267" spans="1:105" ht="11.45" customHeight="1" x14ac:dyDescent="0.25">
      <c r="A267" s="157" t="s">
        <v>111</v>
      </c>
      <c r="B267" s="103">
        <f t="shared" ref="B267:K267" si="418">IF(B49=0,0,B49/B$46)</f>
        <v>0.59164941085841793</v>
      </c>
      <c r="C267" s="103">
        <f t="shared" si="418"/>
        <v>0.59981953029574231</v>
      </c>
      <c r="D267" s="103">
        <f t="shared" si="418"/>
        <v>0.60743297757659009</v>
      </c>
      <c r="E267" s="103">
        <f t="shared" si="418"/>
        <v>0.62064737589205587</v>
      </c>
      <c r="F267" s="103">
        <f t="shared" si="418"/>
        <v>0.61660158270617116</v>
      </c>
      <c r="G267" s="103">
        <f t="shared" si="418"/>
        <v>0.62375977743241284</v>
      </c>
      <c r="H267" s="103">
        <f t="shared" si="418"/>
        <v>0.62192036058145672</v>
      </c>
      <c r="I267" s="103">
        <f t="shared" si="418"/>
        <v>0.63025779056309006</v>
      </c>
      <c r="J267" s="103">
        <f t="shared" si="418"/>
        <v>0.63481914739638845</v>
      </c>
      <c r="K267" s="103">
        <f t="shared" si="418"/>
        <v>0.65147053413540079</v>
      </c>
      <c r="L267" s="103">
        <f t="shared" ref="L267" si="419">IF(L49=0,0,L49/L$46)</f>
        <v>0.65827629374964158</v>
      </c>
      <c r="M267" s="103">
        <f t="shared" ref="M267:V267" si="420">IF(M49=0,0,M49/M$46)</f>
        <v>0.6647333026129606</v>
      </c>
      <c r="N267" s="103">
        <f t="shared" si="420"/>
        <v>0.66403614149030066</v>
      </c>
      <c r="O267" s="103">
        <f t="shared" si="420"/>
        <v>0.658469593272205</v>
      </c>
      <c r="P267" s="103">
        <f t="shared" si="420"/>
        <v>0.66414857368845048</v>
      </c>
      <c r="Q267" s="103">
        <f t="shared" si="420"/>
        <v>0.6600669783297769</v>
      </c>
      <c r="R267" s="103">
        <f t="shared" si="420"/>
        <v>0.6530026156406793</v>
      </c>
      <c r="S267" s="103">
        <f t="shared" si="420"/>
        <v>0.65259109050102238</v>
      </c>
      <c r="T267" s="103">
        <f t="shared" si="420"/>
        <v>0.65717912274773405</v>
      </c>
      <c r="U267" s="103">
        <f t="shared" si="420"/>
        <v>0.65623127897385025</v>
      </c>
      <c r="V267" s="103">
        <f t="shared" si="420"/>
        <v>0.64254803131369764</v>
      </c>
      <c r="W267" s="103">
        <f t="shared" ref="W267" si="421">IF(W49=0,0,W49/W$46)</f>
        <v>0.65427130608801332</v>
      </c>
      <c r="DA267" s="191"/>
    </row>
    <row r="268" spans="1:105" ht="11.45" customHeight="1" x14ac:dyDescent="0.25">
      <c r="A268" s="157" t="s">
        <v>112</v>
      </c>
      <c r="B268" s="103">
        <f t="shared" ref="B268:K268" si="422">IF(B50=0,0,B50/B$46)</f>
        <v>2.983641956601937E-3</v>
      </c>
      <c r="C268" s="103">
        <f t="shared" si="422"/>
        <v>3.1508759295765434E-3</v>
      </c>
      <c r="D268" s="103">
        <f t="shared" si="422"/>
        <v>3.58601036196664E-3</v>
      </c>
      <c r="E268" s="103">
        <f t="shared" si="422"/>
        <v>3.7352499787188164E-3</v>
      </c>
      <c r="F268" s="103">
        <f t="shared" si="422"/>
        <v>3.6487296549495255E-3</v>
      </c>
      <c r="G268" s="103">
        <f t="shared" si="422"/>
        <v>3.6920018693275217E-3</v>
      </c>
      <c r="H268" s="103">
        <f t="shared" si="422"/>
        <v>4.1422843498071437E-3</v>
      </c>
      <c r="I268" s="103">
        <f t="shared" si="422"/>
        <v>4.0196987281035058E-3</v>
      </c>
      <c r="J268" s="103">
        <f t="shared" si="422"/>
        <v>4.2321742573662134E-3</v>
      </c>
      <c r="K268" s="103">
        <f t="shared" si="422"/>
        <v>4.5601708557489427E-3</v>
      </c>
      <c r="L268" s="103">
        <f t="shared" ref="L268" si="423">IF(L50=0,0,L50/L$46)</f>
        <v>4.6659634453014029E-3</v>
      </c>
      <c r="M268" s="103">
        <f t="shared" ref="M268:V268" si="424">IF(M50=0,0,M50/M$46)</f>
        <v>4.8100317495616707E-3</v>
      </c>
      <c r="N268" s="103">
        <f t="shared" si="424"/>
        <v>4.8698188081179351E-3</v>
      </c>
      <c r="O268" s="103">
        <f t="shared" si="424"/>
        <v>4.86311584860619E-3</v>
      </c>
      <c r="P268" s="103">
        <f t="shared" si="424"/>
        <v>5.1910518010436137E-3</v>
      </c>
      <c r="Q268" s="103">
        <f t="shared" si="424"/>
        <v>5.1322302370263801E-3</v>
      </c>
      <c r="R268" s="103">
        <f t="shared" si="424"/>
        <v>5.1089464963361367E-3</v>
      </c>
      <c r="S268" s="103">
        <f t="shared" si="424"/>
        <v>4.9372966926869363E-3</v>
      </c>
      <c r="T268" s="103">
        <f t="shared" si="424"/>
        <v>5.0813908832258352E-3</v>
      </c>
      <c r="U268" s="103">
        <f t="shared" si="424"/>
        <v>5.1639109722047645E-3</v>
      </c>
      <c r="V268" s="103">
        <f t="shared" si="424"/>
        <v>5.1838317013287085E-3</v>
      </c>
      <c r="W268" s="103">
        <f t="shared" ref="W268" si="425">IF(W50=0,0,W50/W$46)</f>
        <v>4.9532895238746447E-3</v>
      </c>
      <c r="DA268" s="191"/>
    </row>
    <row r="269" spans="1:105" ht="11.45" customHeight="1" x14ac:dyDescent="0.25">
      <c r="A269" s="157" t="s">
        <v>113</v>
      </c>
      <c r="B269" s="103">
        <f t="shared" ref="B269:K269" si="426">IF(B51=0,0,B51/B$46)</f>
        <v>2.626044907678479E-4</v>
      </c>
      <c r="C269" s="103">
        <f t="shared" si="426"/>
        <v>2.9997738417429464E-4</v>
      </c>
      <c r="D269" s="103">
        <f t="shared" si="426"/>
        <v>3.5433695760487887E-4</v>
      </c>
      <c r="E269" s="103">
        <f t="shared" si="426"/>
        <v>4.1391898162585096E-4</v>
      </c>
      <c r="F269" s="103">
        <f t="shared" si="426"/>
        <v>4.5195612357961583E-4</v>
      </c>
      <c r="G269" s="103">
        <f t="shared" si="426"/>
        <v>5.1454632552244456E-4</v>
      </c>
      <c r="H269" s="103">
        <f t="shared" si="426"/>
        <v>9.0681138610805773E-4</v>
      </c>
      <c r="I269" s="103">
        <f t="shared" si="426"/>
        <v>9.5756486206205721E-4</v>
      </c>
      <c r="J269" s="103">
        <f t="shared" si="426"/>
        <v>1.2480252346478626E-3</v>
      </c>
      <c r="K269" s="103">
        <f t="shared" si="426"/>
        <v>1.6762731127973676E-3</v>
      </c>
      <c r="L269" s="103">
        <f t="shared" ref="L269" si="427">IF(L51=0,0,L51/L$46)</f>
        <v>2.3245404309464516E-3</v>
      </c>
      <c r="M269" s="103">
        <f t="shared" ref="M269:V269" si="428">IF(M51=0,0,M51/M$46)</f>
        <v>2.2931348177794133E-3</v>
      </c>
      <c r="N269" s="103">
        <f t="shared" si="428"/>
        <v>2.9750773946804758E-3</v>
      </c>
      <c r="O269" s="103">
        <f t="shared" si="428"/>
        <v>3.0463094034290151E-3</v>
      </c>
      <c r="P269" s="103">
        <f t="shared" si="428"/>
        <v>3.1539478953522965E-3</v>
      </c>
      <c r="Q269" s="103">
        <f t="shared" si="428"/>
        <v>3.2691471548294535E-3</v>
      </c>
      <c r="R269" s="103">
        <f t="shared" si="428"/>
        <v>3.4210262621470543E-3</v>
      </c>
      <c r="S269" s="103">
        <f t="shared" si="428"/>
        <v>3.4387887932625983E-3</v>
      </c>
      <c r="T269" s="103">
        <f t="shared" si="428"/>
        <v>3.740356626768642E-3</v>
      </c>
      <c r="U269" s="103">
        <f t="shared" si="428"/>
        <v>3.8614062042443592E-3</v>
      </c>
      <c r="V269" s="103">
        <f t="shared" si="428"/>
        <v>4.0380117787045047E-3</v>
      </c>
      <c r="W269" s="103">
        <f t="shared" ref="W269" si="429">IF(W51=0,0,W51/W$46)</f>
        <v>3.8703845955242121E-3</v>
      </c>
      <c r="DA269" s="191"/>
    </row>
    <row r="270" spans="1:105" ht="11.45" customHeight="1" x14ac:dyDescent="0.25">
      <c r="A270" s="157" t="s">
        <v>115</v>
      </c>
      <c r="B270" s="103">
        <f t="shared" ref="B270:K270" si="430">IF(B52=0,0,B52/B$46)</f>
        <v>9.2311592061568382E-5</v>
      </c>
      <c r="C270" s="103">
        <f t="shared" si="430"/>
        <v>9.9124340820949013E-5</v>
      </c>
      <c r="D270" s="103">
        <f t="shared" si="430"/>
        <v>1.0025525321578427E-4</v>
      </c>
      <c r="E270" s="103">
        <f t="shared" si="430"/>
        <v>9.8025297778105651E-5</v>
      </c>
      <c r="F270" s="103">
        <f t="shared" si="430"/>
        <v>9.4935763601628609E-5</v>
      </c>
      <c r="G270" s="103">
        <f t="shared" si="430"/>
        <v>9.0021854600877529E-5</v>
      </c>
      <c r="H270" s="103">
        <f t="shared" si="430"/>
        <v>9.0945094933349353E-5</v>
      </c>
      <c r="I270" s="103">
        <f t="shared" si="430"/>
        <v>8.8226987130097151E-5</v>
      </c>
      <c r="J270" s="103">
        <f t="shared" si="430"/>
        <v>8.5862388407907466E-5</v>
      </c>
      <c r="K270" s="103">
        <f t="shared" si="430"/>
        <v>9.4534276209440018E-5</v>
      </c>
      <c r="L270" s="103">
        <f t="shared" ref="L270" si="431">IF(L52=0,0,L52/L$46)</f>
        <v>9.2639945261070242E-5</v>
      </c>
      <c r="M270" s="103">
        <f t="shared" ref="M270:V270" si="432">IF(M52=0,0,M52/M$46)</f>
        <v>1.3123801034375295E-4</v>
      </c>
      <c r="N270" s="103">
        <f t="shared" si="432"/>
        <v>2.1840665291707331E-4</v>
      </c>
      <c r="O270" s="103">
        <f t="shared" si="432"/>
        <v>2.7968706604657959E-4</v>
      </c>
      <c r="P270" s="103">
        <f t="shared" si="432"/>
        <v>3.7683858778711938E-4</v>
      </c>
      <c r="Q270" s="103">
        <f t="shared" si="432"/>
        <v>4.6841724326092193E-4</v>
      </c>
      <c r="R270" s="103">
        <f t="shared" si="432"/>
        <v>6.6692987164953014E-4</v>
      </c>
      <c r="S270" s="103">
        <f t="shared" si="432"/>
        <v>8.7142959759923502E-4</v>
      </c>
      <c r="T270" s="103">
        <f t="shared" si="432"/>
        <v>1.2475564770260197E-3</v>
      </c>
      <c r="U270" s="103">
        <f t="shared" si="432"/>
        <v>1.5916613283550147E-3</v>
      </c>
      <c r="V270" s="103">
        <f t="shared" si="432"/>
        <v>1.9502524709927023E-3</v>
      </c>
      <c r="W270" s="103">
        <f t="shared" ref="W270" si="433">IF(W52=0,0,W52/W$46)</f>
        <v>2.7611198372126814E-3</v>
      </c>
      <c r="DA270" s="191"/>
    </row>
    <row r="271" spans="1:105" ht="11.45" customHeight="1" x14ac:dyDescent="0.25">
      <c r="A271" s="155" t="s">
        <v>160</v>
      </c>
      <c r="B271" s="156">
        <f t="shared" ref="B271:K271" si="434">IF(B53=0,0,B53/B$46)</f>
        <v>0.29504099136721695</v>
      </c>
      <c r="C271" s="156">
        <f t="shared" si="434"/>
        <v>0.29382952485028901</v>
      </c>
      <c r="D271" s="156">
        <f t="shared" si="434"/>
        <v>0.29536373356577705</v>
      </c>
      <c r="E271" s="156">
        <f t="shared" si="434"/>
        <v>0.29006095262510956</v>
      </c>
      <c r="F271" s="156">
        <f t="shared" si="434"/>
        <v>0.30474510270953015</v>
      </c>
      <c r="G271" s="156">
        <f t="shared" si="434"/>
        <v>0.30458458195451765</v>
      </c>
      <c r="H271" s="156">
        <f t="shared" si="434"/>
        <v>0.30951356377491562</v>
      </c>
      <c r="I271" s="156">
        <f t="shared" si="434"/>
        <v>0.30705307785508035</v>
      </c>
      <c r="J271" s="156">
        <f t="shared" si="434"/>
        <v>0.30487779603632215</v>
      </c>
      <c r="K271" s="156">
        <f t="shared" si="434"/>
        <v>0.28904941052436639</v>
      </c>
      <c r="L271" s="156">
        <f t="shared" ref="L271" si="435">IF(L53=0,0,L53/L$46)</f>
        <v>0.2849357494971817</v>
      </c>
      <c r="M271" s="156">
        <f t="shared" ref="M271:V271" si="436">IF(M53=0,0,M53/M$46)</f>
        <v>0.28120341933638821</v>
      </c>
      <c r="N271" s="156">
        <f t="shared" si="436"/>
        <v>0.28227631120886981</v>
      </c>
      <c r="O271" s="156">
        <f t="shared" si="436"/>
        <v>0.2885794082229477</v>
      </c>
      <c r="P271" s="156">
        <f t="shared" si="436"/>
        <v>0.28575861541693193</v>
      </c>
      <c r="Q271" s="156">
        <f t="shared" si="436"/>
        <v>0.29157082212985713</v>
      </c>
      <c r="R271" s="156">
        <f t="shared" si="436"/>
        <v>0.29839208570642484</v>
      </c>
      <c r="S271" s="156">
        <f t="shared" si="436"/>
        <v>0.29981148952278613</v>
      </c>
      <c r="T271" s="156">
        <f t="shared" si="436"/>
        <v>0.29416035659934148</v>
      </c>
      <c r="U271" s="156">
        <f t="shared" si="436"/>
        <v>0.29514195347494943</v>
      </c>
      <c r="V271" s="156">
        <f t="shared" si="436"/>
        <v>0.30881493073304611</v>
      </c>
      <c r="W271" s="156">
        <f t="shared" ref="W271" si="437">IF(W53=0,0,W53/W$46)</f>
        <v>0.29745434604157583</v>
      </c>
      <c r="DA271" s="213"/>
    </row>
    <row r="272" spans="1:105" ht="11.45" customHeight="1" x14ac:dyDescent="0.25">
      <c r="A272" s="162" t="s">
        <v>27</v>
      </c>
      <c r="B272" s="104">
        <f t="shared" ref="B272:K272" si="438">IF(B54=0,0,B54/B$46)</f>
        <v>0.22853024987359455</v>
      </c>
      <c r="C272" s="104">
        <f t="shared" si="438"/>
        <v>0.2251392773623116</v>
      </c>
      <c r="D272" s="104">
        <f t="shared" si="438"/>
        <v>0.22459988879759143</v>
      </c>
      <c r="E272" s="104">
        <f t="shared" si="438"/>
        <v>0.21998742273999147</v>
      </c>
      <c r="F272" s="104">
        <f t="shared" si="438"/>
        <v>0.22611130195546963</v>
      </c>
      <c r="G272" s="104">
        <f t="shared" si="438"/>
        <v>0.22531900177935957</v>
      </c>
      <c r="H272" s="104">
        <f t="shared" si="438"/>
        <v>0.22686612663713707</v>
      </c>
      <c r="I272" s="104">
        <f t="shared" si="438"/>
        <v>0.22537268986444212</v>
      </c>
      <c r="J272" s="104">
        <f t="shared" si="438"/>
        <v>0.22291370988613271</v>
      </c>
      <c r="K272" s="104">
        <f t="shared" si="438"/>
        <v>0.21330963954622176</v>
      </c>
      <c r="L272" s="104">
        <f t="shared" ref="L272" si="439">IF(L54=0,0,L54/L$46)</f>
        <v>0.20806039532665943</v>
      </c>
      <c r="M272" s="104">
        <f t="shared" ref="M272:V272" si="440">IF(M54=0,0,M54/M$46)</f>
        <v>0.20565609012533689</v>
      </c>
      <c r="N272" s="104">
        <f t="shared" si="440"/>
        <v>0.20350467960222068</v>
      </c>
      <c r="O272" s="104">
        <f t="shared" si="440"/>
        <v>0.20506749326100035</v>
      </c>
      <c r="P272" s="104">
        <f t="shared" si="440"/>
        <v>0.20323400634059338</v>
      </c>
      <c r="Q272" s="104">
        <f t="shared" si="440"/>
        <v>0.20718905872271803</v>
      </c>
      <c r="R272" s="104">
        <f t="shared" si="440"/>
        <v>0.2099006695036397</v>
      </c>
      <c r="S272" s="104">
        <f t="shared" si="440"/>
        <v>0.2084487560727773</v>
      </c>
      <c r="T272" s="104">
        <f t="shared" si="440"/>
        <v>0.2069184401514727</v>
      </c>
      <c r="U272" s="104">
        <f t="shared" si="440"/>
        <v>0.20573740730015042</v>
      </c>
      <c r="V272" s="104">
        <f t="shared" si="440"/>
        <v>0.21450774798075342</v>
      </c>
      <c r="W272" s="104">
        <f t="shared" ref="W272" si="441">IF(W54=0,0,W54/W$46)</f>
        <v>0.20628419696316272</v>
      </c>
      <c r="DA272" s="195"/>
    </row>
    <row r="273" spans="1:105" ht="11.45" customHeight="1" x14ac:dyDescent="0.25">
      <c r="A273" s="158" t="s">
        <v>116</v>
      </c>
      <c r="B273" s="105">
        <f t="shared" ref="B273:K273" si="442">IF(B55=0,0,B55/B$46)</f>
        <v>6.6510741493622433E-2</v>
      </c>
      <c r="C273" s="105">
        <f t="shared" si="442"/>
        <v>6.8690247487977404E-2</v>
      </c>
      <c r="D273" s="105">
        <f t="shared" si="442"/>
        <v>7.0763844768185619E-2</v>
      </c>
      <c r="E273" s="105">
        <f t="shared" si="442"/>
        <v>7.0073529885118085E-2</v>
      </c>
      <c r="F273" s="105">
        <f t="shared" si="442"/>
        <v>7.8633800754060512E-2</v>
      </c>
      <c r="G273" s="105">
        <f t="shared" si="442"/>
        <v>7.9265580175158057E-2</v>
      </c>
      <c r="H273" s="105">
        <f t="shared" si="442"/>
        <v>8.2647437137778557E-2</v>
      </c>
      <c r="I273" s="105">
        <f t="shared" si="442"/>
        <v>8.1680387990638273E-2</v>
      </c>
      <c r="J273" s="105">
        <f t="shared" si="442"/>
        <v>8.1964086150189408E-2</v>
      </c>
      <c r="K273" s="105">
        <f t="shared" si="442"/>
        <v>7.5739770978144605E-2</v>
      </c>
      <c r="L273" s="105">
        <f t="shared" ref="L273" si="443">IF(L55=0,0,L55/L$46)</f>
        <v>7.6875354170522228E-2</v>
      </c>
      <c r="M273" s="105">
        <f t="shared" ref="M273:V273" si="444">IF(M55=0,0,M55/M$46)</f>
        <v>7.5547329211051312E-2</v>
      </c>
      <c r="N273" s="105">
        <f t="shared" si="444"/>
        <v>7.8771631606649101E-2</v>
      </c>
      <c r="O273" s="105">
        <f t="shared" si="444"/>
        <v>8.3511914961947376E-2</v>
      </c>
      <c r="P273" s="105">
        <f t="shared" si="444"/>
        <v>8.2524609076338587E-2</v>
      </c>
      <c r="Q273" s="105">
        <f t="shared" si="444"/>
        <v>8.438176340713914E-2</v>
      </c>
      <c r="R273" s="105">
        <f t="shared" si="444"/>
        <v>8.8491416202785153E-2</v>
      </c>
      <c r="S273" s="105">
        <f t="shared" si="444"/>
        <v>9.136273345000881E-2</v>
      </c>
      <c r="T273" s="105">
        <f t="shared" si="444"/>
        <v>8.7241916447868786E-2</v>
      </c>
      <c r="U273" s="105">
        <f t="shared" si="444"/>
        <v>8.9404546174798982E-2</v>
      </c>
      <c r="V273" s="105">
        <f t="shared" si="444"/>
        <v>9.4307182752292704E-2</v>
      </c>
      <c r="W273" s="105">
        <f t="shared" ref="W273" si="445">IF(W55=0,0,W55/W$46)</f>
        <v>9.1170149078413115E-2</v>
      </c>
      <c r="DA273" s="192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  <ignoredErrors>
    <ignoredError sqref="B6:V26 W6:W2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DA166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25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627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DA1" s="170" t="s">
        <v>157</v>
      </c>
    </row>
    <row r="2" spans="1:105" ht="11.4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DA2" s="208"/>
    </row>
    <row r="3" spans="1:105" ht="11.45" customHeight="1" x14ac:dyDescent="0.25">
      <c r="A3" s="53" t="s">
        <v>32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DA3" s="172"/>
    </row>
    <row r="4" spans="1:105" ht="11.45" customHeight="1" x14ac:dyDescent="0.25">
      <c r="A4" s="133" t="s">
        <v>51</v>
      </c>
      <c r="B4" s="145">
        <f t="shared" ref="B4:K4" si="0">B5+B9+B10+B15</f>
        <v>243239.17468242196</v>
      </c>
      <c r="C4" s="145">
        <f t="shared" si="0"/>
        <v>247654.0620051529</v>
      </c>
      <c r="D4" s="145">
        <f t="shared" si="0"/>
        <v>251023.04901718051</v>
      </c>
      <c r="E4" s="145">
        <f t="shared" si="0"/>
        <v>253736.2588037407</v>
      </c>
      <c r="F4" s="145">
        <f t="shared" si="0"/>
        <v>259911.4799428579</v>
      </c>
      <c r="G4" s="145">
        <f t="shared" si="0"/>
        <v>260241.00154504625</v>
      </c>
      <c r="H4" s="145">
        <f t="shared" si="0"/>
        <v>266128.09950952139</v>
      </c>
      <c r="I4" s="145">
        <f t="shared" si="0"/>
        <v>270497.91317865159</v>
      </c>
      <c r="J4" s="145">
        <f t="shared" si="0"/>
        <v>266898.08392715856</v>
      </c>
      <c r="K4" s="145">
        <f t="shared" si="0"/>
        <v>261255.77045300332</v>
      </c>
      <c r="L4" s="145">
        <f t="shared" ref="L4" si="1">L5+L9+L10+L15</f>
        <v>260656.65756072433</v>
      </c>
      <c r="M4" s="145">
        <f t="shared" ref="M4:V4" si="2">M5+M9+M10+M15</f>
        <v>259430.63309919744</v>
      </c>
      <c r="N4" s="145">
        <f t="shared" si="2"/>
        <v>250542.29793596864</v>
      </c>
      <c r="O4" s="145">
        <f t="shared" si="2"/>
        <v>247993.65546042367</v>
      </c>
      <c r="P4" s="145">
        <f t="shared" si="2"/>
        <v>252081.26985067685</v>
      </c>
      <c r="Q4" s="145">
        <f t="shared" si="2"/>
        <v>255365.44917366866</v>
      </c>
      <c r="R4" s="145">
        <f t="shared" si="2"/>
        <v>260996.23687392427</v>
      </c>
      <c r="S4" s="145">
        <f t="shared" si="2"/>
        <v>266223.52976172947</v>
      </c>
      <c r="T4" s="145">
        <f t="shared" si="2"/>
        <v>267422.52567292901</v>
      </c>
      <c r="U4" s="145">
        <f t="shared" si="2"/>
        <v>269985.37066853564</v>
      </c>
      <c r="V4" s="145">
        <f t="shared" si="2"/>
        <v>238058.54696093698</v>
      </c>
      <c r="W4" s="145">
        <f t="shared" ref="W4" si="3">W5+W9+W10+W15</f>
        <v>256834.98777587892</v>
      </c>
      <c r="DA4" s="206" t="s">
        <v>628</v>
      </c>
    </row>
    <row r="5" spans="1:105" ht="11.45" customHeight="1" x14ac:dyDescent="0.25">
      <c r="A5" s="92" t="s">
        <v>46</v>
      </c>
      <c r="B5" s="97">
        <f t="shared" ref="B5:K5" si="4">SUM(B6:B8)</f>
        <v>242131.46163886506</v>
      </c>
      <c r="C5" s="97">
        <f t="shared" si="4"/>
        <v>246346.42944797932</v>
      </c>
      <c r="D5" s="97">
        <f t="shared" si="4"/>
        <v>249426.95318410147</v>
      </c>
      <c r="E5" s="97">
        <f t="shared" si="4"/>
        <v>251845.34714703355</v>
      </c>
      <c r="F5" s="97">
        <f t="shared" si="4"/>
        <v>257501.97997420467</v>
      </c>
      <c r="G5" s="97">
        <f t="shared" si="4"/>
        <v>256508.96800171971</v>
      </c>
      <c r="H5" s="97">
        <f t="shared" si="4"/>
        <v>260233.57575494406</v>
      </c>
      <c r="I5" s="97">
        <f t="shared" si="4"/>
        <v>262454.4457704213</v>
      </c>
      <c r="J5" s="97">
        <f t="shared" si="4"/>
        <v>257109.83909200339</v>
      </c>
      <c r="K5" s="97">
        <f t="shared" si="4"/>
        <v>249708.83895356834</v>
      </c>
      <c r="L5" s="97">
        <f t="shared" ref="L5" si="5">SUM(L6:L8)</f>
        <v>247540.06722012034</v>
      </c>
      <c r="M5" s="97">
        <f t="shared" ref="M5:V5" si="6">SUM(M6:M8)</f>
        <v>245526.30426139297</v>
      </c>
      <c r="N5" s="97">
        <f t="shared" si="6"/>
        <v>235718.42211865858</v>
      </c>
      <c r="O5" s="97">
        <f t="shared" si="6"/>
        <v>234551.40550386929</v>
      </c>
      <c r="P5" s="97">
        <f t="shared" si="6"/>
        <v>237560.39439638867</v>
      </c>
      <c r="Q5" s="97">
        <f t="shared" si="6"/>
        <v>240743.21083662938</v>
      </c>
      <c r="R5" s="97">
        <f t="shared" si="6"/>
        <v>246647.42787790194</v>
      </c>
      <c r="S5" s="97">
        <f t="shared" si="6"/>
        <v>250735.54078589845</v>
      </c>
      <c r="T5" s="97">
        <f t="shared" si="6"/>
        <v>250411.21983576956</v>
      </c>
      <c r="U5" s="97">
        <f t="shared" si="6"/>
        <v>252113.52811779879</v>
      </c>
      <c r="V5" s="97">
        <f t="shared" si="6"/>
        <v>219948.99398624245</v>
      </c>
      <c r="W5" s="97">
        <f t="shared" ref="W5" si="7">SUM(W6:W8)</f>
        <v>237290.0356904557</v>
      </c>
      <c r="DA5" s="175"/>
    </row>
    <row r="6" spans="1:105" ht="11.45" customHeight="1" x14ac:dyDescent="0.25">
      <c r="A6" s="128" t="s">
        <v>52</v>
      </c>
      <c r="B6" s="97">
        <v>3657.1116938950986</v>
      </c>
      <c r="C6" s="97">
        <v>3848.4730868443676</v>
      </c>
      <c r="D6" s="97">
        <v>4079.6148753224411</v>
      </c>
      <c r="E6" s="97">
        <v>4223.0121238177126</v>
      </c>
      <c r="F6" s="97">
        <v>4550.9928632846086</v>
      </c>
      <c r="G6" s="97">
        <v>4686.8214961306967</v>
      </c>
      <c r="H6" s="97">
        <v>4841.7960447119513</v>
      </c>
      <c r="I6" s="97">
        <v>4821.62252794497</v>
      </c>
      <c r="J6" s="97">
        <v>4962.6530524505579</v>
      </c>
      <c r="K6" s="97">
        <v>5152.769217540842</v>
      </c>
      <c r="L6" s="97">
        <v>5199.6279449699059</v>
      </c>
      <c r="M6" s="97">
        <v>5404.6846947549448</v>
      </c>
      <c r="N6" s="97">
        <v>5379.718916595014</v>
      </c>
      <c r="O6" s="97">
        <v>5688.2838349097165</v>
      </c>
      <c r="P6" s="97">
        <v>5767.1035253654336</v>
      </c>
      <c r="Q6" s="97">
        <v>5899.8538263112623</v>
      </c>
      <c r="R6" s="97">
        <v>5912.2981943250225</v>
      </c>
      <c r="S6" s="97">
        <v>5998.5307824591573</v>
      </c>
      <c r="T6" s="97">
        <v>5960.1435081685286</v>
      </c>
      <c r="U6" s="97">
        <v>5993.767755803955</v>
      </c>
      <c r="V6" s="97">
        <v>5060.673860705072</v>
      </c>
      <c r="W6" s="97">
        <v>5262.4261392949256</v>
      </c>
      <c r="DA6" s="175" t="s">
        <v>629</v>
      </c>
    </row>
    <row r="7" spans="1:105" ht="11.45" customHeight="1" x14ac:dyDescent="0.25">
      <c r="A7" s="128" t="s">
        <v>53</v>
      </c>
      <c r="B7" s="97">
        <v>109308.95451418747</v>
      </c>
      <c r="C7" s="97">
        <v>107721.69931212378</v>
      </c>
      <c r="D7" s="97">
        <v>105848.08710232159</v>
      </c>
      <c r="E7" s="97">
        <v>102102.41874462596</v>
      </c>
      <c r="F7" s="97">
        <v>98809.53138435079</v>
      </c>
      <c r="G7" s="97">
        <v>94107.89329320722</v>
      </c>
      <c r="H7" s="97">
        <v>90832.384436801382</v>
      </c>
      <c r="I7" s="97">
        <v>87681.795442820279</v>
      </c>
      <c r="J7" s="97">
        <v>83248.553998280302</v>
      </c>
      <c r="K7" s="97">
        <v>80066.078847807381</v>
      </c>
      <c r="L7" s="97">
        <v>75480.622785898551</v>
      </c>
      <c r="M7" s="97">
        <v>72667.604815133251</v>
      </c>
      <c r="N7" s="97">
        <v>67461.629406706779</v>
      </c>
      <c r="O7" s="97">
        <v>65366.645485812558</v>
      </c>
      <c r="P7" s="97">
        <v>65108.739208942388</v>
      </c>
      <c r="Q7" s="97">
        <v>64144.625795356849</v>
      </c>
      <c r="R7" s="97">
        <v>64361.99441100601</v>
      </c>
      <c r="S7" s="97">
        <v>64802.492433361986</v>
      </c>
      <c r="T7" s="97">
        <v>64829.999656061897</v>
      </c>
      <c r="U7" s="97">
        <v>66247.591917454847</v>
      </c>
      <c r="V7" s="97">
        <v>56945.626311263972</v>
      </c>
      <c r="W7" s="97">
        <v>62062.143336199479</v>
      </c>
      <c r="DA7" s="175" t="s">
        <v>630</v>
      </c>
    </row>
    <row r="8" spans="1:105" ht="11.45" customHeight="1" x14ac:dyDescent="0.25">
      <c r="A8" s="128" t="s">
        <v>54</v>
      </c>
      <c r="B8" s="97">
        <v>129165.39543078248</v>
      </c>
      <c r="C8" s="97">
        <v>134776.25704901118</v>
      </c>
      <c r="D8" s="97">
        <v>139499.25120645744</v>
      </c>
      <c r="E8" s="97">
        <v>145519.91627858987</v>
      </c>
      <c r="F8" s="97">
        <v>154141.45572656926</v>
      </c>
      <c r="G8" s="97">
        <v>157714.25321238179</v>
      </c>
      <c r="H8" s="97">
        <v>164559.39527343074</v>
      </c>
      <c r="I8" s="97">
        <v>169951.02779965606</v>
      </c>
      <c r="J8" s="97">
        <v>168898.63204127253</v>
      </c>
      <c r="K8" s="97">
        <v>164489.99088822011</v>
      </c>
      <c r="L8" s="97">
        <v>166859.81648925188</v>
      </c>
      <c r="M8" s="97">
        <v>167454.01475150476</v>
      </c>
      <c r="N8" s="97">
        <v>162877.07379535679</v>
      </c>
      <c r="O8" s="97">
        <v>163496.476183147</v>
      </c>
      <c r="P8" s="97">
        <v>166684.55166208083</v>
      </c>
      <c r="Q8" s="97">
        <v>170698.73121496127</v>
      </c>
      <c r="R8" s="97">
        <v>176373.13527257091</v>
      </c>
      <c r="S8" s="97">
        <v>179934.51757007733</v>
      </c>
      <c r="T8" s="97">
        <v>179621.07667153914</v>
      </c>
      <c r="U8" s="97">
        <v>179872.16844453997</v>
      </c>
      <c r="V8" s="97">
        <v>157942.6938142734</v>
      </c>
      <c r="W8" s="97">
        <v>169965.46621496131</v>
      </c>
      <c r="DA8" s="175" t="s">
        <v>631</v>
      </c>
    </row>
    <row r="9" spans="1:105" ht="11.45" customHeight="1" x14ac:dyDescent="0.25">
      <c r="A9" s="92" t="s">
        <v>55</v>
      </c>
      <c r="B9" s="97">
        <v>373.19423903697339</v>
      </c>
      <c r="C9" s="97">
        <v>445.87265692175407</v>
      </c>
      <c r="D9" s="97">
        <v>460.38263112639731</v>
      </c>
      <c r="E9" s="97">
        <v>489.29518486672401</v>
      </c>
      <c r="F9" s="97">
        <v>508.00550300945827</v>
      </c>
      <c r="G9" s="97">
        <v>576.02596732588131</v>
      </c>
      <c r="H9" s="97">
        <v>687.80008598452264</v>
      </c>
      <c r="I9" s="97">
        <v>774.83671539122963</v>
      </c>
      <c r="J9" s="97">
        <v>828.89312123817717</v>
      </c>
      <c r="K9" s="97">
        <v>959.951762682717</v>
      </c>
      <c r="L9" s="97">
        <v>1099.7869303525365</v>
      </c>
      <c r="M9" s="97">
        <v>1215.5530524505589</v>
      </c>
      <c r="N9" s="97">
        <v>1290.9876182287187</v>
      </c>
      <c r="O9" s="97">
        <v>1377.5356835769558</v>
      </c>
      <c r="P9" s="97">
        <v>1472.1895958727428</v>
      </c>
      <c r="Q9" s="97">
        <v>1547.3188306104898</v>
      </c>
      <c r="R9" s="97">
        <v>1583.986672398968</v>
      </c>
      <c r="S9" s="97">
        <v>1542.6902837489254</v>
      </c>
      <c r="T9" s="97">
        <v>1582.8328460877042</v>
      </c>
      <c r="U9" s="97">
        <v>1819.9204643164228</v>
      </c>
      <c r="V9" s="97">
        <v>1692.6207222699909</v>
      </c>
      <c r="W9" s="97">
        <v>2020.1338779019768</v>
      </c>
      <c r="DA9" s="175" t="s">
        <v>632</v>
      </c>
    </row>
    <row r="10" spans="1:105" ht="11.45" customHeight="1" x14ac:dyDescent="0.25">
      <c r="A10" s="92" t="s">
        <v>56</v>
      </c>
      <c r="B10" s="97">
        <f>SUM(B11:B13)</f>
        <v>711.24565778159922</v>
      </c>
      <c r="C10" s="97">
        <f t="shared" ref="C10:W10" si="8">SUM(C11:C13)</f>
        <v>837.95098882201194</v>
      </c>
      <c r="D10" s="97">
        <f t="shared" si="8"/>
        <v>1111.5539982803093</v>
      </c>
      <c r="E10" s="97">
        <f t="shared" si="8"/>
        <v>1378.2826311263975</v>
      </c>
      <c r="F10" s="97">
        <f t="shared" si="8"/>
        <v>1878.1439380911436</v>
      </c>
      <c r="G10" s="97">
        <f t="shared" si="8"/>
        <v>3128.4061049011175</v>
      </c>
      <c r="H10" s="97">
        <f t="shared" si="8"/>
        <v>5179.2452278589853</v>
      </c>
      <c r="I10" s="97">
        <f t="shared" si="8"/>
        <v>7241.2651762682708</v>
      </c>
      <c r="J10" s="97">
        <f t="shared" si="8"/>
        <v>8930.9944110060169</v>
      </c>
      <c r="K10" s="97">
        <f t="shared" si="8"/>
        <v>10557.608082545139</v>
      </c>
      <c r="L10" s="97">
        <f t="shared" si="8"/>
        <v>11981.646431642304</v>
      </c>
      <c r="M10" s="97">
        <f t="shared" si="8"/>
        <v>12649.139638865001</v>
      </c>
      <c r="N10" s="97">
        <f t="shared" si="8"/>
        <v>13489.490627687019</v>
      </c>
      <c r="O10" s="97">
        <f t="shared" si="8"/>
        <v>11998.921152192603</v>
      </c>
      <c r="P10" s="97">
        <f t="shared" si="8"/>
        <v>12971.926999140151</v>
      </c>
      <c r="Q10" s="97">
        <f t="shared" si="8"/>
        <v>12973.384522785898</v>
      </c>
      <c r="R10" s="97">
        <f t="shared" si="8"/>
        <v>12641.04325021496</v>
      </c>
      <c r="S10" s="97">
        <f t="shared" si="8"/>
        <v>13790.023731728288</v>
      </c>
      <c r="T10" s="97">
        <f t="shared" si="8"/>
        <v>15220.347549441096</v>
      </c>
      <c r="U10" s="97">
        <f t="shared" si="8"/>
        <v>15739.145141874462</v>
      </c>
      <c r="V10" s="97">
        <f t="shared" si="8"/>
        <v>15927.72820292347</v>
      </c>
      <c r="W10" s="97">
        <f t="shared" si="8"/>
        <v>16609.515735167668</v>
      </c>
      <c r="DA10" s="175"/>
    </row>
    <row r="11" spans="1:105" ht="11.45" customHeight="1" x14ac:dyDescent="0.25">
      <c r="A11" s="128" t="s">
        <v>57</v>
      </c>
      <c r="B11" s="97">
        <v>0</v>
      </c>
      <c r="C11" s="97">
        <v>0</v>
      </c>
      <c r="D11" s="97">
        <v>0</v>
      </c>
      <c r="E11" s="97">
        <v>0</v>
      </c>
      <c r="F11" s="97">
        <v>0</v>
      </c>
      <c r="G11" s="97">
        <v>0</v>
      </c>
      <c r="H11" s="97">
        <v>0</v>
      </c>
      <c r="I11" s="97">
        <v>0</v>
      </c>
      <c r="J11" s="97">
        <v>19.060189165950128</v>
      </c>
      <c r="K11" s="97">
        <v>22.285726569217537</v>
      </c>
      <c r="L11" s="97">
        <v>27.66044711951848</v>
      </c>
      <c r="M11" s="97">
        <v>70.705760963026663</v>
      </c>
      <c r="N11" s="97">
        <v>98.272312983662928</v>
      </c>
      <c r="O11" s="97">
        <v>116.57497850386929</v>
      </c>
      <c r="P11" s="97">
        <v>122.9090283748925</v>
      </c>
      <c r="Q11" s="97">
        <v>127.30971625107482</v>
      </c>
      <c r="R11" s="97">
        <v>132.15932932072226</v>
      </c>
      <c r="S11" s="97">
        <v>150.34875322441962</v>
      </c>
      <c r="T11" s="97">
        <v>154.45563198624248</v>
      </c>
      <c r="U11" s="97">
        <v>158.80386930352535</v>
      </c>
      <c r="V11" s="97">
        <v>172.9438521066208</v>
      </c>
      <c r="W11" s="97">
        <v>108.50980223559759</v>
      </c>
      <c r="DA11" s="175" t="s">
        <v>633</v>
      </c>
    </row>
    <row r="12" spans="1:105" ht="11.45" customHeight="1" x14ac:dyDescent="0.25">
      <c r="A12" s="128" t="s">
        <v>58</v>
      </c>
      <c r="B12" s="97">
        <v>58.684436801375753</v>
      </c>
      <c r="C12" s="97">
        <v>65.778159931212372</v>
      </c>
      <c r="D12" s="97">
        <v>159.29939810834048</v>
      </c>
      <c r="E12" s="97">
        <v>242.55485812553741</v>
      </c>
      <c r="F12" s="97">
        <v>306.28271711092003</v>
      </c>
      <c r="G12" s="97">
        <v>543.47042132416163</v>
      </c>
      <c r="H12" s="97">
        <v>841.27274290627702</v>
      </c>
      <c r="I12" s="97">
        <v>1090.9985382631126</v>
      </c>
      <c r="J12" s="97">
        <v>1691.4529664660356</v>
      </c>
      <c r="K12" s="97">
        <v>2068.035339638865</v>
      </c>
      <c r="L12" s="97">
        <v>2477.7725709372321</v>
      </c>
      <c r="M12" s="97">
        <v>2533.048667239897</v>
      </c>
      <c r="N12" s="97">
        <v>2468.3484092863287</v>
      </c>
      <c r="O12" s="97">
        <v>2292.7622527944968</v>
      </c>
      <c r="P12" s="97">
        <v>2282.1859845227855</v>
      </c>
      <c r="Q12" s="97">
        <v>2325.6938091143597</v>
      </c>
      <c r="R12" s="97">
        <v>2290.5751504729146</v>
      </c>
      <c r="S12" s="97">
        <v>2418.9729148753222</v>
      </c>
      <c r="T12" s="97">
        <v>2597.8704213241617</v>
      </c>
      <c r="U12" s="97">
        <v>2702.9957867583835</v>
      </c>
      <c r="V12" s="97">
        <v>2663.4330180567504</v>
      </c>
      <c r="W12" s="97">
        <v>3027.3043852106616</v>
      </c>
      <c r="DA12" s="175" t="s">
        <v>634</v>
      </c>
    </row>
    <row r="13" spans="1:105" ht="11.45" customHeight="1" x14ac:dyDescent="0.25">
      <c r="A13" s="128" t="s">
        <v>186</v>
      </c>
      <c r="B13" s="97">
        <v>652.56122098022342</v>
      </c>
      <c r="C13" s="97">
        <v>772.17282889079956</v>
      </c>
      <c r="D13" s="97">
        <v>952.25460017196895</v>
      </c>
      <c r="E13" s="97">
        <v>1135.72777300086</v>
      </c>
      <c r="F13" s="97">
        <v>1571.8612209802236</v>
      </c>
      <c r="G13" s="97">
        <v>2584.9356835769559</v>
      </c>
      <c r="H13" s="97">
        <v>4337.9724849527083</v>
      </c>
      <c r="I13" s="97">
        <v>6150.2666380051578</v>
      </c>
      <c r="J13" s="97">
        <v>7220.4812553740312</v>
      </c>
      <c r="K13" s="97">
        <v>8467.2870163370571</v>
      </c>
      <c r="L13" s="97">
        <v>9476.213413585554</v>
      </c>
      <c r="M13" s="97">
        <v>10045.385210662078</v>
      </c>
      <c r="N13" s="97">
        <v>10922.869905417027</v>
      </c>
      <c r="O13" s="97">
        <v>9589.5839208942361</v>
      </c>
      <c r="P13" s="97">
        <v>10566.831986242472</v>
      </c>
      <c r="Q13" s="97">
        <v>10520.380997420463</v>
      </c>
      <c r="R13" s="97">
        <v>10218.308770421323</v>
      </c>
      <c r="S13" s="97">
        <v>11220.702063628545</v>
      </c>
      <c r="T13" s="97">
        <v>12468.021496130692</v>
      </c>
      <c r="U13" s="97">
        <v>12877.345485812553</v>
      </c>
      <c r="V13" s="97">
        <v>13091.351332760099</v>
      </c>
      <c r="W13" s="97">
        <v>13473.70154772141</v>
      </c>
      <c r="DA13" s="175" t="s">
        <v>635</v>
      </c>
    </row>
    <row r="14" spans="1:105" ht="11.45" hidden="1" customHeight="1" x14ac:dyDescent="0.25">
      <c r="A14" s="92" t="s">
        <v>187</v>
      </c>
      <c r="B14" s="97">
        <v>0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 s="97">
        <v>0</v>
      </c>
      <c r="I14" s="97">
        <v>0</v>
      </c>
      <c r="J14" s="97">
        <v>0</v>
      </c>
      <c r="K14" s="97">
        <v>0</v>
      </c>
      <c r="L14" s="97">
        <v>0</v>
      </c>
      <c r="M14" s="97">
        <v>0</v>
      </c>
      <c r="N14" s="97">
        <v>0</v>
      </c>
      <c r="O14" s="97">
        <v>0</v>
      </c>
      <c r="P14" s="97">
        <v>0</v>
      </c>
      <c r="Q14" s="97">
        <v>0</v>
      </c>
      <c r="R14" s="97">
        <v>0</v>
      </c>
      <c r="S14" s="97">
        <v>0</v>
      </c>
      <c r="T14" s="97">
        <v>0</v>
      </c>
      <c r="U14" s="97">
        <v>0</v>
      </c>
      <c r="V14" s="97">
        <v>0</v>
      </c>
      <c r="W14" s="97">
        <v>0</v>
      </c>
      <c r="DA14" s="175" t="s">
        <v>636</v>
      </c>
    </row>
    <row r="15" spans="1:105" ht="11.45" customHeight="1" x14ac:dyDescent="0.25">
      <c r="A15" s="85" t="s">
        <v>91</v>
      </c>
      <c r="B15" s="98">
        <v>23.27314673832381</v>
      </c>
      <c r="C15" s="98">
        <v>23.808911429821563</v>
      </c>
      <c r="D15" s="98">
        <v>24.15920367234596</v>
      </c>
      <c r="E15" s="98">
        <v>23.333840714010346</v>
      </c>
      <c r="F15" s="98">
        <v>23.350527552631</v>
      </c>
      <c r="G15" s="98">
        <v>27.601471099575189</v>
      </c>
      <c r="H15" s="98">
        <v>27.478440733787338</v>
      </c>
      <c r="I15" s="98">
        <v>27.365516570771685</v>
      </c>
      <c r="J15" s="98">
        <v>28.357302910921479</v>
      </c>
      <c r="K15" s="98">
        <v>29.371654207112321</v>
      </c>
      <c r="L15" s="98">
        <v>35.156978609166067</v>
      </c>
      <c r="M15" s="98">
        <v>39.636146488930649</v>
      </c>
      <c r="N15" s="98">
        <v>43.39757139434505</v>
      </c>
      <c r="O15" s="98">
        <v>65.793120784836461</v>
      </c>
      <c r="P15" s="98">
        <v>76.758859275284308</v>
      </c>
      <c r="Q15" s="98">
        <v>101.53498364288856</v>
      </c>
      <c r="R15" s="98">
        <v>123.77907340843845</v>
      </c>
      <c r="S15" s="98">
        <v>155.27496035380747</v>
      </c>
      <c r="T15" s="98">
        <v>208.12544163066792</v>
      </c>
      <c r="U15" s="98">
        <v>312.77694454597702</v>
      </c>
      <c r="V15" s="98">
        <v>489.2040495010869</v>
      </c>
      <c r="W15" s="98">
        <v>915.30247235358831</v>
      </c>
      <c r="DA15" s="178" t="s">
        <v>637</v>
      </c>
    </row>
    <row r="16" spans="1:105" x14ac:dyDescent="0.25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96"/>
      <c r="DA16" s="171"/>
    </row>
    <row r="17" spans="1:105" ht="11.45" customHeight="1" x14ac:dyDescent="0.25">
      <c r="A17" s="53" t="s">
        <v>61</v>
      </c>
      <c r="B17" s="79">
        <f t="shared" ref="B17:K17" si="9">B18+B42</f>
        <v>243239.17468242184</v>
      </c>
      <c r="C17" s="79">
        <f t="shared" si="9"/>
        <v>247654.06200515293</v>
      </c>
      <c r="D17" s="79">
        <f t="shared" si="9"/>
        <v>251023.04901718046</v>
      </c>
      <c r="E17" s="79">
        <f t="shared" si="9"/>
        <v>253736.25880374067</v>
      </c>
      <c r="F17" s="79">
        <f t="shared" si="9"/>
        <v>259911.47994285781</v>
      </c>
      <c r="G17" s="79">
        <f t="shared" si="9"/>
        <v>260241.00154504625</v>
      </c>
      <c r="H17" s="79">
        <f t="shared" si="9"/>
        <v>266128.09950952139</v>
      </c>
      <c r="I17" s="79">
        <f t="shared" si="9"/>
        <v>270497.91317865165</v>
      </c>
      <c r="J17" s="79">
        <f t="shared" si="9"/>
        <v>266898.08392715856</v>
      </c>
      <c r="K17" s="79">
        <f t="shared" si="9"/>
        <v>261255.77045300332</v>
      </c>
      <c r="L17" s="79">
        <f t="shared" ref="L17" si="10">L18+L42</f>
        <v>260656.65756072436</v>
      </c>
      <c r="M17" s="79">
        <f t="shared" ref="M17:V17" si="11">M18+M42</f>
        <v>259430.63309919747</v>
      </c>
      <c r="N17" s="79">
        <f t="shared" si="11"/>
        <v>250542.2979359687</v>
      </c>
      <c r="O17" s="79">
        <f t="shared" si="11"/>
        <v>247993.65546042373</v>
      </c>
      <c r="P17" s="79">
        <f t="shared" si="11"/>
        <v>252081.26985067679</v>
      </c>
      <c r="Q17" s="79">
        <f t="shared" si="11"/>
        <v>255365.44917366869</v>
      </c>
      <c r="R17" s="79">
        <f t="shared" si="11"/>
        <v>260996.23687392432</v>
      </c>
      <c r="S17" s="79">
        <f t="shared" si="11"/>
        <v>266223.52976172953</v>
      </c>
      <c r="T17" s="79">
        <f t="shared" si="11"/>
        <v>267422.52567292901</v>
      </c>
      <c r="U17" s="79">
        <f t="shared" si="11"/>
        <v>269985.37066853564</v>
      </c>
      <c r="V17" s="79">
        <f t="shared" si="11"/>
        <v>238058.54696093709</v>
      </c>
      <c r="W17" s="79">
        <f t="shared" ref="W17" si="12">W18+W42</f>
        <v>256834.98777587892</v>
      </c>
      <c r="DA17" s="172" t="s">
        <v>638</v>
      </c>
    </row>
    <row r="18" spans="1:105" ht="11.45" customHeight="1" x14ac:dyDescent="0.25">
      <c r="A18" s="27" t="s">
        <v>33</v>
      </c>
      <c r="B18" s="32">
        <f t="shared" ref="B18:K18" si="13">B19+B21+B33</f>
        <v>167049.4683900722</v>
      </c>
      <c r="C18" s="32">
        <f t="shared" si="13"/>
        <v>169193.65615544032</v>
      </c>
      <c r="D18" s="32">
        <f t="shared" si="13"/>
        <v>172155.91129380953</v>
      </c>
      <c r="E18" s="32">
        <f t="shared" si="13"/>
        <v>173089.10715568549</v>
      </c>
      <c r="F18" s="32">
        <f t="shared" si="13"/>
        <v>175497.35170608346</v>
      </c>
      <c r="G18" s="32">
        <f t="shared" si="13"/>
        <v>174055.0482994311</v>
      </c>
      <c r="H18" s="32">
        <f t="shared" si="13"/>
        <v>176899.17587936061</v>
      </c>
      <c r="I18" s="32">
        <f t="shared" si="13"/>
        <v>179052.23059731466</v>
      </c>
      <c r="J18" s="32">
        <f t="shared" si="13"/>
        <v>178174.63017366175</v>
      </c>
      <c r="K18" s="32">
        <f t="shared" si="13"/>
        <v>178352.21496911944</v>
      </c>
      <c r="L18" s="32">
        <f t="shared" ref="L18" si="14">L19+L21+L33</f>
        <v>176078.96326934602</v>
      </c>
      <c r="M18" s="32">
        <f t="shared" ref="M18:V18" si="15">M19+M21+M33</f>
        <v>175617.27103063752</v>
      </c>
      <c r="N18" s="32">
        <f t="shared" si="15"/>
        <v>170498.58893396688</v>
      </c>
      <c r="O18" s="32">
        <f t="shared" si="15"/>
        <v>170034.35724344754</v>
      </c>
      <c r="P18" s="32">
        <f t="shared" si="15"/>
        <v>174466.59493377034</v>
      </c>
      <c r="Q18" s="32">
        <f t="shared" si="15"/>
        <v>177086.08451629322</v>
      </c>
      <c r="R18" s="32">
        <f t="shared" si="15"/>
        <v>179677.46353677945</v>
      </c>
      <c r="S18" s="32">
        <f t="shared" si="15"/>
        <v>181596.49559033834</v>
      </c>
      <c r="T18" s="32">
        <f t="shared" si="15"/>
        <v>180951.90969254196</v>
      </c>
      <c r="U18" s="32">
        <f t="shared" si="15"/>
        <v>182656.84615755503</v>
      </c>
      <c r="V18" s="32">
        <f t="shared" si="15"/>
        <v>156741.83396874275</v>
      </c>
      <c r="W18" s="32">
        <f t="shared" ref="W18" si="16">W19+W21+W33</f>
        <v>166999.30846937286</v>
      </c>
      <c r="DA18" s="173" t="s">
        <v>390</v>
      </c>
    </row>
    <row r="19" spans="1:105" ht="11.45" customHeight="1" x14ac:dyDescent="0.25">
      <c r="A19" s="107" t="s">
        <v>183</v>
      </c>
      <c r="B19" s="129">
        <v>3405.2524978711281</v>
      </c>
      <c r="C19" s="129">
        <v>3482.8462312535921</v>
      </c>
      <c r="D19" s="129">
        <v>3502.2502177883889</v>
      </c>
      <c r="E19" s="129">
        <v>3559.2388570995472</v>
      </c>
      <c r="F19" s="129">
        <v>3625.4333148614178</v>
      </c>
      <c r="G19" s="129">
        <v>3699.6045614803447</v>
      </c>
      <c r="H19" s="129">
        <v>3624.2287889147105</v>
      </c>
      <c r="I19" s="129">
        <v>3473.6671831717799</v>
      </c>
      <c r="J19" s="129">
        <v>3580.4361790254534</v>
      </c>
      <c r="K19" s="129">
        <v>3516.4558454765843</v>
      </c>
      <c r="L19" s="129">
        <v>3577.9422822922202</v>
      </c>
      <c r="M19" s="129">
        <v>3572.5989157514646</v>
      </c>
      <c r="N19" s="129">
        <v>3484.1139694852895</v>
      </c>
      <c r="O19" s="129">
        <v>3445.9145597869738</v>
      </c>
      <c r="P19" s="129">
        <v>3528.1513822885363</v>
      </c>
      <c r="Q19" s="129">
        <v>3563.4150863828181</v>
      </c>
      <c r="R19" s="129">
        <v>3564.8188872358655</v>
      </c>
      <c r="S19" s="129">
        <v>3381.2569290030924</v>
      </c>
      <c r="T19" s="129">
        <v>3226.1397661589654</v>
      </c>
      <c r="U19" s="129">
        <v>3368.9220758774613</v>
      </c>
      <c r="V19" s="129">
        <v>2954.9556918445373</v>
      </c>
      <c r="W19" s="129">
        <v>2939.8796506624867</v>
      </c>
      <c r="DA19" s="203" t="s">
        <v>391</v>
      </c>
    </row>
    <row r="20" spans="1:105" ht="11.45" customHeight="1" x14ac:dyDescent="0.25">
      <c r="A20" s="159" t="s">
        <v>131</v>
      </c>
      <c r="B20" s="97">
        <v>1.4771615767831101</v>
      </c>
      <c r="C20" s="97">
        <v>1.5831388533415087</v>
      </c>
      <c r="D20" s="97">
        <v>5.0857482840843318</v>
      </c>
      <c r="E20" s="97">
        <v>7.5147395168241511</v>
      </c>
      <c r="F20" s="97">
        <v>7.6808497097797916</v>
      </c>
      <c r="G20" s="97">
        <v>15.724981958005436</v>
      </c>
      <c r="H20" s="97">
        <v>23.924917766714827</v>
      </c>
      <c r="I20" s="97">
        <v>34.592160199599491</v>
      </c>
      <c r="J20" s="97">
        <v>61.04171769762921</v>
      </c>
      <c r="K20" s="97">
        <v>77.201612724266738</v>
      </c>
      <c r="L20" s="97">
        <v>99.097814578386391</v>
      </c>
      <c r="M20" s="97">
        <v>101.35294203629826</v>
      </c>
      <c r="N20" s="97">
        <v>102.09075324003977</v>
      </c>
      <c r="O20" s="97">
        <v>95.43524005530773</v>
      </c>
      <c r="P20" s="97">
        <v>94.084988947462719</v>
      </c>
      <c r="Q20" s="97">
        <v>100.78625445977605</v>
      </c>
      <c r="R20" s="97">
        <v>95.059650683788163</v>
      </c>
      <c r="S20" s="97">
        <v>93.923975250489221</v>
      </c>
      <c r="T20" s="97">
        <v>96.461747852251747</v>
      </c>
      <c r="U20" s="97">
        <v>101.10726729971658</v>
      </c>
      <c r="V20" s="97">
        <v>97.04071616154107</v>
      </c>
      <c r="W20" s="97">
        <v>101.09127096341268</v>
      </c>
      <c r="DA20" s="175" t="s">
        <v>639</v>
      </c>
    </row>
    <row r="21" spans="1:105" ht="11.45" customHeight="1" x14ac:dyDescent="0.25">
      <c r="A21" s="109" t="s">
        <v>20</v>
      </c>
      <c r="B21" s="130">
        <f t="shared" ref="B21:K21" si="17">B22+B24+B26+B27+B29+B32</f>
        <v>149935.38249775683</v>
      </c>
      <c r="C21" s="130">
        <f t="shared" si="17"/>
        <v>152093.15745184777</v>
      </c>
      <c r="D21" s="130">
        <f t="shared" si="17"/>
        <v>155147.7300060472</v>
      </c>
      <c r="E21" s="130">
        <f t="shared" si="17"/>
        <v>155902.75206987155</v>
      </c>
      <c r="F21" s="130">
        <f t="shared" si="17"/>
        <v>158342.91626938019</v>
      </c>
      <c r="G21" s="130">
        <f t="shared" si="17"/>
        <v>157061.47452220417</v>
      </c>
      <c r="H21" s="130">
        <f t="shared" si="17"/>
        <v>159856.05305984779</v>
      </c>
      <c r="I21" s="130">
        <f t="shared" si="17"/>
        <v>162101.7112659172</v>
      </c>
      <c r="J21" s="130">
        <f t="shared" si="17"/>
        <v>161053.33715289619</v>
      </c>
      <c r="K21" s="130">
        <f t="shared" si="17"/>
        <v>161282.30094452683</v>
      </c>
      <c r="L21" s="130">
        <f t="shared" ref="L21" si="18">L22+L24+L26+L27+L29+L32</f>
        <v>158883.98056794284</v>
      </c>
      <c r="M21" s="130">
        <f t="shared" ref="M21:V21" si="19">M22+M24+M26+M27+M29+M32</f>
        <v>158234.47650428402</v>
      </c>
      <c r="N21" s="130">
        <f t="shared" si="19"/>
        <v>153403.21660443893</v>
      </c>
      <c r="O21" s="130">
        <f t="shared" si="19"/>
        <v>152974.29983633509</v>
      </c>
      <c r="P21" s="130">
        <f t="shared" si="19"/>
        <v>157076.63887012229</v>
      </c>
      <c r="Q21" s="130">
        <f t="shared" si="19"/>
        <v>159218.79237634217</v>
      </c>
      <c r="R21" s="130">
        <f t="shared" si="19"/>
        <v>161556.8392505681</v>
      </c>
      <c r="S21" s="130">
        <f t="shared" si="19"/>
        <v>163869.88804132355</v>
      </c>
      <c r="T21" s="130">
        <f t="shared" si="19"/>
        <v>163300.34131917977</v>
      </c>
      <c r="U21" s="130">
        <f t="shared" si="19"/>
        <v>164672.37057016953</v>
      </c>
      <c r="V21" s="130">
        <f t="shared" si="19"/>
        <v>140478.30527407263</v>
      </c>
      <c r="W21" s="130">
        <f t="shared" ref="W21" si="20">W22+W24+W26+W27+W29+W32</f>
        <v>150346.72987449047</v>
      </c>
      <c r="DA21" s="176" t="s">
        <v>392</v>
      </c>
    </row>
    <row r="22" spans="1:105" ht="11.45" customHeight="1" x14ac:dyDescent="0.25">
      <c r="A22" s="111" t="s">
        <v>110</v>
      </c>
      <c r="B22" s="96">
        <v>101293.89652186722</v>
      </c>
      <c r="C22" s="96">
        <v>99838.778717273555</v>
      </c>
      <c r="D22" s="96">
        <v>98425.950945371223</v>
      </c>
      <c r="E22" s="96">
        <v>95013.691002760854</v>
      </c>
      <c r="F22" s="96">
        <v>92059.570815046565</v>
      </c>
      <c r="G22" s="96">
        <v>87801.875705854953</v>
      </c>
      <c r="H22" s="96">
        <v>85112.865794451995</v>
      </c>
      <c r="I22" s="96">
        <v>82548.955304188799</v>
      </c>
      <c r="J22" s="96">
        <v>78806.308538144163</v>
      </c>
      <c r="K22" s="96">
        <v>76258.997831786066</v>
      </c>
      <c r="L22" s="96">
        <v>72152.844162774141</v>
      </c>
      <c r="M22" s="96">
        <v>69536.138325767315</v>
      </c>
      <c r="N22" s="96">
        <v>64519.844502230058</v>
      </c>
      <c r="O22" s="96">
        <v>62345.421240470961</v>
      </c>
      <c r="P22" s="96">
        <v>62110.87757476249</v>
      </c>
      <c r="Q22" s="96">
        <v>61229.803678042226</v>
      </c>
      <c r="R22" s="96">
        <v>61421.085024099848</v>
      </c>
      <c r="S22" s="96">
        <v>62173.771082633037</v>
      </c>
      <c r="T22" s="96">
        <v>62504.970674640179</v>
      </c>
      <c r="U22" s="96">
        <v>63869.216821055743</v>
      </c>
      <c r="V22" s="96">
        <v>55015.924894540025</v>
      </c>
      <c r="W22" s="96">
        <v>60270.381761585399</v>
      </c>
      <c r="DA22" s="171" t="s">
        <v>640</v>
      </c>
    </row>
    <row r="23" spans="1:105" ht="11.45" customHeight="1" x14ac:dyDescent="0.25">
      <c r="A23" s="160" t="s">
        <v>131</v>
      </c>
      <c r="B23" s="96">
        <v>53.037844716004244</v>
      </c>
      <c r="C23" s="96">
        <v>60.280865891037713</v>
      </c>
      <c r="D23" s="96">
        <v>148.49025394300978</v>
      </c>
      <c r="E23" s="96">
        <v>222.9392487745321</v>
      </c>
      <c r="F23" s="96">
        <v>288.97979704759075</v>
      </c>
      <c r="G23" s="96">
        <v>511.73112041061938</v>
      </c>
      <c r="H23" s="96">
        <v>795.3652275820557</v>
      </c>
      <c r="I23" s="96">
        <v>1027.4855277118013</v>
      </c>
      <c r="J23" s="96">
        <v>1586.178993509551</v>
      </c>
      <c r="K23" s="96">
        <v>1938.3036306439828</v>
      </c>
      <c r="L23" s="96">
        <v>2316.316369902092</v>
      </c>
      <c r="M23" s="96">
        <v>2368.6861220331357</v>
      </c>
      <c r="N23" s="96">
        <v>2304.7016433283029</v>
      </c>
      <c r="O23" s="96">
        <v>2138.0692205973492</v>
      </c>
      <c r="P23" s="96">
        <v>2134.8652724165163</v>
      </c>
      <c r="Q23" s="96">
        <v>2171.3325827499343</v>
      </c>
      <c r="R23" s="96">
        <v>2141.8456416646259</v>
      </c>
      <c r="S23" s="96">
        <v>2267.2604402606607</v>
      </c>
      <c r="T23" s="96">
        <v>2441.5306585503581</v>
      </c>
      <c r="U23" s="96">
        <v>2536.4925023995411</v>
      </c>
      <c r="V23" s="96">
        <v>2492.6643508003281</v>
      </c>
      <c r="W23" s="96">
        <v>2836.5190417926469</v>
      </c>
      <c r="DA23" s="171" t="s">
        <v>641</v>
      </c>
    </row>
    <row r="24" spans="1:105" ht="11.45" customHeight="1" x14ac:dyDescent="0.25">
      <c r="A24" s="111" t="s">
        <v>111</v>
      </c>
      <c r="B24" s="96">
        <v>44871.869705596044</v>
      </c>
      <c r="C24" s="96">
        <v>48256.586400615277</v>
      </c>
      <c r="D24" s="96">
        <v>52514.697586949755</v>
      </c>
      <c r="E24" s="96">
        <v>56538.741413077005</v>
      </c>
      <c r="F24" s="96">
        <v>61620.644471352447</v>
      </c>
      <c r="G24" s="96">
        <v>64378.435257432538</v>
      </c>
      <c r="H24" s="96">
        <v>69660.294044758368</v>
      </c>
      <c r="I24" s="96">
        <v>74429.977247060771</v>
      </c>
      <c r="J24" s="96">
        <v>76966.520190231648</v>
      </c>
      <c r="K24" s="96">
        <v>79452.372206201995</v>
      </c>
      <c r="L24" s="96">
        <v>81030.976801368408</v>
      </c>
      <c r="M24" s="96">
        <v>82788.806913553984</v>
      </c>
      <c r="N24" s="96">
        <v>82972.020567709871</v>
      </c>
      <c r="O24" s="96">
        <v>84331.621737647874</v>
      </c>
      <c r="P24" s="96">
        <v>88488.459442777064</v>
      </c>
      <c r="Q24" s="96">
        <v>91308.010425158529</v>
      </c>
      <c r="R24" s="96">
        <v>93395.247826897583</v>
      </c>
      <c r="S24" s="96">
        <v>94872.423181184946</v>
      </c>
      <c r="T24" s="96">
        <v>93918.221085307392</v>
      </c>
      <c r="U24" s="96">
        <v>93689.231906618283</v>
      </c>
      <c r="V24" s="96">
        <v>79208.410615390298</v>
      </c>
      <c r="W24" s="96">
        <v>83120.760221217424</v>
      </c>
      <c r="DA24" s="171" t="s">
        <v>642</v>
      </c>
    </row>
    <row r="25" spans="1:105" ht="11.45" customHeight="1" x14ac:dyDescent="0.25">
      <c r="A25" s="160" t="s">
        <v>131</v>
      </c>
      <c r="B25" s="96">
        <v>244.76845068643914</v>
      </c>
      <c r="C25" s="96">
        <v>296.20457883666148</v>
      </c>
      <c r="D25" s="96">
        <v>378.03119678541248</v>
      </c>
      <c r="E25" s="96">
        <v>464.85439402829701</v>
      </c>
      <c r="F25" s="96">
        <v>670.59127143085811</v>
      </c>
      <c r="G25" s="96">
        <v>1130.6506230572272</v>
      </c>
      <c r="H25" s="96">
        <v>1815.4153021818693</v>
      </c>
      <c r="I25" s="96">
        <v>2622.7562214783829</v>
      </c>
      <c r="J25" s="96">
        <v>3173.2642851130458</v>
      </c>
      <c r="K25" s="96">
        <v>3947.2352417937886</v>
      </c>
      <c r="L25" s="96">
        <v>4439.5072162548568</v>
      </c>
      <c r="M25" s="96">
        <v>4761.2650328590917</v>
      </c>
      <c r="N25" s="96">
        <v>5342.2160194998032</v>
      </c>
      <c r="O25" s="96">
        <v>4659.3394519112862</v>
      </c>
      <c r="P25" s="96">
        <v>5223.1523317088922</v>
      </c>
      <c r="Q25" s="96">
        <v>5282.3155126349538</v>
      </c>
      <c r="R25" s="96">
        <v>5180.1103881065073</v>
      </c>
      <c r="S25" s="96">
        <v>5648.2151144662994</v>
      </c>
      <c r="T25" s="96">
        <v>6175.1269830973451</v>
      </c>
      <c r="U25" s="96">
        <v>6292.5308839583176</v>
      </c>
      <c r="V25" s="96">
        <v>6084.0641350897477</v>
      </c>
      <c r="W25" s="96">
        <v>6106.3419688867307</v>
      </c>
      <c r="DA25" s="171" t="s">
        <v>643</v>
      </c>
    </row>
    <row r="26" spans="1:105" ht="11.45" customHeight="1" x14ac:dyDescent="0.25">
      <c r="A26" s="111" t="s">
        <v>112</v>
      </c>
      <c r="B26" s="96">
        <v>3458.8782476088072</v>
      </c>
      <c r="C26" s="96">
        <v>3643.1890049807184</v>
      </c>
      <c r="D26" s="96">
        <v>3859.4872160321574</v>
      </c>
      <c r="E26" s="96">
        <v>3998.8304218099006</v>
      </c>
      <c r="F26" s="96">
        <v>4312.0444834652999</v>
      </c>
      <c r="G26" s="96">
        <v>4450.0466951172721</v>
      </c>
      <c r="H26" s="96">
        <v>4591.2305787423493</v>
      </c>
      <c r="I26" s="96">
        <v>4573.5668476522615</v>
      </c>
      <c r="J26" s="96">
        <v>4709.3425798100552</v>
      </c>
      <c r="K26" s="96">
        <v>4894.4715599838582</v>
      </c>
      <c r="L26" s="96">
        <v>4936.3472800569498</v>
      </c>
      <c r="M26" s="96">
        <v>5135.8121396269671</v>
      </c>
      <c r="N26" s="96">
        <v>5122.2902157597673</v>
      </c>
      <c r="O26" s="96">
        <v>5435.167705184308</v>
      </c>
      <c r="P26" s="96">
        <v>5497.9212080777861</v>
      </c>
      <c r="Q26" s="96">
        <v>5634.2413767964863</v>
      </c>
      <c r="R26" s="96">
        <v>5646.9210275178766</v>
      </c>
      <c r="S26" s="96">
        <v>5737.2691716429863</v>
      </c>
      <c r="T26" s="96">
        <v>5695.1044417203666</v>
      </c>
      <c r="U26" s="96">
        <v>5726.0124834019043</v>
      </c>
      <c r="V26" s="96">
        <v>4807.5566047016982</v>
      </c>
      <c r="W26" s="96">
        <v>4995.9188003830377</v>
      </c>
      <c r="DA26" s="171" t="s">
        <v>644</v>
      </c>
    </row>
    <row r="27" spans="1:105" ht="11.45" customHeight="1" x14ac:dyDescent="0.25">
      <c r="A27" s="111" t="s">
        <v>113</v>
      </c>
      <c r="B27" s="96">
        <v>310.73802268476783</v>
      </c>
      <c r="C27" s="96">
        <v>354.60332897821525</v>
      </c>
      <c r="D27" s="96">
        <v>347.59425769406755</v>
      </c>
      <c r="E27" s="96">
        <v>351.48814079035714</v>
      </c>
      <c r="F27" s="96">
        <v>350.65490822666288</v>
      </c>
      <c r="G27" s="96">
        <v>431.11497189749031</v>
      </c>
      <c r="H27" s="96">
        <v>491.65336010969645</v>
      </c>
      <c r="I27" s="96">
        <v>549.19789188853008</v>
      </c>
      <c r="J27" s="96">
        <v>570.2919123229384</v>
      </c>
      <c r="K27" s="96">
        <v>675.41082055790139</v>
      </c>
      <c r="L27" s="96">
        <v>761.47795786037352</v>
      </c>
      <c r="M27" s="96">
        <v>768.38459436054495</v>
      </c>
      <c r="N27" s="96">
        <v>778.68817150295922</v>
      </c>
      <c r="O27" s="96">
        <v>835.46159904408796</v>
      </c>
      <c r="P27" s="96">
        <v>927.92230232600673</v>
      </c>
      <c r="Q27" s="96">
        <v>957.84254803705107</v>
      </c>
      <c r="R27" s="96">
        <v>982.25482995225218</v>
      </c>
      <c r="S27" s="96">
        <v>935.7285275484536</v>
      </c>
      <c r="T27" s="96">
        <v>964.45850437691502</v>
      </c>
      <c r="U27" s="96">
        <v>1063.9444063481183</v>
      </c>
      <c r="V27" s="96">
        <v>916.16005978091857</v>
      </c>
      <c r="W27" s="96">
        <v>928.68190581713293</v>
      </c>
      <c r="DA27" s="171" t="s">
        <v>645</v>
      </c>
    </row>
    <row r="28" spans="1:105" ht="11.45" customHeight="1" x14ac:dyDescent="0.25">
      <c r="A28" s="160" t="s">
        <v>132</v>
      </c>
      <c r="B28" s="96">
        <v>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3.8161718312494184</v>
      </c>
      <c r="K28" s="96">
        <v>5.2359825296853639</v>
      </c>
      <c r="L28" s="96">
        <v>11.296144943791724</v>
      </c>
      <c r="M28" s="96">
        <v>19.4418881719103</v>
      </c>
      <c r="N28" s="96">
        <v>32.057094683099194</v>
      </c>
      <c r="O28" s="96">
        <v>39.437219054737817</v>
      </c>
      <c r="P28" s="96">
        <v>42.345231094611066</v>
      </c>
      <c r="Q28" s="96">
        <v>44.570669943686866</v>
      </c>
      <c r="R28" s="96">
        <v>51.425674464723876</v>
      </c>
      <c r="S28" s="96">
        <v>62.126284316092537</v>
      </c>
      <c r="T28" s="96">
        <v>62.116712501229891</v>
      </c>
      <c r="U28" s="96">
        <v>68.586768662709005</v>
      </c>
      <c r="V28" s="96">
        <v>71.818127466287848</v>
      </c>
      <c r="W28" s="96">
        <v>45.571759036355395</v>
      </c>
      <c r="DA28" s="171" t="s">
        <v>646</v>
      </c>
    </row>
    <row r="29" spans="1:105" ht="11.45" customHeight="1" x14ac:dyDescent="0.25">
      <c r="A29" s="111" t="s">
        <v>133</v>
      </c>
      <c r="B29" s="96">
        <v>0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5.9050404170157431E-2</v>
      </c>
      <c r="K29" s="96">
        <v>7.1108573848743528E-2</v>
      </c>
      <c r="L29" s="96">
        <v>0.20201419339207061</v>
      </c>
      <c r="M29" s="96">
        <v>0.36322663339893946</v>
      </c>
      <c r="N29" s="96">
        <v>3.1672432781019038</v>
      </c>
      <c r="O29" s="96">
        <v>15.523488665613391</v>
      </c>
      <c r="P29" s="96">
        <v>34.35096376134782</v>
      </c>
      <c r="Q29" s="96">
        <v>62.175799589977899</v>
      </c>
      <c r="R29" s="96">
        <v>74.818655496719032</v>
      </c>
      <c r="S29" s="96">
        <v>98.091297139971815</v>
      </c>
      <c r="T29" s="96">
        <v>135.17630332456758</v>
      </c>
      <c r="U29" s="96">
        <v>181.41586393892115</v>
      </c>
      <c r="V29" s="96">
        <v>292.92341159013489</v>
      </c>
      <c r="W29" s="96">
        <v>554.33116606928513</v>
      </c>
      <c r="DA29" s="171" t="s">
        <v>647</v>
      </c>
    </row>
    <row r="30" spans="1:105" ht="11.45" customHeight="1" x14ac:dyDescent="0.25">
      <c r="A30" s="160" t="s">
        <v>131</v>
      </c>
      <c r="B30" s="96">
        <v>0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2.4939516525294071E-3</v>
      </c>
      <c r="K30" s="96">
        <v>2.8248895797940211E-3</v>
      </c>
      <c r="L30" s="96">
        <v>3.5108320347894992E-3</v>
      </c>
      <c r="M30" s="96">
        <v>9.3249103641185604E-3</v>
      </c>
      <c r="N30" s="96">
        <v>6.0057477815731168E-2</v>
      </c>
      <c r="O30" s="96">
        <v>0.21823504243374364</v>
      </c>
      <c r="P30" s="96">
        <v>0.44843183655739005</v>
      </c>
      <c r="Q30" s="96">
        <v>1.1385957200179206</v>
      </c>
      <c r="R30" s="96">
        <v>1.3416241040313073</v>
      </c>
      <c r="S30" s="96">
        <v>2.1434991365094525</v>
      </c>
      <c r="T30" s="96">
        <v>3.5291981812166711</v>
      </c>
      <c r="U30" s="96">
        <v>4.7890558449495257</v>
      </c>
      <c r="V30" s="96">
        <v>8.2259406604191234</v>
      </c>
      <c r="W30" s="96">
        <v>15.767042385003501</v>
      </c>
      <c r="DA30" s="171" t="s">
        <v>648</v>
      </c>
    </row>
    <row r="31" spans="1:105" ht="11.45" customHeight="1" x14ac:dyDescent="0.25">
      <c r="A31" s="160" t="s">
        <v>134</v>
      </c>
      <c r="B31" s="96">
        <v>0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1.3464733373390988E-2</v>
      </c>
      <c r="K31" s="96">
        <v>1.634526785715016E-2</v>
      </c>
      <c r="L31" s="96">
        <v>5.5961777552509182E-2</v>
      </c>
      <c r="M31" s="96">
        <v>0.10220642221490428</v>
      </c>
      <c r="N31" s="96">
        <v>1.0227844305986549</v>
      </c>
      <c r="O31" s="96">
        <v>5.2675840593452303</v>
      </c>
      <c r="P31" s="96">
        <v>10.458426737057165</v>
      </c>
      <c r="Q31" s="96">
        <v>20.679497259668267</v>
      </c>
      <c r="R31" s="96">
        <v>26.949670433558115</v>
      </c>
      <c r="S31" s="96">
        <v>35.190093721277208</v>
      </c>
      <c r="T31" s="96">
        <v>48.374373037244673</v>
      </c>
      <c r="U31" s="96">
        <v>67.532803411398405</v>
      </c>
      <c r="V31" s="96">
        <v>129.20119440959454</v>
      </c>
      <c r="W31" s="96">
        <v>258.72559634763218</v>
      </c>
      <c r="DA31" s="171" t="s">
        <v>649</v>
      </c>
    </row>
    <row r="32" spans="1:105" ht="11.45" customHeight="1" x14ac:dyDescent="0.25">
      <c r="A32" s="111" t="s">
        <v>115</v>
      </c>
      <c r="B32" s="96">
        <v>0</v>
      </c>
      <c r="C32" s="96">
        <v>0</v>
      </c>
      <c r="D32" s="96">
        <v>0</v>
      </c>
      <c r="E32" s="96">
        <v>1.0914334464367376E-3</v>
      </c>
      <c r="F32" s="96">
        <v>1.5912892437753123E-3</v>
      </c>
      <c r="G32" s="96">
        <v>1.891901931997926E-3</v>
      </c>
      <c r="H32" s="96">
        <v>9.2817854119640365E-3</v>
      </c>
      <c r="I32" s="96">
        <v>1.3975126830968543E-2</v>
      </c>
      <c r="J32" s="96">
        <v>0.81488198319092264</v>
      </c>
      <c r="K32" s="96">
        <v>0.97741742316779856</v>
      </c>
      <c r="L32" s="96">
        <v>2.1323516895622543</v>
      </c>
      <c r="M32" s="96">
        <v>4.9713043417895504</v>
      </c>
      <c r="N32" s="96">
        <v>7.2059039581672089</v>
      </c>
      <c r="O32" s="96">
        <v>11.104065322225999</v>
      </c>
      <c r="P32" s="96">
        <v>17.107378417611049</v>
      </c>
      <c r="Q32" s="96">
        <v>26.718548717909826</v>
      </c>
      <c r="R32" s="96">
        <v>36.51188660381829</v>
      </c>
      <c r="S32" s="96">
        <v>52.604781174155363</v>
      </c>
      <c r="T32" s="96">
        <v>82.4103098103608</v>
      </c>
      <c r="U32" s="96">
        <v>142.54908880657945</v>
      </c>
      <c r="V32" s="96">
        <v>237.32968806951567</v>
      </c>
      <c r="W32" s="96">
        <v>476.65601941817926</v>
      </c>
      <c r="DA32" s="171" t="s">
        <v>650</v>
      </c>
    </row>
    <row r="33" spans="1:105" ht="11.45" customHeight="1" x14ac:dyDescent="0.25">
      <c r="A33" s="109" t="s">
        <v>21</v>
      </c>
      <c r="B33" s="130">
        <f t="shared" ref="B33:K33" si="21">B34+B36+B38+B39+B41</f>
        <v>13708.833394444267</v>
      </c>
      <c r="C33" s="130">
        <f t="shared" si="21"/>
        <v>13617.652472338954</v>
      </c>
      <c r="D33" s="130">
        <f t="shared" si="21"/>
        <v>13505.931069973931</v>
      </c>
      <c r="E33" s="130">
        <f t="shared" si="21"/>
        <v>13627.11622871438</v>
      </c>
      <c r="F33" s="130">
        <f t="shared" si="21"/>
        <v>13529.002121841857</v>
      </c>
      <c r="G33" s="130">
        <f t="shared" si="21"/>
        <v>13293.969215746594</v>
      </c>
      <c r="H33" s="130">
        <f t="shared" si="21"/>
        <v>13418.894030598103</v>
      </c>
      <c r="I33" s="130">
        <f t="shared" si="21"/>
        <v>13476.852148225673</v>
      </c>
      <c r="J33" s="130">
        <f t="shared" si="21"/>
        <v>13540.856841740118</v>
      </c>
      <c r="K33" s="130">
        <f t="shared" si="21"/>
        <v>13553.458179116016</v>
      </c>
      <c r="L33" s="130">
        <f t="shared" ref="L33" si="22">L34+L36+L38+L39+L41</f>
        <v>13617.040419110976</v>
      </c>
      <c r="M33" s="130">
        <f t="shared" ref="M33:V33" si="23">M34+M36+M38+M39+M41</f>
        <v>13810.195610602033</v>
      </c>
      <c r="N33" s="130">
        <f t="shared" si="23"/>
        <v>13611.258360042682</v>
      </c>
      <c r="O33" s="130">
        <f t="shared" si="23"/>
        <v>13614.142847325475</v>
      </c>
      <c r="P33" s="130">
        <f t="shared" si="23"/>
        <v>13861.804681359512</v>
      </c>
      <c r="Q33" s="130">
        <f t="shared" si="23"/>
        <v>14303.877053568222</v>
      </c>
      <c r="R33" s="130">
        <f t="shared" si="23"/>
        <v>14555.805398975504</v>
      </c>
      <c r="S33" s="130">
        <f t="shared" si="23"/>
        <v>14345.350620011699</v>
      </c>
      <c r="T33" s="130">
        <f t="shared" si="23"/>
        <v>14425.428607203203</v>
      </c>
      <c r="U33" s="130">
        <f t="shared" si="23"/>
        <v>14615.553511508031</v>
      </c>
      <c r="V33" s="130">
        <f t="shared" si="23"/>
        <v>13308.573002825578</v>
      </c>
      <c r="W33" s="130">
        <f t="shared" ref="W33" si="24">W34+W36+W38+W39+W41</f>
        <v>13712.698944219923</v>
      </c>
      <c r="DA33" s="176" t="s">
        <v>393</v>
      </c>
    </row>
    <row r="34" spans="1:105" ht="11.45" customHeight="1" x14ac:dyDescent="0.25">
      <c r="A34" s="111" t="s">
        <v>110</v>
      </c>
      <c r="B34" s="97">
        <v>64.689273742881596</v>
      </c>
      <c r="C34" s="97">
        <v>61.165799293943977</v>
      </c>
      <c r="D34" s="97">
        <v>58.009078833741398</v>
      </c>
      <c r="E34" s="97">
        <v>47.684987504947244</v>
      </c>
      <c r="F34" s="97">
        <v>42.029178672683933</v>
      </c>
      <c r="G34" s="97">
        <v>37.579988120465238</v>
      </c>
      <c r="H34" s="97">
        <v>35.768604370133431</v>
      </c>
      <c r="I34" s="97">
        <v>32.110586753614626</v>
      </c>
      <c r="J34" s="97">
        <v>30.199837771065599</v>
      </c>
      <c r="K34" s="97">
        <v>27.266600793575467</v>
      </c>
      <c r="L34" s="97">
        <v>25.053879021235883</v>
      </c>
      <c r="M34" s="97">
        <v>22.922619944122722</v>
      </c>
      <c r="N34" s="97">
        <v>20.956888504164429</v>
      </c>
      <c r="O34" s="97">
        <v>21.519705570503099</v>
      </c>
      <c r="P34" s="97">
        <v>18.911593070602326</v>
      </c>
      <c r="Q34" s="97">
        <v>17.283495778636347</v>
      </c>
      <c r="R34" s="97">
        <v>16.588919565495779</v>
      </c>
      <c r="S34" s="97">
        <v>15.785079886806589</v>
      </c>
      <c r="T34" s="97">
        <v>14.72718080212621</v>
      </c>
      <c r="U34" s="97">
        <v>14.865765333158162</v>
      </c>
      <c r="V34" s="97">
        <v>12.646412569588295</v>
      </c>
      <c r="W34" s="97">
        <v>12.264027490228655</v>
      </c>
      <c r="DA34" s="175" t="s">
        <v>651</v>
      </c>
    </row>
    <row r="35" spans="1:105" ht="11.45" customHeight="1" x14ac:dyDescent="0.25">
      <c r="A35" s="160" t="s">
        <v>131</v>
      </c>
      <c r="B35" s="97">
        <v>1.1743590768927052E-2</v>
      </c>
      <c r="C35" s="97">
        <v>2.5709653243458121E-2</v>
      </c>
      <c r="D35" s="97">
        <v>7.1579506948303409E-2</v>
      </c>
      <c r="E35" s="97">
        <v>0.10243918626985857</v>
      </c>
      <c r="F35" s="97">
        <v>0.1158872626069227</v>
      </c>
      <c r="G35" s="97">
        <v>0.13457727585224882</v>
      </c>
      <c r="H35" s="97">
        <v>0.18504183696890078</v>
      </c>
      <c r="I35" s="97">
        <v>0.23626126230496869</v>
      </c>
      <c r="J35" s="97">
        <v>0.40081451547057467</v>
      </c>
      <c r="K35" s="97">
        <v>0.48338138876883324</v>
      </c>
      <c r="L35" s="97">
        <v>0.69344215142687504</v>
      </c>
      <c r="M35" s="97">
        <v>0.73571475327624569</v>
      </c>
      <c r="N35" s="97">
        <v>0.70335009499701562</v>
      </c>
      <c r="O35" s="97">
        <v>0.6629722795011227</v>
      </c>
      <c r="P35" s="97">
        <v>0.65013511526656764</v>
      </c>
      <c r="Q35" s="97">
        <v>0.57226471708095161</v>
      </c>
      <c r="R35" s="97">
        <v>0.48375561627801933</v>
      </c>
      <c r="S35" s="97">
        <v>0.52408053852664793</v>
      </c>
      <c r="T35" s="97">
        <v>0.52141322761249853</v>
      </c>
      <c r="U35" s="97">
        <v>0.54783013502875066</v>
      </c>
      <c r="V35" s="97">
        <v>0.58454480189224667</v>
      </c>
      <c r="W35" s="97">
        <v>0.55264242894306603</v>
      </c>
      <c r="DA35" s="175" t="s">
        <v>652</v>
      </c>
    </row>
    <row r="36" spans="1:105" ht="11.45" customHeight="1" x14ac:dyDescent="0.25">
      <c r="A36" s="111" t="s">
        <v>111</v>
      </c>
      <c r="B36" s="97">
        <v>13557.142134634674</v>
      </c>
      <c r="C36" s="97">
        <v>13442.304926250028</v>
      </c>
      <c r="D36" s="97">
        <v>13314.903376692444</v>
      </c>
      <c r="E36" s="97">
        <v>13425.408870636407</v>
      </c>
      <c r="F36" s="97">
        <v>13301.947275174418</v>
      </c>
      <c r="G36" s="97">
        <v>13082.892348346173</v>
      </c>
      <c r="H36" s="97">
        <v>13177.931255592583</v>
      </c>
      <c r="I36" s="97">
        <v>13214.196807765518</v>
      </c>
      <c r="J36" s="97">
        <v>13240.306586854957</v>
      </c>
      <c r="K36" s="97">
        <v>13238.023254230729</v>
      </c>
      <c r="L36" s="97">
        <v>13270.572942300147</v>
      </c>
      <c r="M36" s="97">
        <v>13310.19050965771</v>
      </c>
      <c r="N36" s="97">
        <v>13043.461340137997</v>
      </c>
      <c r="O36" s="97">
        <v>12988.98229499355</v>
      </c>
      <c r="P36" s="97">
        <v>13236.998715207343</v>
      </c>
      <c r="Q36" s="97">
        <v>13635.485370261882</v>
      </c>
      <c r="R36" s="97">
        <v>13873.925739988155</v>
      </c>
      <c r="S36" s="97">
        <v>13635.667126510982</v>
      </c>
      <c r="T36" s="97">
        <v>13710.372572107864</v>
      </c>
      <c r="U36" s="97">
        <v>13759.545041529011</v>
      </c>
      <c r="V36" s="97">
        <v>12408.654630825033</v>
      </c>
      <c r="W36" s="97">
        <v>12543.783366645026</v>
      </c>
      <c r="DA36" s="175" t="s">
        <v>653</v>
      </c>
    </row>
    <row r="37" spans="1:105" ht="11.45" customHeight="1" x14ac:dyDescent="0.25">
      <c r="A37" s="160" t="s">
        <v>131</v>
      </c>
      <c r="B37" s="97">
        <v>53.266692244022124</v>
      </c>
      <c r="C37" s="97">
        <v>64.852305252497359</v>
      </c>
      <c r="D37" s="97">
        <v>72.116150438991227</v>
      </c>
      <c r="E37" s="97">
        <v>82.554382212026397</v>
      </c>
      <c r="F37" s="97">
        <v>115.02169996683114</v>
      </c>
      <c r="G37" s="97">
        <v>179.49065088322922</v>
      </c>
      <c r="H37" s="97">
        <v>302.4733296510089</v>
      </c>
      <c r="I37" s="97">
        <v>402.5563905702349</v>
      </c>
      <c r="J37" s="97">
        <v>505.28811209806395</v>
      </c>
      <c r="K37" s="97">
        <v>604.41245530258755</v>
      </c>
      <c r="L37" s="97">
        <v>658.31026239122366</v>
      </c>
      <c r="M37" s="97">
        <v>716.03052795810152</v>
      </c>
      <c r="N37" s="97">
        <v>778.61819617380752</v>
      </c>
      <c r="O37" s="97">
        <v>718.91255412609223</v>
      </c>
      <c r="P37" s="97">
        <v>782.35624050864828</v>
      </c>
      <c r="Q37" s="97">
        <v>793.99917232935184</v>
      </c>
      <c r="R37" s="97">
        <v>748.66265584874702</v>
      </c>
      <c r="S37" s="97">
        <v>808.52819377373874</v>
      </c>
      <c r="T37" s="97">
        <v>881.46484716710631</v>
      </c>
      <c r="U37" s="97">
        <v>935.01577270387986</v>
      </c>
      <c r="V37" s="97">
        <v>978.70733577198553</v>
      </c>
      <c r="W37" s="97">
        <v>956.81383139582829</v>
      </c>
      <c r="DA37" s="175" t="s">
        <v>654</v>
      </c>
    </row>
    <row r="38" spans="1:105" ht="11.45" customHeight="1" x14ac:dyDescent="0.25">
      <c r="A38" s="111" t="s">
        <v>112</v>
      </c>
      <c r="B38" s="97">
        <v>16.847410154050188</v>
      </c>
      <c r="C38" s="97">
        <v>15.949734908670191</v>
      </c>
      <c r="D38" s="97">
        <v>14.796039795141827</v>
      </c>
      <c r="E38" s="97">
        <v>13.980858739039455</v>
      </c>
      <c r="F38" s="97">
        <v>27.568680132768918</v>
      </c>
      <c r="G38" s="97">
        <v>27.0080991940514</v>
      </c>
      <c r="H38" s="97">
        <v>25.680584274032071</v>
      </c>
      <c r="I38" s="97">
        <v>25.747736539798183</v>
      </c>
      <c r="J38" s="97">
        <v>25.951811986881193</v>
      </c>
      <c r="K38" s="97">
        <v>26.690482153581623</v>
      </c>
      <c r="L38" s="97">
        <v>26.899089046583967</v>
      </c>
      <c r="M38" s="97">
        <v>26.103754291665325</v>
      </c>
      <c r="N38" s="97">
        <v>24.706685680310162</v>
      </c>
      <c r="O38" s="97">
        <v>23.791097774451512</v>
      </c>
      <c r="P38" s="97">
        <v>23.258890899704934</v>
      </c>
      <c r="Q38" s="97">
        <v>22.5110421163632</v>
      </c>
      <c r="R38" s="97">
        <v>20.88103351480002</v>
      </c>
      <c r="S38" s="97">
        <v>18.769128318872323</v>
      </c>
      <c r="T38" s="97">
        <v>18.389301176732808</v>
      </c>
      <c r="U38" s="97">
        <v>16.628947805218555</v>
      </c>
      <c r="V38" s="97">
        <v>15.354639282747479</v>
      </c>
      <c r="W38" s="97">
        <v>16.332355831154036</v>
      </c>
      <c r="DA38" s="175" t="s">
        <v>655</v>
      </c>
    </row>
    <row r="39" spans="1:105" ht="11.45" customHeight="1" x14ac:dyDescent="0.25">
      <c r="A39" s="111" t="s">
        <v>113</v>
      </c>
      <c r="B39" s="97">
        <v>47.567635445381704</v>
      </c>
      <c r="C39" s="97">
        <v>75.15895351861937</v>
      </c>
      <c r="D39" s="97">
        <v>94.818071060832125</v>
      </c>
      <c r="E39" s="97">
        <v>117.4662035864055</v>
      </c>
      <c r="F39" s="97">
        <v>134.87461379067275</v>
      </c>
      <c r="G39" s="97">
        <v>119.63023076803449</v>
      </c>
      <c r="H39" s="97">
        <v>152.78825671865386</v>
      </c>
      <c r="I39" s="97">
        <v>178.19166379753096</v>
      </c>
      <c r="J39" s="97">
        <v>217.58222189300764</v>
      </c>
      <c r="K39" s="97">
        <v>233.85422841379943</v>
      </c>
      <c r="L39" s="97">
        <v>262.28840215293332</v>
      </c>
      <c r="M39" s="97">
        <v>417.47014311158534</v>
      </c>
      <c r="N39" s="97">
        <v>488.64192866801648</v>
      </c>
      <c r="O39" s="97">
        <v>532.57616728856931</v>
      </c>
      <c r="P39" s="97">
        <v>536.43359503921988</v>
      </c>
      <c r="Q39" s="97">
        <v>578.32397705878475</v>
      </c>
      <c r="R39" s="97">
        <v>589.87507200964035</v>
      </c>
      <c r="S39" s="97">
        <v>615.63114802747066</v>
      </c>
      <c r="T39" s="97">
        <v>616.63298244839916</v>
      </c>
      <c r="U39" s="97">
        <v>738.73740714208679</v>
      </c>
      <c r="V39" s="97">
        <v>770.94530737167622</v>
      </c>
      <c r="W39" s="97">
        <v>997.41164134439316</v>
      </c>
      <c r="DA39" s="175" t="s">
        <v>656</v>
      </c>
    </row>
    <row r="40" spans="1:105" ht="11.45" customHeight="1" x14ac:dyDescent="0.25">
      <c r="A40" s="160" t="s">
        <v>132</v>
      </c>
      <c r="B40" s="97">
        <v>0</v>
      </c>
      <c r="C40" s="97">
        <v>0</v>
      </c>
      <c r="D40" s="97">
        <v>0</v>
      </c>
      <c r="E40" s="97">
        <v>0</v>
      </c>
      <c r="F40" s="97">
        <v>0</v>
      </c>
      <c r="G40" s="97">
        <v>0</v>
      </c>
      <c r="H40" s="97">
        <v>0</v>
      </c>
      <c r="I40" s="97">
        <v>0</v>
      </c>
      <c r="J40" s="97">
        <v>14.721299281633518</v>
      </c>
      <c r="K40" s="97">
        <v>16.092436942736619</v>
      </c>
      <c r="L40" s="97">
        <v>14.652101570607961</v>
      </c>
      <c r="M40" s="97">
        <v>49.169263321856818</v>
      </c>
      <c r="N40" s="97">
        <v>62.207925846931644</v>
      </c>
      <c r="O40" s="97">
        <v>72.378252155711934</v>
      </c>
      <c r="P40" s="97">
        <v>75.810996773308688</v>
      </c>
      <c r="Q40" s="97">
        <v>78.082149303374933</v>
      </c>
      <c r="R40" s="97">
        <v>75.638268727358252</v>
      </c>
      <c r="S40" s="97">
        <v>81.322196373389673</v>
      </c>
      <c r="T40" s="97">
        <v>83.362356469769793</v>
      </c>
      <c r="U40" s="97">
        <v>79.894505591874434</v>
      </c>
      <c r="V40" s="97">
        <v>89.735688010990799</v>
      </c>
      <c r="W40" s="97">
        <v>52.784718255571462</v>
      </c>
      <c r="DA40" s="175" t="s">
        <v>657</v>
      </c>
    </row>
    <row r="41" spans="1:105" ht="11.45" customHeight="1" x14ac:dyDescent="0.25">
      <c r="A41" s="111" t="s">
        <v>115</v>
      </c>
      <c r="B41" s="97">
        <v>22.586940467280613</v>
      </c>
      <c r="C41" s="97">
        <v>23.073058367692727</v>
      </c>
      <c r="D41" s="97">
        <v>23.404503591772077</v>
      </c>
      <c r="E41" s="97">
        <v>22.57530824758015</v>
      </c>
      <c r="F41" s="97">
        <v>22.582374071312778</v>
      </c>
      <c r="G41" s="97">
        <v>26.858549317869581</v>
      </c>
      <c r="H41" s="97">
        <v>26.725329642700771</v>
      </c>
      <c r="I41" s="97">
        <v>26.605353369209542</v>
      </c>
      <c r="J41" s="97">
        <v>26.816383234207876</v>
      </c>
      <c r="K41" s="97">
        <v>27.623613524329997</v>
      </c>
      <c r="L41" s="97">
        <v>32.226106590073954</v>
      </c>
      <c r="M41" s="97">
        <v>33.508583596951155</v>
      </c>
      <c r="N41" s="97">
        <v>33.491517052193579</v>
      </c>
      <c r="O41" s="97">
        <v>47.273581698399958</v>
      </c>
      <c r="P41" s="97">
        <v>46.201887142642065</v>
      </c>
      <c r="Q41" s="97">
        <v>50.273168352555828</v>
      </c>
      <c r="R41" s="97">
        <v>54.534633897413912</v>
      </c>
      <c r="S41" s="97">
        <v>59.498137267569007</v>
      </c>
      <c r="T41" s="97">
        <v>65.306570668080099</v>
      </c>
      <c r="U41" s="97">
        <v>85.776349698557368</v>
      </c>
      <c r="V41" s="97">
        <v>100.97201277653568</v>
      </c>
      <c r="W41" s="97">
        <v>142.90755290911994</v>
      </c>
      <c r="DA41" s="175" t="s">
        <v>658</v>
      </c>
    </row>
    <row r="42" spans="1:105" ht="11.45" customHeight="1" x14ac:dyDescent="0.25">
      <c r="A42" s="27" t="s">
        <v>34</v>
      </c>
      <c r="B42" s="32">
        <f t="shared" ref="B42:K42" si="25">B43+B52</f>
        <v>76189.706292349627</v>
      </c>
      <c r="C42" s="32">
        <f t="shared" si="25"/>
        <v>78460.40584971261</v>
      </c>
      <c r="D42" s="32">
        <f t="shared" si="25"/>
        <v>78867.137723370921</v>
      </c>
      <c r="E42" s="32">
        <f t="shared" si="25"/>
        <v>80647.151648055165</v>
      </c>
      <c r="F42" s="32">
        <f t="shared" si="25"/>
        <v>84414.12823677437</v>
      </c>
      <c r="G42" s="32">
        <f t="shared" si="25"/>
        <v>86185.95324561515</v>
      </c>
      <c r="H42" s="32">
        <f t="shared" si="25"/>
        <v>89228.92363016076</v>
      </c>
      <c r="I42" s="32">
        <f t="shared" si="25"/>
        <v>91445.68258133698</v>
      </c>
      <c r="J42" s="32">
        <f t="shared" si="25"/>
        <v>88723.453753496811</v>
      </c>
      <c r="K42" s="32">
        <f t="shared" si="25"/>
        <v>82903.555483883887</v>
      </c>
      <c r="L42" s="32">
        <f t="shared" ref="L42" si="26">L43+L52</f>
        <v>84577.694291378342</v>
      </c>
      <c r="M42" s="32">
        <f t="shared" ref="M42:V42" si="27">M43+M52</f>
        <v>83813.36206855996</v>
      </c>
      <c r="N42" s="32">
        <f t="shared" si="27"/>
        <v>80043.709002001822</v>
      </c>
      <c r="O42" s="32">
        <f t="shared" si="27"/>
        <v>77959.298216976196</v>
      </c>
      <c r="P42" s="32">
        <f t="shared" si="27"/>
        <v>77614.674916906457</v>
      </c>
      <c r="Q42" s="32">
        <f t="shared" si="27"/>
        <v>78279.364657375452</v>
      </c>
      <c r="R42" s="32">
        <f t="shared" si="27"/>
        <v>81318.77333714487</v>
      </c>
      <c r="S42" s="32">
        <f t="shared" si="27"/>
        <v>84627.034171391191</v>
      </c>
      <c r="T42" s="32">
        <f t="shared" si="27"/>
        <v>86470.615980387069</v>
      </c>
      <c r="U42" s="32">
        <f t="shared" si="27"/>
        <v>87328.524510980598</v>
      </c>
      <c r="V42" s="32">
        <f t="shared" si="27"/>
        <v>81316.712992194327</v>
      </c>
      <c r="W42" s="32">
        <f t="shared" ref="W42" si="28">W43+W52</f>
        <v>89835.679306506063</v>
      </c>
      <c r="DA42" s="173" t="s">
        <v>398</v>
      </c>
    </row>
    <row r="43" spans="1:105" ht="11.45" customHeight="1" x14ac:dyDescent="0.25">
      <c r="A43" s="136" t="s">
        <v>158</v>
      </c>
      <c r="B43" s="141">
        <f t="shared" ref="B43:K43" si="29">B44+B46+B48+B49+B51</f>
        <v>31812.205057209605</v>
      </c>
      <c r="C43" s="141">
        <f t="shared" si="29"/>
        <v>31766.738819263694</v>
      </c>
      <c r="D43" s="141">
        <f t="shared" si="29"/>
        <v>31587.17643246887</v>
      </c>
      <c r="E43" s="141">
        <f t="shared" si="29"/>
        <v>32035.041011913683</v>
      </c>
      <c r="F43" s="141">
        <f t="shared" si="29"/>
        <v>32341.027680656527</v>
      </c>
      <c r="G43" s="141">
        <f t="shared" si="29"/>
        <v>32551.874871227559</v>
      </c>
      <c r="H43" s="141">
        <f t="shared" si="29"/>
        <v>31866.559651522999</v>
      </c>
      <c r="I43" s="141">
        <f t="shared" si="29"/>
        <v>32807.128033931949</v>
      </c>
      <c r="J43" s="141">
        <f t="shared" si="29"/>
        <v>32290.385163912626</v>
      </c>
      <c r="K43" s="141">
        <f t="shared" si="29"/>
        <v>31566.992668406663</v>
      </c>
      <c r="L43" s="141">
        <f t="shared" ref="L43" si="30">L44+L46+L48+L49+L51</f>
        <v>32161.59472338104</v>
      </c>
      <c r="M43" s="141">
        <f t="shared" ref="M43:V43" si="31">M44+M46+M48+M49+M51</f>
        <v>32439.042554579053</v>
      </c>
      <c r="N43" s="141">
        <f t="shared" si="31"/>
        <v>30775.708433331594</v>
      </c>
      <c r="O43" s="141">
        <f t="shared" si="31"/>
        <v>30007.388235604791</v>
      </c>
      <c r="P43" s="141">
        <f t="shared" si="31"/>
        <v>30477.587455624038</v>
      </c>
      <c r="Q43" s="141">
        <f t="shared" si="31"/>
        <v>30271.176685667418</v>
      </c>
      <c r="R43" s="141">
        <f t="shared" si="31"/>
        <v>30038.905852421267</v>
      </c>
      <c r="S43" s="141">
        <f t="shared" si="31"/>
        <v>30620.535658885728</v>
      </c>
      <c r="T43" s="141">
        <f t="shared" si="31"/>
        <v>30870.983134985094</v>
      </c>
      <c r="U43" s="141">
        <f t="shared" si="31"/>
        <v>31217.739868472294</v>
      </c>
      <c r="V43" s="141">
        <f t="shared" si="31"/>
        <v>28979.82081169778</v>
      </c>
      <c r="W43" s="141">
        <f t="shared" ref="W43" si="32">W44+W46+W48+W49+W51</f>
        <v>32318.074680845122</v>
      </c>
      <c r="DA43" s="174" t="s">
        <v>399</v>
      </c>
    </row>
    <row r="44" spans="1:105" ht="11.45" customHeight="1" x14ac:dyDescent="0.25">
      <c r="A44" s="111" t="s">
        <v>110</v>
      </c>
      <c r="B44" s="96">
        <v>4603.8006575075642</v>
      </c>
      <c r="C44" s="96">
        <v>4404.686724233934</v>
      </c>
      <c r="D44" s="96">
        <v>4021.1762584365315</v>
      </c>
      <c r="E44" s="96">
        <v>3724.3587553861503</v>
      </c>
      <c r="F44" s="96">
        <v>3388.7807928810789</v>
      </c>
      <c r="G44" s="96">
        <v>3112.3034590756274</v>
      </c>
      <c r="H44" s="96">
        <v>2900.7939919708065</v>
      </c>
      <c r="I44" s="96">
        <v>2718.0609069692273</v>
      </c>
      <c r="J44" s="96">
        <v>2523.0168241348651</v>
      </c>
      <c r="K44" s="96">
        <v>2331.339146084033</v>
      </c>
      <c r="L44" s="96">
        <v>2202.40898033234</v>
      </c>
      <c r="M44" s="96">
        <v>2068.732600699092</v>
      </c>
      <c r="N44" s="96">
        <v>1902.9179969260913</v>
      </c>
      <c r="O44" s="96">
        <v>1836.2963281723587</v>
      </c>
      <c r="P44" s="96">
        <v>1709.0921063192625</v>
      </c>
      <c r="Q44" s="96">
        <v>1618.3210419372081</v>
      </c>
      <c r="R44" s="96">
        <v>1602.2077455145497</v>
      </c>
      <c r="S44" s="96">
        <v>1587.7510532956805</v>
      </c>
      <c r="T44" s="96">
        <v>1595.230525497474</v>
      </c>
      <c r="U44" s="96">
        <v>1583.6999814193314</v>
      </c>
      <c r="V44" s="96">
        <v>1461.8101131860508</v>
      </c>
      <c r="W44" s="96">
        <v>1571.3167119503762</v>
      </c>
      <c r="DA44" s="171" t="s">
        <v>659</v>
      </c>
    </row>
    <row r="45" spans="1:105" ht="11.45" customHeight="1" x14ac:dyDescent="0.25">
      <c r="A45" s="160" t="s">
        <v>131</v>
      </c>
      <c r="B45" s="96">
        <v>4.1576869178194702</v>
      </c>
      <c r="C45" s="96">
        <v>3.8884455335897044</v>
      </c>
      <c r="D45" s="96">
        <v>5.6518163742980505</v>
      </c>
      <c r="E45" s="96">
        <v>11.998430647911272</v>
      </c>
      <c r="F45" s="96">
        <v>9.5061830909425868</v>
      </c>
      <c r="G45" s="96">
        <v>15.879741679684681</v>
      </c>
      <c r="H45" s="96">
        <v>21.797555720537432</v>
      </c>
      <c r="I45" s="96">
        <v>28.684589089406781</v>
      </c>
      <c r="J45" s="96">
        <v>43.828946791732761</v>
      </c>
      <c r="K45" s="96">
        <v>52.043889992266784</v>
      </c>
      <c r="L45" s="96">
        <v>61.661433473290188</v>
      </c>
      <c r="M45" s="96">
        <v>62.264563506822128</v>
      </c>
      <c r="N45" s="96">
        <v>60.792605145172843</v>
      </c>
      <c r="O45" s="96">
        <v>58.376584819905446</v>
      </c>
      <c r="P45" s="96">
        <v>52.137156206982894</v>
      </c>
      <c r="Q45" s="96">
        <v>51.864111467549641</v>
      </c>
      <c r="R45" s="96">
        <v>51.844478404190987</v>
      </c>
      <c r="S45" s="96">
        <v>55.120919689136805</v>
      </c>
      <c r="T45" s="96">
        <v>55.827403512721972</v>
      </c>
      <c r="U45" s="96">
        <v>60.059131079146759</v>
      </c>
      <c r="V45" s="96">
        <v>64.917465632569204</v>
      </c>
      <c r="W45" s="96">
        <v>73.374387640655726</v>
      </c>
      <c r="DA45" s="171" t="s">
        <v>660</v>
      </c>
    </row>
    <row r="46" spans="1:105" ht="11.45" customHeight="1" x14ac:dyDescent="0.25">
      <c r="A46" s="111" t="s">
        <v>111</v>
      </c>
      <c r="B46" s="96">
        <v>27011.443576391935</v>
      </c>
      <c r="C46" s="96">
        <v>27155.871520587731</v>
      </c>
      <c r="D46" s="96">
        <v>27341.943552085126</v>
      </c>
      <c r="E46" s="96">
        <v>28079.383131735816</v>
      </c>
      <c r="F46" s="96">
        <v>28717.62464490471</v>
      </c>
      <c r="G46" s="96">
        <v>29203.782915792428</v>
      </c>
      <c r="H46" s="96">
        <v>28696.778479394772</v>
      </c>
      <c r="I46" s="96">
        <v>29818.565835429916</v>
      </c>
      <c r="J46" s="96">
        <v>29479.217929975806</v>
      </c>
      <c r="K46" s="96">
        <v>28930.319628647238</v>
      </c>
      <c r="L46" s="96">
        <v>29618.380591171604</v>
      </c>
      <c r="M46" s="96">
        <v>30026.083024974218</v>
      </c>
      <c r="N46" s="96">
        <v>28516.461224255774</v>
      </c>
      <c r="O46" s="96">
        <v>27813.546090028442</v>
      </c>
      <c r="P46" s="96">
        <v>28388.838029056446</v>
      </c>
      <c r="Q46" s="96">
        <v>28267.428445253314</v>
      </c>
      <c r="R46" s="96">
        <v>28042.402991382925</v>
      </c>
      <c r="S46" s="96">
        <v>28640.630813504529</v>
      </c>
      <c r="T46" s="96">
        <v>28860.871664852573</v>
      </c>
      <c r="U46" s="96">
        <v>29189.952339696945</v>
      </c>
      <c r="V46" s="96">
        <v>27080.087720321648</v>
      </c>
      <c r="W46" s="96">
        <v>30257.019549159304</v>
      </c>
      <c r="DA46" s="171" t="s">
        <v>661</v>
      </c>
    </row>
    <row r="47" spans="1:105" ht="11.45" customHeight="1" x14ac:dyDescent="0.25">
      <c r="A47" s="160" t="s">
        <v>131</v>
      </c>
      <c r="B47" s="96">
        <v>100.67681699194391</v>
      </c>
      <c r="C47" s="96">
        <v>119.47282810677086</v>
      </c>
      <c r="D47" s="96">
        <v>136.39478555820466</v>
      </c>
      <c r="E47" s="96">
        <v>155.88887140476621</v>
      </c>
      <c r="F47" s="96">
        <v>250.8377949968274</v>
      </c>
      <c r="G47" s="96">
        <v>368.70205002693797</v>
      </c>
      <c r="H47" s="96">
        <v>554.64634373944818</v>
      </c>
      <c r="I47" s="96">
        <v>833.66398696393026</v>
      </c>
      <c r="J47" s="96">
        <v>1099.0630955939125</v>
      </c>
      <c r="K47" s="96">
        <v>1369.111421655271</v>
      </c>
      <c r="L47" s="96">
        <v>1536.6894431275114</v>
      </c>
      <c r="M47" s="96">
        <v>1647.2946514358005</v>
      </c>
      <c r="N47" s="96">
        <v>1709.4023203459344</v>
      </c>
      <c r="O47" s="96">
        <v>1550.9512426983968</v>
      </c>
      <c r="P47" s="96">
        <v>1704.5821842481664</v>
      </c>
      <c r="Q47" s="96">
        <v>1664.3829814025194</v>
      </c>
      <c r="R47" s="96">
        <v>1515.9459777366378</v>
      </c>
      <c r="S47" s="96">
        <v>1691.0566705304523</v>
      </c>
      <c r="T47" s="96">
        <v>1877.488189807983</v>
      </c>
      <c r="U47" s="96">
        <v>1984.2071575260888</v>
      </c>
      <c r="V47" s="96">
        <v>2059.1695582803832</v>
      </c>
      <c r="W47" s="96">
        <v>2264.2552399347242</v>
      </c>
      <c r="DA47" s="171" t="s">
        <v>662</v>
      </c>
    </row>
    <row r="48" spans="1:105" ht="11.45" customHeight="1" x14ac:dyDescent="0.25">
      <c r="A48" s="111" t="s">
        <v>112</v>
      </c>
      <c r="B48" s="96">
        <v>181.38603613224137</v>
      </c>
      <c r="C48" s="96">
        <v>189.33434695497866</v>
      </c>
      <c r="D48" s="96">
        <v>205.33161949514195</v>
      </c>
      <c r="E48" s="96">
        <v>210.20084326877173</v>
      </c>
      <c r="F48" s="96">
        <v>211.37969968653906</v>
      </c>
      <c r="G48" s="96">
        <v>209.7667018193722</v>
      </c>
      <c r="H48" s="96">
        <v>224.88488169557075</v>
      </c>
      <c r="I48" s="96">
        <v>222.30794375290978</v>
      </c>
      <c r="J48" s="96">
        <v>227.35866065362322</v>
      </c>
      <c r="K48" s="96">
        <v>231.60717540340249</v>
      </c>
      <c r="L48" s="96">
        <v>236.38157586637112</v>
      </c>
      <c r="M48" s="96">
        <v>242.76880083631198</v>
      </c>
      <c r="N48" s="96">
        <v>232.72201515493612</v>
      </c>
      <c r="O48" s="96">
        <v>229.32503195095703</v>
      </c>
      <c r="P48" s="96">
        <v>245.92342638794395</v>
      </c>
      <c r="Q48" s="96">
        <v>243.10140739841353</v>
      </c>
      <c r="R48" s="96">
        <v>244.49613329234489</v>
      </c>
      <c r="S48" s="96">
        <v>242.49248249729681</v>
      </c>
      <c r="T48" s="96">
        <v>246.64976527143034</v>
      </c>
      <c r="U48" s="96">
        <v>251.12632459683101</v>
      </c>
      <c r="V48" s="96">
        <v>237.76261672062671</v>
      </c>
      <c r="W48" s="96">
        <v>250.17498308073456</v>
      </c>
      <c r="DA48" s="171" t="s">
        <v>663</v>
      </c>
    </row>
    <row r="49" spans="1:105" ht="11.45" customHeight="1" x14ac:dyDescent="0.25">
      <c r="A49" s="111" t="s">
        <v>113</v>
      </c>
      <c r="B49" s="96">
        <v>14.888580906823837</v>
      </c>
      <c r="C49" s="96">
        <v>16.110374424919513</v>
      </c>
      <c r="D49" s="96">
        <v>17.97030237149772</v>
      </c>
      <c r="E49" s="96">
        <v>20.340840489961355</v>
      </c>
      <c r="F49" s="96">
        <v>22.475980992122579</v>
      </c>
      <c r="G49" s="96">
        <v>25.2807646603565</v>
      </c>
      <c r="H49" s="96">
        <v>43.358469156172404</v>
      </c>
      <c r="I49" s="96">
        <v>47.447159705168602</v>
      </c>
      <c r="J49" s="96">
        <v>60.079176188181187</v>
      </c>
      <c r="K49" s="96">
        <v>72.972440280233599</v>
      </c>
      <c r="L49" s="96">
        <v>103.6810174587481</v>
      </c>
      <c r="M49" s="96">
        <v>100.40407594145495</v>
      </c>
      <c r="N49" s="96">
        <v>121.92983104140603</v>
      </c>
      <c r="O49" s="96">
        <v>126.07289574816782</v>
      </c>
      <c r="P49" s="96">
        <v>130.74272688240879</v>
      </c>
      <c r="Q49" s="96">
        <v>138.46202176572908</v>
      </c>
      <c r="R49" s="96">
        <v>144.0160997577978</v>
      </c>
      <c r="S49" s="96">
        <v>141.67936139742042</v>
      </c>
      <c r="T49" s="96">
        <v>156.19699124863237</v>
      </c>
      <c r="U49" s="96">
        <v>176.04252012974308</v>
      </c>
      <c r="V49" s="96">
        <v>178.4592072240174</v>
      </c>
      <c r="W49" s="96">
        <v>202.55013297604918</v>
      </c>
      <c r="DA49" s="171" t="s">
        <v>664</v>
      </c>
    </row>
    <row r="50" spans="1:105" ht="11.45" customHeight="1" x14ac:dyDescent="0.25">
      <c r="A50" s="160" t="s">
        <v>132</v>
      </c>
      <c r="B50" s="96">
        <v>0</v>
      </c>
      <c r="C50" s="96">
        <v>0</v>
      </c>
      <c r="D50" s="96">
        <v>0</v>
      </c>
      <c r="E50" s="96">
        <v>0</v>
      </c>
      <c r="F50" s="96">
        <v>0</v>
      </c>
      <c r="G50" s="96">
        <v>0</v>
      </c>
      <c r="H50" s="96">
        <v>0</v>
      </c>
      <c r="I50" s="96">
        <v>0</v>
      </c>
      <c r="J50" s="96">
        <v>0.52271805306719099</v>
      </c>
      <c r="K50" s="96">
        <v>0.95730709679555159</v>
      </c>
      <c r="L50" s="96">
        <v>1.7122006051188015</v>
      </c>
      <c r="M50" s="96">
        <v>2.0946094692595434</v>
      </c>
      <c r="N50" s="96">
        <v>4.0072924536320915</v>
      </c>
      <c r="O50" s="96">
        <v>4.7595072934195475</v>
      </c>
      <c r="P50" s="96">
        <v>4.7528005069727559</v>
      </c>
      <c r="Q50" s="96">
        <v>4.6568970040130289</v>
      </c>
      <c r="R50" s="96">
        <v>5.0953861286401327</v>
      </c>
      <c r="S50" s="96">
        <v>6.9002725349374163</v>
      </c>
      <c r="T50" s="96">
        <v>8.9765630152428013</v>
      </c>
      <c r="U50" s="96">
        <v>10.322595048941931</v>
      </c>
      <c r="V50" s="96">
        <v>11.390036629342134</v>
      </c>
      <c r="W50" s="96">
        <v>10.153324943670736</v>
      </c>
      <c r="DA50" s="171" t="s">
        <v>665</v>
      </c>
    </row>
    <row r="51" spans="1:105" ht="11.45" customHeight="1" x14ac:dyDescent="0.25">
      <c r="A51" s="111" t="s">
        <v>115</v>
      </c>
      <c r="B51" s="96">
        <v>0.68620627104319576</v>
      </c>
      <c r="C51" s="96">
        <v>0.73585306212883772</v>
      </c>
      <c r="D51" s="96">
        <v>0.75470008057388394</v>
      </c>
      <c r="E51" s="96">
        <v>0.75744103298376531</v>
      </c>
      <c r="F51" s="96">
        <v>0.76656219207444398</v>
      </c>
      <c r="G51" s="96">
        <v>0.7410298797736129</v>
      </c>
      <c r="H51" s="96">
        <v>0.74382930567459626</v>
      </c>
      <c r="I51" s="96">
        <v>0.74618807473117499</v>
      </c>
      <c r="J51" s="96">
        <v>0.71257296014928606</v>
      </c>
      <c r="K51" s="96">
        <v>0.75427799175738108</v>
      </c>
      <c r="L51" s="96">
        <v>0.74255855197735587</v>
      </c>
      <c r="M51" s="96">
        <v>1.0540521279750414</v>
      </c>
      <c r="N51" s="96">
        <v>1.6773659533856167</v>
      </c>
      <c r="O51" s="96">
        <v>2.1478897048652659</v>
      </c>
      <c r="P51" s="96">
        <v>2.9911669779740326</v>
      </c>
      <c r="Q51" s="96">
        <v>3.8637693127546164</v>
      </c>
      <c r="R51" s="96">
        <v>5.7828824736481526</v>
      </c>
      <c r="S51" s="96">
        <v>7.981948190805932</v>
      </c>
      <c r="T51" s="96">
        <v>12.034188114982365</v>
      </c>
      <c r="U51" s="96">
        <v>16.918702629441736</v>
      </c>
      <c r="V51" s="96">
        <v>21.701154245441014</v>
      </c>
      <c r="W51" s="96">
        <v>37.013303678656662</v>
      </c>
      <c r="DA51" s="171" t="s">
        <v>666</v>
      </c>
    </row>
    <row r="52" spans="1:105" ht="11.45" customHeight="1" x14ac:dyDescent="0.25">
      <c r="A52" s="109" t="s">
        <v>159</v>
      </c>
      <c r="B52" s="130">
        <f t="shared" ref="B52:K52" si="33">B53+B55</f>
        <v>44377.501235140022</v>
      </c>
      <c r="C52" s="130">
        <f t="shared" si="33"/>
        <v>46693.667030448923</v>
      </c>
      <c r="D52" s="130">
        <f t="shared" si="33"/>
        <v>47279.961290902051</v>
      </c>
      <c r="E52" s="130">
        <f t="shared" si="33"/>
        <v>48612.110636141486</v>
      </c>
      <c r="F52" s="130">
        <f t="shared" si="33"/>
        <v>52073.100556117846</v>
      </c>
      <c r="G52" s="130">
        <f t="shared" si="33"/>
        <v>53634.078374387587</v>
      </c>
      <c r="H52" s="130">
        <f t="shared" si="33"/>
        <v>57362.363978637761</v>
      </c>
      <c r="I52" s="130">
        <f t="shared" si="33"/>
        <v>58638.55454740503</v>
      </c>
      <c r="J52" s="130">
        <f t="shared" si="33"/>
        <v>56433.068589584189</v>
      </c>
      <c r="K52" s="130">
        <f t="shared" si="33"/>
        <v>51336.562815477228</v>
      </c>
      <c r="L52" s="130">
        <f t="shared" ref="L52" si="34">L53+L55</f>
        <v>52416.099567997298</v>
      </c>
      <c r="M52" s="130">
        <f t="shared" ref="M52:V52" si="35">M53+M55</f>
        <v>51374.31951398091</v>
      </c>
      <c r="N52" s="130">
        <f t="shared" si="35"/>
        <v>49268.000568670235</v>
      </c>
      <c r="O52" s="130">
        <f t="shared" si="35"/>
        <v>47951.909981371398</v>
      </c>
      <c r="P52" s="130">
        <f t="shared" si="35"/>
        <v>47137.087461282412</v>
      </c>
      <c r="Q52" s="130">
        <f t="shared" si="35"/>
        <v>48008.18797170803</v>
      </c>
      <c r="R52" s="130">
        <f t="shared" si="35"/>
        <v>51279.867484723596</v>
      </c>
      <c r="S52" s="130">
        <f t="shared" si="35"/>
        <v>54006.498512505466</v>
      </c>
      <c r="T52" s="130">
        <f t="shared" si="35"/>
        <v>55599.632845401975</v>
      </c>
      <c r="U52" s="130">
        <f t="shared" si="35"/>
        <v>56110.784642508304</v>
      </c>
      <c r="V52" s="130">
        <f t="shared" si="35"/>
        <v>52336.892180496543</v>
      </c>
      <c r="W52" s="130">
        <f t="shared" ref="W52" si="36">W53+W55</f>
        <v>57517.604625660941</v>
      </c>
      <c r="DA52" s="176" t="s">
        <v>400</v>
      </c>
    </row>
    <row r="53" spans="1:105" ht="11.45" customHeight="1" x14ac:dyDescent="0.25">
      <c r="A53" s="128" t="s">
        <v>27</v>
      </c>
      <c r="B53" s="97">
        <v>31709.660059194994</v>
      </c>
      <c r="C53" s="97">
        <v>33614.816453473788</v>
      </c>
      <c r="D53" s="97">
        <v>33650.124911599749</v>
      </c>
      <c r="E53" s="97">
        <v>34639.06929264318</v>
      </c>
      <c r="F53" s="97">
        <v>36636.922710147788</v>
      </c>
      <c r="G53" s="97">
        <v>37721.677396088409</v>
      </c>
      <c r="H53" s="97">
        <v>39627.271974809686</v>
      </c>
      <c r="I53" s="97">
        <v>40932.347280861461</v>
      </c>
      <c r="J53" s="97">
        <v>39267.978055403095</v>
      </c>
      <c r="K53" s="97">
        <v>35856.162682690723</v>
      </c>
      <c r="L53" s="97">
        <v>35333.135046125557</v>
      </c>
      <c r="M53" s="97">
        <v>35082.293515402926</v>
      </c>
      <c r="N53" s="97">
        <v>32665.4443439934</v>
      </c>
      <c r="O53" s="97">
        <v>30992.419708015779</v>
      </c>
      <c r="P53" s="97">
        <v>30904.303553917598</v>
      </c>
      <c r="Q53" s="97">
        <v>31510.416787213413</v>
      </c>
      <c r="R53" s="97">
        <v>33370.747980747627</v>
      </c>
      <c r="S53" s="97">
        <v>34627.523934873789</v>
      </c>
      <c r="T53" s="97">
        <v>35956.997152199532</v>
      </c>
      <c r="U53" s="97">
        <v>35720.086692742632</v>
      </c>
      <c r="V53" s="97">
        <v>33637.065847017016</v>
      </c>
      <c r="W53" s="97">
        <v>37538.208658461837</v>
      </c>
      <c r="DA53" s="175" t="s">
        <v>667</v>
      </c>
    </row>
    <row r="54" spans="1:105" ht="11.45" customHeight="1" x14ac:dyDescent="0.25">
      <c r="A54" s="160" t="s">
        <v>131</v>
      </c>
      <c r="B54" s="97">
        <v>172.93080622405017</v>
      </c>
      <c r="C54" s="97">
        <v>205.52716966853995</v>
      </c>
      <c r="D54" s="97">
        <v>258.27874308325045</v>
      </c>
      <c r="E54" s="97">
        <v>312.70450799489583</v>
      </c>
      <c r="F54" s="97">
        <v>396.04543941740019</v>
      </c>
      <c r="G54" s="97">
        <v>673.32491578167355</v>
      </c>
      <c r="H54" s="97">
        <v>1150.4583673327445</v>
      </c>
      <c r="I54" s="97">
        <v>1608.6495182690144</v>
      </c>
      <c r="J54" s="97">
        <v>1708.5508196423004</v>
      </c>
      <c r="K54" s="97">
        <v>1773.8316095128864</v>
      </c>
      <c r="L54" s="97">
        <v>1929.4951906103311</v>
      </c>
      <c r="M54" s="97">
        <v>2032.0648430049814</v>
      </c>
      <c r="N54" s="97">
        <v>2097.6016731904319</v>
      </c>
      <c r="O54" s="97">
        <v>1715.1061795219528</v>
      </c>
      <c r="P54" s="97">
        <v>1872.3582360195278</v>
      </c>
      <c r="Q54" s="97">
        <v>1811.3584143937103</v>
      </c>
      <c r="R54" s="97">
        <v>1772.1150251788401</v>
      </c>
      <c r="S54" s="97">
        <v>1969.5298865312288</v>
      </c>
      <c r="T54" s="97">
        <v>2301.0318829288549</v>
      </c>
      <c r="U54" s="97">
        <v>2360.4600952385745</v>
      </c>
      <c r="V54" s="97">
        <v>2557.8395146037374</v>
      </c>
      <c r="W54" s="97">
        <v>2711.8713039213953</v>
      </c>
      <c r="DA54" s="175" t="s">
        <v>668</v>
      </c>
    </row>
    <row r="55" spans="1:105" ht="11.45" customHeight="1" x14ac:dyDescent="0.25">
      <c r="A55" s="128" t="s">
        <v>116</v>
      </c>
      <c r="B55" s="97">
        <v>12667.841175945028</v>
      </c>
      <c r="C55" s="97">
        <v>13078.850576975137</v>
      </c>
      <c r="D55" s="97">
        <v>13629.836379302302</v>
      </c>
      <c r="E55" s="97">
        <v>13973.041343498304</v>
      </c>
      <c r="F55" s="97">
        <v>15436.17784597006</v>
      </c>
      <c r="G55" s="97">
        <v>15912.40097829918</v>
      </c>
      <c r="H55" s="97">
        <v>17735.092003828075</v>
      </c>
      <c r="I55" s="97">
        <v>17706.20726654357</v>
      </c>
      <c r="J55" s="97">
        <v>17165.090534181094</v>
      </c>
      <c r="K55" s="97">
        <v>15480.400132786508</v>
      </c>
      <c r="L55" s="97">
        <v>17082.964521871745</v>
      </c>
      <c r="M55" s="97">
        <v>16292.025998577985</v>
      </c>
      <c r="N55" s="97">
        <v>16602.556224676831</v>
      </c>
      <c r="O55" s="97">
        <v>16959.490273355615</v>
      </c>
      <c r="P55" s="97">
        <v>16232.783907364816</v>
      </c>
      <c r="Q55" s="97">
        <v>16497.771184494617</v>
      </c>
      <c r="R55" s="97">
        <v>17909.11950397597</v>
      </c>
      <c r="S55" s="97">
        <v>19378.974577631681</v>
      </c>
      <c r="T55" s="97">
        <v>19642.635693202443</v>
      </c>
      <c r="U55" s="97">
        <v>20390.697949765672</v>
      </c>
      <c r="V55" s="97">
        <v>18699.826333479527</v>
      </c>
      <c r="W55" s="97">
        <v>19979.395967199107</v>
      </c>
      <c r="DA55" s="175" t="s">
        <v>669</v>
      </c>
    </row>
    <row r="56" spans="1:105" ht="11.45" customHeight="1" x14ac:dyDescent="0.25">
      <c r="A56" s="161" t="s">
        <v>131</v>
      </c>
      <c r="B56" s="98">
        <v>80.918454833768138</v>
      </c>
      <c r="C56" s="98">
        <v>86.115947026329934</v>
      </c>
      <c r="D56" s="98">
        <v>107.43372430611021</v>
      </c>
      <c r="E56" s="98">
        <v>119.72561736087427</v>
      </c>
      <c r="F56" s="98">
        <v>139.36501516830683</v>
      </c>
      <c r="G56" s="98">
        <v>232.76744382788755</v>
      </c>
      <c r="H56" s="98">
        <v>514.97914204763788</v>
      </c>
      <c r="I56" s="98">
        <v>682.64052072359698</v>
      </c>
      <c r="J56" s="98">
        <v>734.31494292670823</v>
      </c>
      <c r="K56" s="98">
        <v>772.69628807252582</v>
      </c>
      <c r="L56" s="98">
        <v>912.21130120163093</v>
      </c>
      <c r="M56" s="98">
        <v>888.73015540410518</v>
      </c>
      <c r="N56" s="98">
        <v>995.03169620704898</v>
      </c>
      <c r="O56" s="98">
        <v>945.27449263650988</v>
      </c>
      <c r="P56" s="98">
        <v>984.38299375724023</v>
      </c>
      <c r="Q56" s="98">
        <v>968.32491665992882</v>
      </c>
      <c r="R56" s="98">
        <v>1001.474723550588</v>
      </c>
      <c r="S56" s="98">
        <v>1103.3721983268285</v>
      </c>
      <c r="T56" s="98">
        <v>1232.9095931294055</v>
      </c>
      <c r="U56" s="98">
        <v>1305.1315763856915</v>
      </c>
      <c r="V56" s="98">
        <v>1411.5707890142482</v>
      </c>
      <c r="W56" s="98">
        <v>1434.4192035827298</v>
      </c>
      <c r="DA56" s="178" t="s">
        <v>670</v>
      </c>
    </row>
    <row r="57" spans="1:105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DA57" s="171"/>
    </row>
    <row r="58" spans="1:105" ht="11.45" customHeight="1" x14ac:dyDescent="0.25">
      <c r="A58" s="68" t="s">
        <v>36</v>
      </c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DA58" s="179"/>
    </row>
    <row r="59" spans="1:105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DA59" s="171"/>
    </row>
    <row r="60" spans="1:105" ht="11.45" customHeight="1" x14ac:dyDescent="0.25">
      <c r="A60" s="53" t="s">
        <v>73</v>
      </c>
      <c r="B60" s="79">
        <f>IF(B17=0,0,B17/TrRoad_act!B30*100)</f>
        <v>9.8930197799720307</v>
      </c>
      <c r="C60" s="79">
        <f>IF(C17=0,0,C17/TrRoad_act!C30*100)</f>
        <v>9.6977540039615295</v>
      </c>
      <c r="D60" s="79">
        <f>IF(D17=0,0,D17/TrRoad_act!D30*100)</f>
        <v>9.6141062431376305</v>
      </c>
      <c r="E60" s="79">
        <f>IF(E17=0,0,E17/TrRoad_act!E30*100)</f>
        <v>9.571907741577375</v>
      </c>
      <c r="F60" s="79">
        <f>IF(F17=0,0,F17/TrRoad_act!F30*100)</f>
        <v>9.5078515006570896</v>
      </c>
      <c r="G60" s="79">
        <f>IF(G17=0,0,G17/TrRoad_act!G30*100)</f>
        <v>9.5129279979948453</v>
      </c>
      <c r="H60" s="79">
        <f>IF(H17=0,0,H17/TrRoad_act!H30*100)</f>
        <v>9.57381267084609</v>
      </c>
      <c r="I60" s="79">
        <f>IF(I17=0,0,I17/TrRoad_act!I30*100)</f>
        <v>9.5056047273386461</v>
      </c>
      <c r="J60" s="79">
        <f>IF(J17=0,0,J17/TrRoad_act!J30*100)</f>
        <v>9.3066400377456873</v>
      </c>
      <c r="K60" s="79">
        <f>IF(K17=0,0,K17/TrRoad_act!K30*100)</f>
        <v>8.9855732330484308</v>
      </c>
      <c r="L60" s="79">
        <f>IF(L17=0,0,L17/TrRoad_act!L30*100)</f>
        <v>8.958484599122297</v>
      </c>
      <c r="M60" s="79">
        <f>IF(M17=0,0,M17/TrRoad_act!M30*100)</f>
        <v>8.8494106410476334</v>
      </c>
      <c r="N60" s="79">
        <f>IF(N17=0,0,N17/TrRoad_act!N30*100)</f>
        <v>8.7262365166950477</v>
      </c>
      <c r="O60" s="79">
        <f>IF(O17=0,0,O17/TrRoad_act!O30*100)</f>
        <v>8.5814728104257565</v>
      </c>
      <c r="P60" s="79">
        <f>IF(P17=0,0,P17/TrRoad_act!P30*100)</f>
        <v>8.418363926834898</v>
      </c>
      <c r="Q60" s="79">
        <f>IF(Q17=0,0,Q17/TrRoad_act!Q30*100)</f>
        <v>8.342990695227126</v>
      </c>
      <c r="R60" s="79">
        <f>IF(R17=0,0,R17/TrRoad_act!R30*100)</f>
        <v>8.3395590119340053</v>
      </c>
      <c r="S60" s="79">
        <f>IF(S17=0,0,S17/TrRoad_act!S30*100)</f>
        <v>8.2863277990194355</v>
      </c>
      <c r="T60" s="79">
        <f>IF(T17=0,0,T17/TrRoad_act!T30*100)</f>
        <v>8.3232911164827836</v>
      </c>
      <c r="U60" s="79">
        <f>IF(U17=0,0,U17/TrRoad_act!U30*100)</f>
        <v>8.2099286598018359</v>
      </c>
      <c r="V60" s="79">
        <f>IF(V17=0,0,V17/TrRoad_act!V30*100)</f>
        <v>8.1666746782161148</v>
      </c>
      <c r="W60" s="79">
        <f>IF(W17=0,0,W17/TrRoad_act!W30*100)</f>
        <v>8.3569316829655218</v>
      </c>
      <c r="DA60" s="172" t="s">
        <v>671</v>
      </c>
    </row>
    <row r="61" spans="1:105" ht="11.45" customHeight="1" x14ac:dyDescent="0.25">
      <c r="A61" s="27" t="s">
        <v>33</v>
      </c>
      <c r="B61" s="32">
        <f>IF(B18=0,0,B18/TrRoad_act!B31*100)</f>
        <v>8.0792912062813933</v>
      </c>
      <c r="C61" s="32">
        <f>IF(C18=0,0,C18/TrRoad_act!C31*100)</f>
        <v>7.877684211220144</v>
      </c>
      <c r="D61" s="32">
        <f>IF(D18=0,0,D18/TrRoad_act!D31*100)</f>
        <v>7.8380600691442703</v>
      </c>
      <c r="E61" s="32">
        <f>IF(E18=0,0,E18/TrRoad_act!E31*100)</f>
        <v>7.7865484912570153</v>
      </c>
      <c r="F61" s="32">
        <f>IF(F18=0,0,F18/TrRoad_act!F31*100)</f>
        <v>7.6878596169921263</v>
      </c>
      <c r="G61" s="32">
        <f>IF(G18=0,0,G18/TrRoad_act!G31*100)</f>
        <v>7.6585659484656894</v>
      </c>
      <c r="H61" s="32">
        <f>IF(H18=0,0,H18/TrRoad_act!H31*100)</f>
        <v>7.6432471947687732</v>
      </c>
      <c r="I61" s="32">
        <f>IF(I18=0,0,I18/TrRoad_act!I31*100)</f>
        <v>7.589286258460386</v>
      </c>
      <c r="J61" s="32">
        <f>IF(J18=0,0,J18/TrRoad_act!J31*100)</f>
        <v>7.474292040957339</v>
      </c>
      <c r="K61" s="32">
        <f>IF(K18=0,0,K18/TrRoad_act!K31*100)</f>
        <v>7.3159129748684135</v>
      </c>
      <c r="L61" s="32">
        <f>IF(L18=0,0,L18/TrRoad_act!L31*100)</f>
        <v>7.2468821144613669</v>
      </c>
      <c r="M61" s="32">
        <f>IF(M18=0,0,M18/TrRoad_act!M31*100)</f>
        <v>7.1743039074024848</v>
      </c>
      <c r="N61" s="32">
        <f>IF(N18=0,0,N18/TrRoad_act!N31*100)</f>
        <v>7.0800091684438184</v>
      </c>
      <c r="O61" s="32">
        <f>IF(O18=0,0,O18/TrRoad_act!O31*100)</f>
        <v>6.9992231223765993</v>
      </c>
      <c r="P61" s="32">
        <f>IF(P18=0,0,P18/TrRoad_act!P31*100)</f>
        <v>6.9137297095950565</v>
      </c>
      <c r="Q61" s="32">
        <f>IF(Q18=0,0,Q18/TrRoad_act!Q31*100)</f>
        <v>6.8444419197878039</v>
      </c>
      <c r="R61" s="32">
        <f>IF(R18=0,0,R18/TrRoad_act!R31*100)</f>
        <v>6.7800612085932768</v>
      </c>
      <c r="S61" s="32">
        <f>IF(S18=0,0,S18/TrRoad_act!S31*100)</f>
        <v>6.6833326908107757</v>
      </c>
      <c r="T61" s="32">
        <f>IF(T18=0,0,T18/TrRoad_act!T31*100)</f>
        <v>6.6731416195561488</v>
      </c>
      <c r="U61" s="32">
        <f>IF(U18=0,0,U18/TrRoad_act!U31*100)</f>
        <v>6.5817129229250648</v>
      </c>
      <c r="V61" s="32">
        <f>IF(V18=0,0,V18/TrRoad_act!V31*100)</f>
        <v>6.4545519360550125</v>
      </c>
      <c r="W61" s="32">
        <f>IF(W18=0,0,W18/TrRoad_act!W31*100)</f>
        <v>6.5783071658673</v>
      </c>
      <c r="DA61" s="173" t="s">
        <v>672</v>
      </c>
    </row>
    <row r="62" spans="1:105" ht="11.45" customHeight="1" x14ac:dyDescent="0.25">
      <c r="A62" s="136" t="s">
        <v>182</v>
      </c>
      <c r="B62" s="141">
        <f>IF(B19=0,0,B19/TrRoad_act!B32*100)</f>
        <v>4.1939968000602148</v>
      </c>
      <c r="C62" s="141">
        <f>IF(C19=0,0,C19/TrRoad_act!C32*100)</f>
        <v>4.1444276628874563</v>
      </c>
      <c r="D62" s="141">
        <f>IF(D19=0,0,D19/TrRoad_act!D32*100)</f>
        <v>4.0966289292327458</v>
      </c>
      <c r="E62" s="141">
        <f>IF(E19=0,0,E19/TrRoad_act!E32*100)</f>
        <v>4.0529897269359445</v>
      </c>
      <c r="F62" s="141">
        <f>IF(F19=0,0,F19/TrRoad_act!F32*100)</f>
        <v>4.0031139593908822</v>
      </c>
      <c r="G62" s="141">
        <f>IF(G19=0,0,G19/TrRoad_act!G32*100)</f>
        <v>3.961669504872118</v>
      </c>
      <c r="H62" s="141">
        <f>IF(H19=0,0,H19/TrRoad_act!H32*100)</f>
        <v>3.9163421327342554</v>
      </c>
      <c r="I62" s="141">
        <f>IF(I19=0,0,I19/TrRoad_act!I32*100)</f>
        <v>3.8631482960655044</v>
      </c>
      <c r="J62" s="141">
        <f>IF(J19=0,0,J19/TrRoad_act!J32*100)</f>
        <v>3.8139463931325017</v>
      </c>
      <c r="K62" s="141">
        <f>IF(K19=0,0,K19/TrRoad_act!K32*100)</f>
        <v>3.7658260879627425</v>
      </c>
      <c r="L62" s="141">
        <f>IF(L19=0,0,L19/TrRoad_act!L32*100)</f>
        <v>3.7311798367296505</v>
      </c>
      <c r="M62" s="141">
        <f>IF(M19=0,0,M19/TrRoad_act!M32*100)</f>
        <v>3.6903749328000628</v>
      </c>
      <c r="N62" s="141">
        <f>IF(N19=0,0,N19/TrRoad_act!N32*100)</f>
        <v>3.6399603129848379</v>
      </c>
      <c r="O62" s="141">
        <f>IF(O19=0,0,O19/TrRoad_act!O32*100)</f>
        <v>3.6069096588763285</v>
      </c>
      <c r="P62" s="141">
        <f>IF(P19=0,0,P19/TrRoad_act!P32*100)</f>
        <v>3.561382064966867</v>
      </c>
      <c r="Q62" s="141">
        <f>IF(Q19=0,0,Q19/TrRoad_act!Q32*100)</f>
        <v>3.5414067423525681</v>
      </c>
      <c r="R62" s="141">
        <f>IF(R19=0,0,R19/TrRoad_act!R32*100)</f>
        <v>3.5059151591945308</v>
      </c>
      <c r="S62" s="141">
        <f>IF(S19=0,0,S19/TrRoad_act!S32*100)</f>
        <v>3.5130140812859234</v>
      </c>
      <c r="T62" s="141">
        <f>IF(T19=0,0,T19/TrRoad_act!T32*100)</f>
        <v>3.5185813219574724</v>
      </c>
      <c r="U62" s="141">
        <f>IF(U19=0,0,U19/TrRoad_act!U32*100)</f>
        <v>3.4635447647598223</v>
      </c>
      <c r="V62" s="141">
        <f>IF(V19=0,0,V19/TrRoad_act!V32*100)</f>
        <v>3.4101972139022685</v>
      </c>
      <c r="W62" s="141">
        <f>IF(W19=0,0,W19/TrRoad_act!W32*100)</f>
        <v>3.2560010576930463</v>
      </c>
      <c r="DA62" s="174" t="s">
        <v>673</v>
      </c>
    </row>
    <row r="63" spans="1:105" ht="11.45" customHeight="1" x14ac:dyDescent="0.25">
      <c r="A63" s="109" t="s">
        <v>20</v>
      </c>
      <c r="B63" s="130">
        <f>IF(B21=0,0,B21/TrRoad_act!B33*100)</f>
        <v>7.6374619672009922</v>
      </c>
      <c r="C63" s="130">
        <f>IF(C21=0,0,C21/TrRoad_act!C33*100)</f>
        <v>7.4549384976589304</v>
      </c>
      <c r="D63" s="130">
        <f>IF(D21=0,0,D21/TrRoad_act!D33*100)</f>
        <v>7.4328421417332535</v>
      </c>
      <c r="E63" s="130">
        <f>IF(E21=0,0,E21/TrRoad_act!E33*100)</f>
        <v>7.3837842125520385</v>
      </c>
      <c r="F63" s="130">
        <f>IF(F21=0,0,F21/TrRoad_act!F33*100)</f>
        <v>7.3028496482166805</v>
      </c>
      <c r="G63" s="130">
        <f>IF(G21=0,0,G21/TrRoad_act!G33*100)</f>
        <v>7.2866942470118419</v>
      </c>
      <c r="H63" s="130">
        <f>IF(H21=0,0,H21/TrRoad_act!H33*100)</f>
        <v>7.2737436768729697</v>
      </c>
      <c r="I63" s="130">
        <f>IF(I21=0,0,I21/TrRoad_act!I33*100)</f>
        <v>7.2209511397844182</v>
      </c>
      <c r="J63" s="130">
        <f>IF(J21=0,0,J21/TrRoad_act!J33*100)</f>
        <v>7.1097771880243048</v>
      </c>
      <c r="K63" s="130">
        <f>IF(K21=0,0,K21/TrRoad_act!K33*100)</f>
        <v>6.9523896154258358</v>
      </c>
      <c r="L63" s="130">
        <f>IF(L21=0,0,L21/TrRoad_act!L33*100)</f>
        <v>6.8814850772199021</v>
      </c>
      <c r="M63" s="130">
        <f>IF(M21=0,0,M21/TrRoad_act!M33*100)</f>
        <v>6.8035334519109467</v>
      </c>
      <c r="N63" s="130">
        <f>IF(N21=0,0,N21/TrRoad_act!N33*100)</f>
        <v>6.7066668311232824</v>
      </c>
      <c r="O63" s="130">
        <f>IF(O21=0,0,O21/TrRoad_act!O33*100)</f>
        <v>6.6261218220198828</v>
      </c>
      <c r="P63" s="130">
        <f>IF(P21=0,0,P21/TrRoad_act!P33*100)</f>
        <v>6.5480579844870626</v>
      </c>
      <c r="Q63" s="130">
        <f>IF(Q21=0,0,Q21/TrRoad_act!Q33*100)</f>
        <v>6.4713698199695067</v>
      </c>
      <c r="R63" s="130">
        <f>IF(R21=0,0,R21/TrRoad_act!R33*100)</f>
        <v>6.4066099941166454</v>
      </c>
      <c r="S63" s="130">
        <f>IF(S21=0,0,S21/TrRoad_act!S33*100)</f>
        <v>6.3154202415973471</v>
      </c>
      <c r="T63" s="130">
        <f>IF(T21=0,0,T21/TrRoad_act!T33*100)</f>
        <v>6.2960713758940132</v>
      </c>
      <c r="U63" s="130">
        <f>IF(U21=0,0,U21/TrRoad_act!U33*100)</f>
        <v>6.2104916968242749</v>
      </c>
      <c r="V63" s="130">
        <f>IF(V21=0,0,V21/TrRoad_act!V33*100)</f>
        <v>6.0607839726670072</v>
      </c>
      <c r="W63" s="130">
        <f>IF(W21=0,0,W21/TrRoad_act!W33*100)</f>
        <v>6.2025321474500013</v>
      </c>
      <c r="DA63" s="176" t="s">
        <v>674</v>
      </c>
    </row>
    <row r="64" spans="1:105" ht="11.45" customHeight="1" x14ac:dyDescent="0.25">
      <c r="A64" s="111" t="s">
        <v>110</v>
      </c>
      <c r="B64" s="96">
        <f>IF(B22=0,0,B22/TrRoad_act!B34*100)</f>
        <v>7.6475244229930546</v>
      </c>
      <c r="C64" s="96">
        <f>IF(C22=0,0,C22/TrRoad_act!C34*100)</f>
        <v>7.5463259949040697</v>
      </c>
      <c r="D64" s="96">
        <f>IF(D22=0,0,D22/TrRoad_act!D34*100)</f>
        <v>7.5643776746265381</v>
      </c>
      <c r="E64" s="96">
        <f>IF(E22=0,0,E22/TrRoad_act!E34*100)</f>
        <v>7.5404854814636115</v>
      </c>
      <c r="F64" s="96">
        <f>IF(F22=0,0,F22/TrRoad_act!F34*100)</f>
        <v>7.5352402098449138</v>
      </c>
      <c r="G64" s="96">
        <f>IF(G22=0,0,G22/TrRoad_act!G34*100)</f>
        <v>7.5316298793640062</v>
      </c>
      <c r="H64" s="96">
        <f>IF(H22=0,0,H22/TrRoad_act!H34*100)</f>
        <v>7.6022420695877599</v>
      </c>
      <c r="I64" s="96">
        <f>IF(I22=0,0,I22/TrRoad_act!I34*100)</f>
        <v>7.5427863047504164</v>
      </c>
      <c r="J64" s="96">
        <f>IF(J22=0,0,J22/TrRoad_act!J34*100)</f>
        <v>7.3443972415210625</v>
      </c>
      <c r="K64" s="96">
        <f>IF(K22=0,0,K22/TrRoad_act!K34*100)</f>
        <v>7.1272990361245929</v>
      </c>
      <c r="L64" s="96">
        <f>IF(L22=0,0,L22/TrRoad_act!L34*100)</f>
        <v>7.0068558828896492</v>
      </c>
      <c r="M64" s="96">
        <f>IF(M22=0,0,M22/TrRoad_act!M34*100)</f>
        <v>6.9171391177185386</v>
      </c>
      <c r="N64" s="96">
        <f>IF(N22=0,0,N22/TrRoad_act!N34*100)</f>
        <v>6.8344562033721941</v>
      </c>
      <c r="O64" s="96">
        <f>IF(O22=0,0,O22/TrRoad_act!O34*100)</f>
        <v>6.7254506413300401</v>
      </c>
      <c r="P64" s="96">
        <f>IF(P22=0,0,P22/TrRoad_act!P34*100)</f>
        <v>6.6384475832738792</v>
      </c>
      <c r="Q64" s="96">
        <f>IF(Q22=0,0,Q22/TrRoad_act!Q34*100)</f>
        <v>6.5459086353518892</v>
      </c>
      <c r="R64" s="96">
        <f>IF(R22=0,0,R22/TrRoad_act!R34*100)</f>
        <v>6.5002143284415768</v>
      </c>
      <c r="S64" s="96">
        <f>IF(S22=0,0,S22/TrRoad_act!S34*100)</f>
        <v>6.4107145517587147</v>
      </c>
      <c r="T64" s="96">
        <f>IF(T22=0,0,T22/TrRoad_act!T34*100)</f>
        <v>6.4018377963001303</v>
      </c>
      <c r="U64" s="96">
        <f>IF(U22=0,0,U22/TrRoad_act!U34*100)</f>
        <v>6.3042451067085423</v>
      </c>
      <c r="V64" s="96">
        <f>IF(V22=0,0,V22/TrRoad_act!V34*100)</f>
        <v>6.1757821596409102</v>
      </c>
      <c r="W64" s="96">
        <f>IF(W22=0,0,W22/TrRoad_act!W34*100)</f>
        <v>6.338418555049528</v>
      </c>
      <c r="DA64" s="171" t="s">
        <v>675</v>
      </c>
    </row>
    <row r="65" spans="1:105" ht="11.45" customHeight="1" x14ac:dyDescent="0.25">
      <c r="A65" s="111" t="s">
        <v>111</v>
      </c>
      <c r="B65" s="96">
        <f>IF(B24=0,0,B24/TrRoad_act!B35*100)</f>
        <v>7.62956746361181</v>
      </c>
      <c r="C65" s="96">
        <f>IF(C24=0,0,C24/TrRoad_act!C35*100)</f>
        <v>7.2736039775386727</v>
      </c>
      <c r="D65" s="96">
        <f>IF(D24=0,0,D24/TrRoad_act!D35*100)</f>
        <v>7.1940807648848732</v>
      </c>
      <c r="E65" s="96">
        <f>IF(E24=0,0,E24/TrRoad_act!E35*100)</f>
        <v>7.1343329741809818</v>
      </c>
      <c r="F65" s="96">
        <f>IF(F24=0,0,F24/TrRoad_act!F35*100)</f>
        <v>6.9766375644456566</v>
      </c>
      <c r="G65" s="96">
        <f>IF(G24=0,0,G24/TrRoad_act!G35*100)</f>
        <v>6.9682831749480503</v>
      </c>
      <c r="H65" s="96">
        <f>IF(H24=0,0,H24/TrRoad_act!H35*100)</f>
        <v>6.9073850412737965</v>
      </c>
      <c r="I65" s="96">
        <f>IF(I24=0,0,I24/TrRoad_act!I35*100)</f>
        <v>6.903737165126385</v>
      </c>
      <c r="J65" s="96">
        <f>IF(J24=0,0,J24/TrRoad_act!J35*100)</f>
        <v>6.8706878267343852</v>
      </c>
      <c r="K65" s="96">
        <f>IF(K24=0,0,K24/TrRoad_act!K35*100)</f>
        <v>6.7802652285073206</v>
      </c>
      <c r="L65" s="96">
        <f>IF(L24=0,0,L24/TrRoad_act!L35*100)</f>
        <v>6.7788759251610875</v>
      </c>
      <c r="M65" s="96">
        <f>IF(M24=0,0,M24/TrRoad_act!M35*100)</f>
        <v>6.6877197219854825</v>
      </c>
      <c r="N65" s="96">
        <f>IF(N24=0,0,N24/TrRoad_act!N35*100)</f>
        <v>6.5709626311519287</v>
      </c>
      <c r="O65" s="96">
        <f>IF(O24=0,0,O24/TrRoad_act!O35*100)</f>
        <v>6.5090295903740198</v>
      </c>
      <c r="P65" s="96">
        <f>IF(P24=0,0,P24/TrRoad_act!P35*100)</f>
        <v>6.4449343919853197</v>
      </c>
      <c r="Q65" s="96">
        <f>IF(Q24=0,0,Q24/TrRoad_act!Q35*100)</f>
        <v>6.3931919896897673</v>
      </c>
      <c r="R65" s="96">
        <f>IF(R24=0,0,R24/TrRoad_act!R35*100)</f>
        <v>6.3314774350288534</v>
      </c>
      <c r="S65" s="96">
        <f>IF(S24=0,0,S24/TrRoad_act!S35*100)</f>
        <v>6.25051648621083</v>
      </c>
      <c r="T65" s="96">
        <f>IF(T24=0,0,T24/TrRoad_act!T35*100)</f>
        <v>6.2379501844721865</v>
      </c>
      <c r="U65" s="96">
        <f>IF(U24=0,0,U24/TrRoad_act!U35*100)</f>
        <v>6.1636571671284193</v>
      </c>
      <c r="V65" s="96">
        <f>IF(V24=0,0,V24/TrRoad_act!V35*100)</f>
        <v>6.0341200594519941</v>
      </c>
      <c r="W65" s="96">
        <f>IF(W24=0,0,W24/TrRoad_act!W35*100)</f>
        <v>6.2268373897075557</v>
      </c>
      <c r="DA65" s="171" t="s">
        <v>676</v>
      </c>
    </row>
    <row r="66" spans="1:105" ht="11.45" customHeight="1" x14ac:dyDescent="0.25">
      <c r="A66" s="111" t="s">
        <v>112</v>
      </c>
      <c r="B66" s="96">
        <f>IF(B26=0,0,B26/TrRoad_act!B36*100)</f>
        <v>7.4151495750197807</v>
      </c>
      <c r="C66" s="96">
        <f>IF(C26=0,0,C26/TrRoad_act!C36*100)</f>
        <v>7.3991627230721457</v>
      </c>
      <c r="D66" s="96">
        <f>IF(D26=0,0,D26/TrRoad_act!D36*100)</f>
        <v>7.4625856744991239</v>
      </c>
      <c r="E66" s="96">
        <f>IF(E26=0,0,E26/TrRoad_act!E36*100)</f>
        <v>7.3549998817025521</v>
      </c>
      <c r="F66" s="96">
        <f>IF(F26=0,0,F26/TrRoad_act!F36*100)</f>
        <v>7.3216418616965786</v>
      </c>
      <c r="G66" s="96">
        <f>IF(G26=0,0,G26/TrRoad_act!G36*100)</f>
        <v>7.3381790052686471</v>
      </c>
      <c r="H66" s="96">
        <f>IF(H26=0,0,H26/TrRoad_act!H36*100)</f>
        <v>7.1929579715679024</v>
      </c>
      <c r="I66" s="96">
        <f>IF(I26=0,0,I26/TrRoad_act!I36*100)</f>
        <v>6.9459778741814828</v>
      </c>
      <c r="J66" s="96">
        <f>IF(J26=0,0,J26/TrRoad_act!J36*100)</f>
        <v>7.2556538205393428</v>
      </c>
      <c r="K66" s="96">
        <f>IF(K26=0,0,K26/TrRoad_act!K36*100)</f>
        <v>7.1437713394829512</v>
      </c>
      <c r="L66" s="96">
        <f>IF(L26=0,0,L26/TrRoad_act!L36*100)</f>
        <v>6.7002637371428779</v>
      </c>
      <c r="M66" s="96">
        <f>IF(M26=0,0,M26/TrRoad_act!M36*100)</f>
        <v>7.1265214059323565</v>
      </c>
      <c r="N66" s="96">
        <f>IF(N26=0,0,N26/TrRoad_act!N36*100)</f>
        <v>7.3655986413217107</v>
      </c>
      <c r="O66" s="96">
        <f>IF(O26=0,0,O26/TrRoad_act!O36*100)</f>
        <v>7.4048417994441476</v>
      </c>
      <c r="P66" s="96">
        <f>IF(P26=0,0,P26/TrRoad_act!P36*100)</f>
        <v>7.3423323955736279</v>
      </c>
      <c r="Q66" s="96">
        <f>IF(Q26=0,0,Q26/TrRoad_act!Q36*100)</f>
        <v>7.0926017420083864</v>
      </c>
      <c r="R66" s="96">
        <f>IF(R26=0,0,R26/TrRoad_act!R36*100)</f>
        <v>6.8478034692990022</v>
      </c>
      <c r="S66" s="96">
        <f>IF(S26=0,0,S26/TrRoad_act!S36*100)</f>
        <v>6.7392642828139531</v>
      </c>
      <c r="T66" s="96">
        <f>IF(T26=0,0,T26/TrRoad_act!T36*100)</f>
        <v>6.5702433112240071</v>
      </c>
      <c r="U66" s="96">
        <f>IF(U26=0,0,U26/TrRoad_act!U36*100)</f>
        <v>6.5223245616555419</v>
      </c>
      <c r="V66" s="96">
        <f>IF(V26=0,0,V26/TrRoad_act!V36*100)</f>
        <v>6.261340846699472</v>
      </c>
      <c r="W66" s="96">
        <f>IF(W26=0,0,W26/TrRoad_act!W36*100)</f>
        <v>6.4296562616285842</v>
      </c>
      <c r="DA66" s="171" t="s">
        <v>677</v>
      </c>
    </row>
    <row r="67" spans="1:105" ht="11.45" customHeight="1" x14ac:dyDescent="0.25">
      <c r="A67" s="111" t="s">
        <v>113</v>
      </c>
      <c r="B67" s="96">
        <f>IF(B27=0,0,B27/TrRoad_act!B37*100)</f>
        <v>8.0753451286104614</v>
      </c>
      <c r="C67" s="96">
        <f>IF(C27=0,0,C27/TrRoad_act!C37*100)</f>
        <v>7.9350631056142582</v>
      </c>
      <c r="D67" s="96">
        <f>IF(D27=0,0,D27/TrRoad_act!D37*100)</f>
        <v>7.791387821802072</v>
      </c>
      <c r="E67" s="96">
        <f>IF(E27=0,0,E27/TrRoad_act!E37*100)</f>
        <v>7.7826970112495912</v>
      </c>
      <c r="F67" s="96">
        <f>IF(F27=0,0,F27/TrRoad_act!F37*100)</f>
        <v>8.0116110923490158</v>
      </c>
      <c r="G67" s="96">
        <f>IF(G27=0,0,G27/TrRoad_act!G37*100)</f>
        <v>8.3548645791648646</v>
      </c>
      <c r="H67" s="96">
        <f>IF(H27=0,0,H27/TrRoad_act!H37*100)</f>
        <v>8.4513434342783604</v>
      </c>
      <c r="I67" s="96">
        <f>IF(I27=0,0,I27/TrRoad_act!I37*100)</f>
        <v>8.4313139135013682</v>
      </c>
      <c r="J67" s="96">
        <f>IF(J27=0,0,J27/TrRoad_act!J37*100)</f>
        <v>8.0981937248563636</v>
      </c>
      <c r="K67" s="96">
        <f>IF(K27=0,0,K27/TrRoad_act!K37*100)</f>
        <v>7.1472634032716167</v>
      </c>
      <c r="L67" s="96">
        <f>IF(L27=0,0,L27/TrRoad_act!L37*100)</f>
        <v>7.6631889577878489</v>
      </c>
      <c r="M67" s="96">
        <f>IF(M27=0,0,M27/TrRoad_act!M37*100)</f>
        <v>7.5778503054636346</v>
      </c>
      <c r="N67" s="96">
        <f>IF(N27=0,0,N27/TrRoad_act!N37*100)</f>
        <v>7.4776945413822915</v>
      </c>
      <c r="O67" s="96">
        <f>IF(O27=0,0,O27/TrRoad_act!O37*100)</f>
        <v>7.3508370284638689</v>
      </c>
      <c r="P67" s="96">
        <f>IF(P27=0,0,P27/TrRoad_act!P37*100)</f>
        <v>7.043633484287966</v>
      </c>
      <c r="Q67" s="96">
        <f>IF(Q27=0,0,Q27/TrRoad_act!Q37*100)</f>
        <v>6.9902536054045168</v>
      </c>
      <c r="R67" s="96">
        <f>IF(R27=0,0,R27/TrRoad_act!R37*100)</f>
        <v>6.7832275438942728</v>
      </c>
      <c r="S67" s="96">
        <f>IF(S27=0,0,S27/TrRoad_act!S37*100)</f>
        <v>6.0875271205784429</v>
      </c>
      <c r="T67" s="96">
        <f>IF(T27=0,0,T27/TrRoad_act!T37*100)</f>
        <v>6.1945976514165952</v>
      </c>
      <c r="U67" s="96">
        <f>IF(U27=0,0,U27/TrRoad_act!U37*100)</f>
        <v>6.5701772440897077</v>
      </c>
      <c r="V67" s="96">
        <f>IF(V27=0,0,V27/TrRoad_act!V37*100)</f>
        <v>6.5772075700023995</v>
      </c>
      <c r="W67" s="96">
        <f>IF(W27=0,0,W27/TrRoad_act!W37*100)</f>
        <v>6.7672503982919654</v>
      </c>
      <c r="DA67" s="171" t="s">
        <v>678</v>
      </c>
    </row>
    <row r="68" spans="1:105" ht="11.45" customHeight="1" x14ac:dyDescent="0.25">
      <c r="A68" s="111" t="s">
        <v>114</v>
      </c>
      <c r="B68" s="96">
        <f>IF(B29=0,0,B29/TrRoad_act!B38*100)</f>
        <v>0</v>
      </c>
      <c r="C68" s="96">
        <f>IF(C29=0,0,C29/TrRoad_act!C38*100)</f>
        <v>0</v>
      </c>
      <c r="D68" s="96">
        <f>IF(D29=0,0,D29/TrRoad_act!D38*100)</f>
        <v>0</v>
      </c>
      <c r="E68" s="96">
        <f>IF(E29=0,0,E29/TrRoad_act!E38*100)</f>
        <v>0</v>
      </c>
      <c r="F68" s="96">
        <f>IF(F29=0,0,F29/TrRoad_act!F38*100)</f>
        <v>0</v>
      </c>
      <c r="G68" s="96">
        <f>IF(G29=0,0,G29/TrRoad_act!G38*100)</f>
        <v>0</v>
      </c>
      <c r="H68" s="96">
        <f>IF(H29=0,0,H29/TrRoad_act!H38*100)</f>
        <v>0</v>
      </c>
      <c r="I68" s="96">
        <f>IF(I29=0,0,I29/TrRoad_act!I38*100)</f>
        <v>0</v>
      </c>
      <c r="J68" s="96">
        <f>IF(J29=0,0,J29/TrRoad_act!J38*100)</f>
        <v>4.1675074103555598</v>
      </c>
      <c r="K68" s="96">
        <f>IF(K29=0,0,K29/TrRoad_act!K38*100)</f>
        <v>4.0932093768335953</v>
      </c>
      <c r="L68" s="96">
        <f>IF(L29=0,0,L29/TrRoad_act!L38*100)</f>
        <v>4.2361552931684754</v>
      </c>
      <c r="M68" s="96">
        <f>IF(M29=0,0,M29/TrRoad_act!M38*100)</f>
        <v>3.769781347443653</v>
      </c>
      <c r="N68" s="96">
        <f>IF(N29=0,0,N29/TrRoad_act!N38*100)</f>
        <v>3.2961225396714062</v>
      </c>
      <c r="O68" s="96">
        <f>IF(O29=0,0,O29/TrRoad_act!O38*100)</f>
        <v>3.343699691591727</v>
      </c>
      <c r="P68" s="96">
        <f>IF(P29=0,0,P29/TrRoad_act!P38*100)</f>
        <v>3.7728257784716233</v>
      </c>
      <c r="Q68" s="96">
        <f>IF(Q29=0,0,Q29/TrRoad_act!Q38*100)</f>
        <v>3.5872657933711629</v>
      </c>
      <c r="R68" s="96">
        <f>IF(R29=0,0,R29/TrRoad_act!R38*100)</f>
        <v>3.3601576902797761</v>
      </c>
      <c r="S68" s="96">
        <f>IF(S29=0,0,S29/TrRoad_act!S38*100)</f>
        <v>3.4364029373766298</v>
      </c>
      <c r="T68" s="96">
        <f>IF(T29=0,0,T29/TrRoad_act!T38*100)</f>
        <v>3.5374275617171409</v>
      </c>
      <c r="U68" s="96">
        <f>IF(U29=0,0,U29/TrRoad_act!U38*100)</f>
        <v>3.5189268945073642</v>
      </c>
      <c r="V68" s="96">
        <f>IF(V29=0,0,V29/TrRoad_act!V38*100)</f>
        <v>3.4332967329756285</v>
      </c>
      <c r="W68" s="96">
        <f>IF(W29=0,0,W29/TrRoad_act!W38*100)</f>
        <v>3.3559927446918922</v>
      </c>
      <c r="DA68" s="171" t="s">
        <v>679</v>
      </c>
    </row>
    <row r="69" spans="1:105" ht="11.45" customHeight="1" x14ac:dyDescent="0.25">
      <c r="A69" s="111" t="s">
        <v>115</v>
      </c>
      <c r="B69" s="96">
        <f>IF(B32=0,0,B32/TrRoad_act!B39*100)</f>
        <v>0</v>
      </c>
      <c r="C69" s="96">
        <f>IF(C32=0,0,C32/TrRoad_act!C39*100)</f>
        <v>0</v>
      </c>
      <c r="D69" s="96">
        <f>IF(D32=0,0,D32/TrRoad_act!D39*100)</f>
        <v>0</v>
      </c>
      <c r="E69" s="96">
        <f>IF(E32=0,0,E32/TrRoad_act!E39*100)</f>
        <v>1.2984188746828971</v>
      </c>
      <c r="F69" s="96">
        <f>IF(F32=0,0,F32/TrRoad_act!F39*100)</f>
        <v>1.2951946209810854</v>
      </c>
      <c r="G69" s="96">
        <f>IF(G32=0,0,G32/TrRoad_act!G39*100)</f>
        <v>1.2928484117815444</v>
      </c>
      <c r="H69" s="96">
        <f>IF(H32=0,0,H32/TrRoad_act!H39*100)</f>
        <v>1.3885616525568907</v>
      </c>
      <c r="I69" s="96">
        <f>IF(I32=0,0,I32/TrRoad_act!I39*100)</f>
        <v>1.3869727106698209</v>
      </c>
      <c r="J69" s="96">
        <f>IF(J32=0,0,J32/TrRoad_act!J39*100)</f>
        <v>1.3637401537543403</v>
      </c>
      <c r="K69" s="96">
        <f>IF(K32=0,0,K32/TrRoad_act!K39*100)</f>
        <v>1.3766552948593289</v>
      </c>
      <c r="L69" s="96">
        <f>IF(L32=0,0,L32/TrRoad_act!L39*100)</f>
        <v>1.37943350410313</v>
      </c>
      <c r="M69" s="96">
        <f>IF(M32=0,0,M32/TrRoad_act!M39*100)</f>
        <v>1.3906401088542721</v>
      </c>
      <c r="N69" s="96">
        <f>IF(N32=0,0,N32/TrRoad_act!N39*100)</f>
        <v>1.3691912299121436</v>
      </c>
      <c r="O69" s="96">
        <f>IF(O32=0,0,O32/TrRoad_act!O39*100)</f>
        <v>1.3741955509714381</v>
      </c>
      <c r="P69" s="96">
        <f>IF(P32=0,0,P32/TrRoad_act!P39*100)</f>
        <v>1.3710461192962493</v>
      </c>
      <c r="Q69" s="96">
        <f>IF(Q32=0,0,Q32/TrRoad_act!Q39*100)</f>
        <v>1.4170935075707636</v>
      </c>
      <c r="R69" s="96">
        <f>IF(R32=0,0,R32/TrRoad_act!R39*100)</f>
        <v>1.4329933443406531</v>
      </c>
      <c r="S69" s="96">
        <f>IF(S32=0,0,S32/TrRoad_act!S39*100)</f>
        <v>1.4119430924151002</v>
      </c>
      <c r="T69" s="96">
        <f>IF(T32=0,0,T32/TrRoad_act!T39*100)</f>
        <v>1.4556783831607247</v>
      </c>
      <c r="U69" s="96">
        <f>IF(U32=0,0,U32/TrRoad_act!U39*100)</f>
        <v>1.543070297662974</v>
      </c>
      <c r="V69" s="96">
        <f>IF(V32=0,0,V32/TrRoad_act!V39*100)</f>
        <v>1.5745847575601977</v>
      </c>
      <c r="W69" s="96">
        <f>IF(W32=0,0,W32/TrRoad_act!W39*100)</f>
        <v>1.5751025516968955</v>
      </c>
      <c r="DA69" s="171" t="s">
        <v>680</v>
      </c>
    </row>
    <row r="70" spans="1:105" ht="11.45" customHeight="1" x14ac:dyDescent="0.25">
      <c r="A70" s="109" t="s">
        <v>21</v>
      </c>
      <c r="B70" s="130">
        <f>IF(B33=0,0,B33/TrRoad_act!B40*100)</f>
        <v>58.900339967864646</v>
      </c>
      <c r="C70" s="130">
        <f>IF(C33=0,0,C33/TrRoad_act!C40*100)</f>
        <v>57.811013627562993</v>
      </c>
      <c r="D70" s="130">
        <f>IF(D33=0,0,D33/TrRoad_act!D40*100)</f>
        <v>57.249034040318371</v>
      </c>
      <c r="E70" s="130">
        <f>IF(E33=0,0,E33/TrRoad_act!E40*100)</f>
        <v>57.531630324371974</v>
      </c>
      <c r="F70" s="130">
        <f>IF(F33=0,0,F33/TrRoad_act!F40*100)</f>
        <v>56.404644811304905</v>
      </c>
      <c r="G70" s="130">
        <f>IF(G33=0,0,G33/TrRoad_act!G40*100)</f>
        <v>55.75441886070108</v>
      </c>
      <c r="H70" s="130">
        <f>IF(H33=0,0,H33/TrRoad_act!H40*100)</f>
        <v>55.459639543542217</v>
      </c>
      <c r="I70" s="130">
        <f>IF(I33=0,0,I33/TrRoad_act!I40*100)</f>
        <v>55.057180163628281</v>
      </c>
      <c r="J70" s="130">
        <f>IF(J33=0,0,J33/TrRoad_act!J40*100)</f>
        <v>54.781521358628702</v>
      </c>
      <c r="K70" s="130">
        <f>IF(K33=0,0,K33/TrRoad_act!K40*100)</f>
        <v>54.921842821580228</v>
      </c>
      <c r="L70" s="130">
        <f>IF(L33=0,0,L33/TrRoad_act!L40*100)</f>
        <v>54.543637697204119</v>
      </c>
      <c r="M70" s="130">
        <f>IF(M33=0,0,M33/TrRoad_act!M40*100)</f>
        <v>54.613115458251393</v>
      </c>
      <c r="N70" s="130">
        <f>IF(N33=0,0,N33/TrRoad_act!N40*100)</f>
        <v>54.171286353321555</v>
      </c>
      <c r="O70" s="130">
        <f>IF(O33=0,0,O33/TrRoad_act!O40*100)</f>
        <v>54.152727389700331</v>
      </c>
      <c r="P70" s="130">
        <f>IF(P33=0,0,P33/TrRoad_act!P40*100)</f>
        <v>54.178675757435755</v>
      </c>
      <c r="Q70" s="130">
        <f>IF(Q33=0,0,Q33/TrRoad_act!Q40*100)</f>
        <v>54.347463368641023</v>
      </c>
      <c r="R70" s="130">
        <f>IF(R33=0,0,R33/TrRoad_act!R40*100)</f>
        <v>54.5470094874834</v>
      </c>
      <c r="S70" s="130">
        <f>IF(S33=0,0,S33/TrRoad_act!S40*100)</f>
        <v>54.864025200203592</v>
      </c>
      <c r="T70" s="130">
        <f>IF(T33=0,0,T33/TrRoad_act!T40*100)</f>
        <v>54.912137722802136</v>
      </c>
      <c r="U70" s="130">
        <f>IF(U33=0,0,U33/TrRoad_act!U40*100)</f>
        <v>55.298335065687723</v>
      </c>
      <c r="V70" s="130">
        <f>IF(V33=0,0,V33/TrRoad_act!V40*100)</f>
        <v>55.643440898147901</v>
      </c>
      <c r="W70" s="130">
        <f>IF(W33=0,0,W33/TrRoad_act!W40*100)</f>
        <v>56.226949904333566</v>
      </c>
      <c r="DA70" s="176" t="s">
        <v>681</v>
      </c>
    </row>
    <row r="71" spans="1:105" ht="11.45" customHeight="1" x14ac:dyDescent="0.25">
      <c r="A71" s="111" t="s">
        <v>110</v>
      </c>
      <c r="B71" s="97">
        <f>IF(B34=0,0,B34/TrRoad_act!B41*100)</f>
        <v>20.326460915705326</v>
      </c>
      <c r="C71" s="97">
        <f>IF(C34=0,0,C34/TrRoad_act!C41*100)</f>
        <v>20.216767995247469</v>
      </c>
      <c r="D71" s="97">
        <f>IF(D34=0,0,D34/TrRoad_act!D41*100)</f>
        <v>20.142826489313077</v>
      </c>
      <c r="E71" s="97">
        <f>IF(E34=0,0,E34/TrRoad_act!E41*100)</f>
        <v>20.058068095840873</v>
      </c>
      <c r="F71" s="97">
        <f>IF(F34=0,0,F34/TrRoad_act!F41*100)</f>
        <v>19.981754678550718</v>
      </c>
      <c r="G71" s="97">
        <f>IF(G34=0,0,G34/TrRoad_act!G41*100)</f>
        <v>19.910792308862259</v>
      </c>
      <c r="H71" s="97">
        <f>IF(H34=0,0,H34/TrRoad_act!H41*100)</f>
        <v>19.780159752838607</v>
      </c>
      <c r="I71" s="97">
        <f>IF(I34=0,0,I34/TrRoad_act!I41*100)</f>
        <v>19.459306171678765</v>
      </c>
      <c r="J71" s="97">
        <f>IF(J34=0,0,J34/TrRoad_act!J41*100)</f>
        <v>19.151574900143199</v>
      </c>
      <c r="K71" s="97">
        <f>IF(K34=0,0,K34/TrRoad_act!K41*100)</f>
        <v>18.915301307246342</v>
      </c>
      <c r="L71" s="97">
        <f>IF(L34=0,0,L34/TrRoad_act!L41*100)</f>
        <v>18.67198355320669</v>
      </c>
      <c r="M71" s="97">
        <f>IF(M34=0,0,M34/TrRoad_act!M41*100)</f>
        <v>18.392467357051213</v>
      </c>
      <c r="N71" s="97">
        <f>IF(N34=0,0,N34/TrRoad_act!N41*100)</f>
        <v>18.199318892111297</v>
      </c>
      <c r="O71" s="97">
        <f>IF(O34=0,0,O34/TrRoad_act!O41*100)</f>
        <v>17.661030126801919</v>
      </c>
      <c r="P71" s="97">
        <f>IF(P34=0,0,P34/TrRoad_act!P41*100)</f>
        <v>17.667784951480151</v>
      </c>
      <c r="Q71" s="97">
        <f>IF(Q34=0,0,Q34/TrRoad_act!Q41*100)</f>
        <v>17.493847493328261</v>
      </c>
      <c r="R71" s="97">
        <f>IF(R34=0,0,R34/TrRoad_act!R41*100)</f>
        <v>17.446591779221063</v>
      </c>
      <c r="S71" s="97">
        <f>IF(S34=0,0,S34/TrRoad_act!S41*100)</f>
        <v>17.471710716002743</v>
      </c>
      <c r="T71" s="97">
        <f>IF(T34=0,0,T34/TrRoad_act!T41*100)</f>
        <v>17.444111723756059</v>
      </c>
      <c r="U71" s="97">
        <f>IF(U34=0,0,U34/TrRoad_act!U41*100)</f>
        <v>16.906446463171182</v>
      </c>
      <c r="V71" s="97">
        <f>IF(V34=0,0,V34/TrRoad_act!V41*100)</f>
        <v>16.785495925866098</v>
      </c>
      <c r="W71" s="97">
        <f>IF(W34=0,0,W34/TrRoad_act!W41*100)</f>
        <v>16.665403280590343</v>
      </c>
      <c r="DA71" s="175" t="s">
        <v>682</v>
      </c>
    </row>
    <row r="72" spans="1:105" ht="11.45" customHeight="1" x14ac:dyDescent="0.25">
      <c r="A72" s="111" t="s">
        <v>111</v>
      </c>
      <c r="B72" s="97">
        <f>IF(B36=0,0,B36/TrRoad_act!B42*100)</f>
        <v>59.658892938853469</v>
      </c>
      <c r="C72" s="97">
        <f>IF(C36=0,0,C36/TrRoad_act!C42*100)</f>
        <v>58.531434512068557</v>
      </c>
      <c r="D72" s="97">
        <f>IF(D36=0,0,D36/TrRoad_act!D42*100)</f>
        <v>57.913114774287344</v>
      </c>
      <c r="E72" s="97">
        <f>IF(E36=0,0,E36/TrRoad_act!E42*100)</f>
        <v>58.172094074875382</v>
      </c>
      <c r="F72" s="97">
        <f>IF(F36=0,0,F36/TrRoad_act!F42*100)</f>
        <v>56.955380712375394</v>
      </c>
      <c r="G72" s="97">
        <f>IF(G36=0,0,G36/TrRoad_act!G42*100)</f>
        <v>56.507556290247152</v>
      </c>
      <c r="H72" s="97">
        <f>IF(H36=0,0,H36/TrRoad_act!H42*100)</f>
        <v>56.173072909314456</v>
      </c>
      <c r="I72" s="97">
        <f>IF(I36=0,0,I36/TrRoad_act!I42*100)</f>
        <v>55.719820038242332</v>
      </c>
      <c r="J72" s="97">
        <f>IF(J36=0,0,J36/TrRoad_act!J42*100)</f>
        <v>55.279096815863092</v>
      </c>
      <c r="K72" s="97">
        <f>IF(K36=0,0,K36/TrRoad_act!K42*100)</f>
        <v>55.527199648047684</v>
      </c>
      <c r="L72" s="97">
        <f>IF(L36=0,0,L36/TrRoad_act!L42*100)</f>
        <v>55.140579718728887</v>
      </c>
      <c r="M72" s="97">
        <f>IF(M36=0,0,M36/TrRoad_act!M42*100)</f>
        <v>54.94588249823218</v>
      </c>
      <c r="N72" s="97">
        <f>IF(N36=0,0,N36/TrRoad_act!N42*100)</f>
        <v>54.298206222612265</v>
      </c>
      <c r="O72" s="97">
        <f>IF(O36=0,0,O36/TrRoad_act!O42*100)</f>
        <v>54.345805889947727</v>
      </c>
      <c r="P72" s="97">
        <f>IF(P36=0,0,P36/TrRoad_act!P42*100)</f>
        <v>54.371073052751008</v>
      </c>
      <c r="Q72" s="97">
        <f>IF(Q36=0,0,Q36/TrRoad_act!Q42*100)</f>
        <v>54.526732327089775</v>
      </c>
      <c r="R72" s="97">
        <f>IF(R36=0,0,R36/TrRoad_act!R42*100)</f>
        <v>54.738683855667048</v>
      </c>
      <c r="S72" s="97">
        <f>IF(S36=0,0,S36/TrRoad_act!S42*100)</f>
        <v>55.284903499664175</v>
      </c>
      <c r="T72" s="97">
        <f>IF(T36=0,0,T36/TrRoad_act!T42*100)</f>
        <v>55.553011388488883</v>
      </c>
      <c r="U72" s="97">
        <f>IF(U36=0,0,U36/TrRoad_act!U42*100)</f>
        <v>55.893377945881582</v>
      </c>
      <c r="V72" s="97">
        <f>IF(V36=0,0,V36/TrRoad_act!V42*100)</f>
        <v>56.241934632173873</v>
      </c>
      <c r="W72" s="97">
        <f>IF(W36=0,0,W36/TrRoad_act!W42*100)</f>
        <v>56.664947136819933</v>
      </c>
      <c r="DA72" s="175" t="s">
        <v>683</v>
      </c>
    </row>
    <row r="73" spans="1:105" ht="11.45" customHeight="1" x14ac:dyDescent="0.25">
      <c r="A73" s="111" t="s">
        <v>112</v>
      </c>
      <c r="B73" s="97">
        <f>IF(B38=0,0,B38/TrRoad_act!B43*100)</f>
        <v>47.098162723517014</v>
      </c>
      <c r="C73" s="97">
        <f>IF(C38=0,0,C38/TrRoad_act!C43*100)</f>
        <v>46.820428118922102</v>
      </c>
      <c r="D73" s="97">
        <f>IF(D38=0,0,D38/TrRoad_act!D43*100)</f>
        <v>46.728775969373686</v>
      </c>
      <c r="E73" s="97">
        <f>IF(E38=0,0,E38/TrRoad_act!E43*100)</f>
        <v>46.54370572955343</v>
      </c>
      <c r="F73" s="97">
        <f>IF(F38=0,0,F38/TrRoad_act!F43*100)</f>
        <v>44.680358050626161</v>
      </c>
      <c r="G73" s="97">
        <f>IF(G38=0,0,G38/TrRoad_act!G43*100)</f>
        <v>44.535169708649462</v>
      </c>
      <c r="H73" s="97">
        <f>IF(H38=0,0,H38/TrRoad_act!H43*100)</f>
        <v>44.43344704552883</v>
      </c>
      <c r="I73" s="97">
        <f>IF(I38=0,0,I38/TrRoad_act!I43*100)</f>
        <v>44.375850792988039</v>
      </c>
      <c r="J73" s="97">
        <f>IF(J38=0,0,J38/TrRoad_act!J43*100)</f>
        <v>44.355161222724043</v>
      </c>
      <c r="K73" s="97">
        <f>IF(K38=0,0,K38/TrRoad_act!K43*100)</f>
        <v>44.33713230529213</v>
      </c>
      <c r="L73" s="97">
        <f>IF(L38=0,0,L38/TrRoad_act!L43*100)</f>
        <v>44.353520260453664</v>
      </c>
      <c r="M73" s="97">
        <f>IF(M38=0,0,M38/TrRoad_act!M43*100)</f>
        <v>44.336399769165567</v>
      </c>
      <c r="N73" s="97">
        <f>IF(N38=0,0,N38/TrRoad_act!N43*100)</f>
        <v>44.358628800116975</v>
      </c>
      <c r="O73" s="97">
        <f>IF(O38=0,0,O38/TrRoad_act!O43*100)</f>
        <v>44.407646308992589</v>
      </c>
      <c r="P73" s="97">
        <f>IF(P38=0,0,P38/TrRoad_act!P43*100)</f>
        <v>44.479448951394616</v>
      </c>
      <c r="Q73" s="97">
        <f>IF(Q38=0,0,Q38/TrRoad_act!Q43*100)</f>
        <v>44.576115908819943</v>
      </c>
      <c r="R73" s="97">
        <f>IF(R38=0,0,R38/TrRoad_act!R43*100)</f>
        <v>44.622945662725513</v>
      </c>
      <c r="S73" s="97">
        <f>IF(S38=0,0,S38/TrRoad_act!S43*100)</f>
        <v>44.652080024105118</v>
      </c>
      <c r="T73" s="97">
        <f>IF(T38=0,0,T38/TrRoad_act!T43*100)</f>
        <v>45.050132203554611</v>
      </c>
      <c r="U73" s="97">
        <f>IF(U38=0,0,U38/TrRoad_act!U43*100)</f>
        <v>45.049966353717771</v>
      </c>
      <c r="V73" s="97">
        <f>IF(V38=0,0,V38/TrRoad_act!V43*100)</f>
        <v>45.097986941840382</v>
      </c>
      <c r="W73" s="97">
        <f>IF(W38=0,0,W38/TrRoad_act!W43*100)</f>
        <v>45.344957829205043</v>
      </c>
      <c r="DA73" s="175" t="s">
        <v>684</v>
      </c>
    </row>
    <row r="74" spans="1:105" ht="11.45" customHeight="1" x14ac:dyDescent="0.25">
      <c r="A74" s="111" t="s">
        <v>113</v>
      </c>
      <c r="B74" s="97">
        <f>IF(B39=0,0,B39/TrRoad_act!B44*100)</f>
        <v>37.042235119704166</v>
      </c>
      <c r="C74" s="97">
        <f>IF(C39=0,0,C39/TrRoad_act!C44*100)</f>
        <v>41.123084488241901</v>
      </c>
      <c r="D74" s="97">
        <f>IF(D39=0,0,D39/TrRoad_act!D44*100)</f>
        <v>45.329890144749058</v>
      </c>
      <c r="E74" s="97">
        <f>IF(E39=0,0,E39/TrRoad_act!E44*100)</f>
        <v>43.422673511621817</v>
      </c>
      <c r="F74" s="97">
        <f>IF(F39=0,0,F39/TrRoad_act!F44*100)</f>
        <v>46.680861821889543</v>
      </c>
      <c r="G74" s="97">
        <f>IF(G39=0,0,G39/TrRoad_act!G44*100)</f>
        <v>33.556270966091844</v>
      </c>
      <c r="H74" s="97">
        <f>IF(H39=0,0,H39/TrRoad_act!H44*100)</f>
        <v>37.064632701101473</v>
      </c>
      <c r="I74" s="97">
        <f>IF(I39=0,0,I39/TrRoad_act!I44*100)</f>
        <v>39.205294730502246</v>
      </c>
      <c r="J74" s="97">
        <f>IF(J39=0,0,J39/TrRoad_act!J44*100)</f>
        <v>46.819648394397042</v>
      </c>
      <c r="K74" s="97">
        <f>IF(K39=0,0,K39/TrRoad_act!K44*100)</f>
        <v>42.893059124909314</v>
      </c>
      <c r="L74" s="97">
        <f>IF(L39=0,0,L39/TrRoad_act!L44*100)</f>
        <v>43.62272220940276</v>
      </c>
      <c r="M74" s="97">
        <f>IF(M39=0,0,M39/TrRoad_act!M44*100)</f>
        <v>54.036108183538964</v>
      </c>
      <c r="N74" s="97">
        <f>IF(N39=0,0,N39/TrRoad_act!N44*100)</f>
        <v>59.134300286090848</v>
      </c>
      <c r="O74" s="97">
        <f>IF(O39=0,0,O39/TrRoad_act!O44*100)</f>
        <v>58.57080157349295</v>
      </c>
      <c r="P74" s="97">
        <f>IF(P39=0,0,P39/TrRoad_act!P44*100)</f>
        <v>57.84663593939613</v>
      </c>
      <c r="Q74" s="97">
        <f>IF(Q39=0,0,Q39/TrRoad_act!Q44*100)</f>
        <v>58.025845556548504</v>
      </c>
      <c r="R74" s="97">
        <f>IF(R39=0,0,R39/TrRoad_act!R44*100)</f>
        <v>57.996104293846308</v>
      </c>
      <c r="S74" s="97">
        <f>IF(S39=0,0,S39/TrRoad_act!S44*100)</f>
        <v>53.385337344555751</v>
      </c>
      <c r="T74" s="97">
        <f>IF(T39=0,0,T39/TrRoad_act!T44*100)</f>
        <v>49.39212716289564</v>
      </c>
      <c r="U74" s="97">
        <f>IF(U39=0,0,U39/TrRoad_act!U44*100)</f>
        <v>52.616015323620935</v>
      </c>
      <c r="V74" s="97">
        <f>IF(V39=0,0,V39/TrRoad_act!V44*100)</f>
        <v>54.608856903559257</v>
      </c>
      <c r="W74" s="97">
        <f>IF(W39=0,0,W39/TrRoad_act!W44*100)</f>
        <v>59.645714800631097</v>
      </c>
      <c r="DA74" s="175" t="s">
        <v>685</v>
      </c>
    </row>
    <row r="75" spans="1:105" ht="11.45" customHeight="1" x14ac:dyDescent="0.25">
      <c r="A75" s="111" t="s">
        <v>115</v>
      </c>
      <c r="B75" s="97">
        <f>IF(B41=0,0,B41/TrRoad_act!B45*100)</f>
        <v>33.3335731287467</v>
      </c>
      <c r="C75" s="97">
        <f>IF(C41=0,0,C41/TrRoad_act!C45*100)</f>
        <v>32.90319988480303</v>
      </c>
      <c r="D75" s="97">
        <f>IF(D41=0,0,D41/TrRoad_act!D45*100)</f>
        <v>32.712078570565495</v>
      </c>
      <c r="E75" s="97">
        <f>IF(E41=0,0,E41/TrRoad_act!E45*100)</f>
        <v>32.607618439715431</v>
      </c>
      <c r="F75" s="97">
        <f>IF(F41=0,0,F41/TrRoad_act!F45*100)</f>
        <v>32.43831734549719</v>
      </c>
      <c r="G75" s="97">
        <f>IF(G41=0,0,G41/TrRoad_act!G45*100)</f>
        <v>31.436692002065058</v>
      </c>
      <c r="H75" s="97">
        <f>IF(H41=0,0,H41/TrRoad_act!H45*100)</f>
        <v>31.28730061852611</v>
      </c>
      <c r="I75" s="97">
        <f>IF(I41=0,0,I41/TrRoad_act!I45*100)</f>
        <v>31.322242589571236</v>
      </c>
      <c r="J75" s="97">
        <f>IF(J41=0,0,J41/TrRoad_act!J45*100)</f>
        <v>31.451005219545848</v>
      </c>
      <c r="K75" s="97">
        <f>IF(K41=0,0,K41/TrRoad_act!K45*100)</f>
        <v>31.549626258410985</v>
      </c>
      <c r="L75" s="97">
        <f>IF(L41=0,0,L41/TrRoad_act!L45*100)</f>
        <v>31.435723648390361</v>
      </c>
      <c r="M75" s="97">
        <f>IF(M41=0,0,M41/TrRoad_act!M45*100)</f>
        <v>31.299145436072529</v>
      </c>
      <c r="N75" s="97">
        <f>IF(N41=0,0,N41/TrRoad_act!N45*100)</f>
        <v>31.225282036347668</v>
      </c>
      <c r="O75" s="97">
        <f>IF(O41=0,0,O41/TrRoad_act!O45*100)</f>
        <v>30.509523531598397</v>
      </c>
      <c r="P75" s="97">
        <f>IF(P41=0,0,P41/TrRoad_act!P45*100)</f>
        <v>30.193602984144547</v>
      </c>
      <c r="Q75" s="97">
        <f>IF(Q41=0,0,Q41/TrRoad_act!Q45*100)</f>
        <v>30.217288791944451</v>
      </c>
      <c r="R75" s="97">
        <f>IF(R41=0,0,R41/TrRoad_act!R45*100)</f>
        <v>30.268846433849099</v>
      </c>
      <c r="S75" s="97">
        <f>IF(S41=0,0,S41/TrRoad_act!S45*100)</f>
        <v>30.175354709773451</v>
      </c>
      <c r="T75" s="97">
        <f>IF(T41=0,0,T41/TrRoad_act!T45*100)</f>
        <v>30.160661414611774</v>
      </c>
      <c r="U75" s="97">
        <f>IF(U41=0,0,U41/TrRoad_act!U45*100)</f>
        <v>30.200487570465327</v>
      </c>
      <c r="V75" s="97">
        <f>IF(V41=0,0,V41/TrRoad_act!V45*100)</f>
        <v>30.280639910658667</v>
      </c>
      <c r="W75" s="97">
        <f>IF(W41=0,0,W41/TrRoad_act!W45*100)</f>
        <v>30.436259854198127</v>
      </c>
      <c r="DA75" s="175" t="s">
        <v>686</v>
      </c>
    </row>
    <row r="76" spans="1:105" ht="11.45" customHeight="1" x14ac:dyDescent="0.25">
      <c r="A76" s="27" t="s">
        <v>34</v>
      </c>
      <c r="B76" s="32">
        <f>IF(B42=0,0,B42/TrRoad_act!B46*100)</f>
        <v>19.482389064908833</v>
      </c>
      <c r="C76" s="32">
        <f>IF(C42=0,0,C42/TrRoad_act!C46*100)</f>
        <v>19.326786330227318</v>
      </c>
      <c r="D76" s="32">
        <f>IF(D42=0,0,D42/TrRoad_act!D46*100)</f>
        <v>19.023513069714696</v>
      </c>
      <c r="E76" s="32">
        <f>IF(E42=0,0,E42/TrRoad_act!E46*100)</f>
        <v>18.846382817251399</v>
      </c>
      <c r="F76" s="32">
        <f>IF(F42=0,0,F42/TrRoad_act!F46*100)</f>
        <v>18.722688027348102</v>
      </c>
      <c r="G76" s="32">
        <f>IF(G42=0,0,G42/TrRoad_act!G46*100)</f>
        <v>18.615819575687549</v>
      </c>
      <c r="H76" s="32">
        <f>IF(H42=0,0,H42/TrRoad_act!H46*100)</f>
        <v>19.176648020508701</v>
      </c>
      <c r="I76" s="32">
        <f>IF(I42=0,0,I42/TrRoad_act!I46*100)</f>
        <v>18.800846245840859</v>
      </c>
      <c r="J76" s="32">
        <f>IF(J42=0,0,J42/TrRoad_act!J46*100)</f>
        <v>18.331616777040146</v>
      </c>
      <c r="K76" s="32">
        <f>IF(K42=0,0,K42/TrRoad_act!K46*100)</f>
        <v>17.652736146728106</v>
      </c>
      <c r="L76" s="32">
        <f>IF(L42=0,0,L42/TrRoad_act!L46*100)</f>
        <v>17.624527132480434</v>
      </c>
      <c r="M76" s="32">
        <f>IF(M42=0,0,M42/TrRoad_act!M46*100)</f>
        <v>17.325764692009002</v>
      </c>
      <c r="N76" s="32">
        <f>IF(N42=0,0,N42/TrRoad_act!N46*100)</f>
        <v>17.28921496178663</v>
      </c>
      <c r="O76" s="32">
        <f>IF(O42=0,0,O42/TrRoad_act!O46*100)</f>
        <v>16.927764252538584</v>
      </c>
      <c r="P76" s="32">
        <f>IF(P42=0,0,P42/TrRoad_act!P46*100)</f>
        <v>16.480763083340122</v>
      </c>
      <c r="Q76" s="32">
        <f>IF(Q42=0,0,Q42/TrRoad_act!Q46*100)</f>
        <v>16.530655668325231</v>
      </c>
      <c r="R76" s="32">
        <f>IF(R42=0,0,R42/TrRoad_act!R46*100)</f>
        <v>16.957994379110787</v>
      </c>
      <c r="S76" s="32">
        <f>IF(S42=0,0,S42/TrRoad_act!S46*100)</f>
        <v>17.073953622578351</v>
      </c>
      <c r="T76" s="32">
        <f>IF(T42=0,0,T42/TrRoad_act!T46*100)</f>
        <v>17.249373626116522</v>
      </c>
      <c r="U76" s="32">
        <f>IF(U42=0,0,U42/TrRoad_act!U46*100)</f>
        <v>17.012980053929628</v>
      </c>
      <c r="V76" s="32">
        <f>IF(V42=0,0,V42/TrRoad_act!V46*100)</f>
        <v>16.710942383774974</v>
      </c>
      <c r="W76" s="32">
        <f>IF(W42=0,0,W42/TrRoad_act!W46*100)</f>
        <v>16.801755883042219</v>
      </c>
      <c r="DA76" s="173" t="s">
        <v>687</v>
      </c>
    </row>
    <row r="77" spans="1:105" ht="11.45" customHeight="1" x14ac:dyDescent="0.25">
      <c r="A77" s="136" t="s">
        <v>158</v>
      </c>
      <c r="B77" s="141">
        <f>IF(B43=0,0,B43/TrRoad_act!B47*100)</f>
        <v>11.539203197837644</v>
      </c>
      <c r="C77" s="141">
        <f>IF(C43=0,0,C43/TrRoad_act!C47*100)</f>
        <v>11.080826924521443</v>
      </c>
      <c r="D77" s="141">
        <f>IF(D43=0,0,D43/TrRoad_act!D47*100)</f>
        <v>10.812856912229368</v>
      </c>
      <c r="E77" s="141">
        <f>IF(E43=0,0,E43/TrRoad_act!E47*100)</f>
        <v>10.544917736402844</v>
      </c>
      <c r="F77" s="141">
        <f>IF(F43=0,0,F43/TrRoad_act!F47*100)</f>
        <v>10.317223066885774</v>
      </c>
      <c r="G77" s="141">
        <f>IF(G43=0,0,G43/TrRoad_act!G47*100)</f>
        <v>10.110610125822324</v>
      </c>
      <c r="H77" s="141">
        <f>IF(H43=0,0,H43/TrRoad_act!H47*100)</f>
        <v>9.9185244949460749</v>
      </c>
      <c r="I77" s="141">
        <f>IF(I43=0,0,I43/TrRoad_act!I47*100)</f>
        <v>9.7338003723277744</v>
      </c>
      <c r="J77" s="141">
        <f>IF(J43=0,0,J43/TrRoad_act!J47*100)</f>
        <v>9.5978596420811488</v>
      </c>
      <c r="K77" s="141">
        <f>IF(K43=0,0,K43/TrRoad_act!K47*100)</f>
        <v>9.454371514504075</v>
      </c>
      <c r="L77" s="141">
        <f>IF(L43=0,0,L43/TrRoad_act!L47*100)</f>
        <v>9.3724717709346628</v>
      </c>
      <c r="M77" s="141">
        <f>IF(M43=0,0,M43/TrRoad_act!M47*100)</f>
        <v>9.3291306356121293</v>
      </c>
      <c r="N77" s="141">
        <f>IF(N43=0,0,N43/TrRoad_act!N47*100)</f>
        <v>9.26187356121752</v>
      </c>
      <c r="O77" s="141">
        <f>IF(O43=0,0,O43/TrRoad_act!O47*100)</f>
        <v>9.1586918436164773</v>
      </c>
      <c r="P77" s="141">
        <f>IF(P43=0,0,P43/TrRoad_act!P47*100)</f>
        <v>9.0608522598258805</v>
      </c>
      <c r="Q77" s="141">
        <f>IF(Q43=0,0,Q43/TrRoad_act!Q47*100)</f>
        <v>9.0235130440029927</v>
      </c>
      <c r="R77" s="141">
        <f>IF(R43=0,0,R43/TrRoad_act!R47*100)</f>
        <v>8.9283930047339819</v>
      </c>
      <c r="S77" s="141">
        <f>IF(S43=0,0,S43/TrRoad_act!S47*100)</f>
        <v>8.8231320725826539</v>
      </c>
      <c r="T77" s="141">
        <f>IF(T43=0,0,T43/TrRoad_act!T47*100)</f>
        <v>8.7246736343587585</v>
      </c>
      <c r="U77" s="141">
        <f>IF(U43=0,0,U43/TrRoad_act!U47*100)</f>
        <v>8.6282767362844854</v>
      </c>
      <c r="V77" s="141">
        <f>IF(V43=0,0,V43/TrRoad_act!V47*100)</f>
        <v>8.6163329879220623</v>
      </c>
      <c r="W77" s="141">
        <f>IF(W43=0,0,W43/TrRoad_act!W47*100)</f>
        <v>8.6035312989017037</v>
      </c>
      <c r="DA77" s="174" t="s">
        <v>688</v>
      </c>
    </row>
    <row r="78" spans="1:105" ht="11.45" customHeight="1" x14ac:dyDescent="0.25">
      <c r="A78" s="111" t="s">
        <v>110</v>
      </c>
      <c r="B78" s="96">
        <f>IF(B44=0,0,B44/TrRoad_act!B48*100)</f>
        <v>10.704936415547998</v>
      </c>
      <c r="C78" s="96">
        <f>IF(C44=0,0,C44/TrRoad_act!C48*100)</f>
        <v>10.554238882751212</v>
      </c>
      <c r="D78" s="96">
        <f>IF(D44=0,0,D44/TrRoad_act!D48*100)</f>
        <v>10.411318888686202</v>
      </c>
      <c r="E78" s="96">
        <f>IF(E44=0,0,E44/TrRoad_act!E48*100)</f>
        <v>10.233975380060938</v>
      </c>
      <c r="F78" s="96">
        <f>IF(F44=0,0,F44/TrRoad_act!F48*100)</f>
        <v>10.094549960122693</v>
      </c>
      <c r="G78" s="96">
        <f>IF(G44=0,0,G44/TrRoad_act!G48*100)</f>
        <v>9.980022515295337</v>
      </c>
      <c r="H78" s="96">
        <f>IF(H44=0,0,H44/TrRoad_act!H48*100)</f>
        <v>9.8291591845518749</v>
      </c>
      <c r="I78" s="96">
        <f>IF(I44=0,0,I44/TrRoad_act!I48*100)</f>
        <v>9.6977878663029689</v>
      </c>
      <c r="J78" s="96">
        <f>IF(J44=0,0,J44/TrRoad_act!J48*100)</f>
        <v>9.5236083682944095</v>
      </c>
      <c r="K78" s="96">
        <f>IF(K44=0,0,K44/TrRoad_act!K48*100)</f>
        <v>9.3400371109874545</v>
      </c>
      <c r="L78" s="96">
        <f>IF(L44=0,0,L44/TrRoad_act!L48*100)</f>
        <v>9.2333895341923302</v>
      </c>
      <c r="M78" s="96">
        <f>IF(M44=0,0,M44/TrRoad_act!M48*100)</f>
        <v>9.1320818974952633</v>
      </c>
      <c r="N78" s="96">
        <f>IF(N44=0,0,N44/TrRoad_act!N48*100)</f>
        <v>9.0089143433494296</v>
      </c>
      <c r="O78" s="96">
        <f>IF(O44=0,0,O44/TrRoad_act!O48*100)</f>
        <v>8.9077099719891333</v>
      </c>
      <c r="P78" s="96">
        <f>IF(P44=0,0,P44/TrRoad_act!P48*100)</f>
        <v>8.7720926650623365</v>
      </c>
      <c r="Q78" s="96">
        <f>IF(Q44=0,0,Q44/TrRoad_act!Q48*100)</f>
        <v>8.6535416338263005</v>
      </c>
      <c r="R78" s="96">
        <f>IF(R44=0,0,R44/TrRoad_act!R48*100)</f>
        <v>8.4783967600237702</v>
      </c>
      <c r="S78" s="96">
        <f>IF(S44=0,0,S44/TrRoad_act!S48*100)</f>
        <v>8.3530117975864897</v>
      </c>
      <c r="T78" s="96">
        <f>IF(T44=0,0,T44/TrRoad_act!T48*100)</f>
        <v>8.2459321540978312</v>
      </c>
      <c r="U78" s="96">
        <f>IF(U44=0,0,U44/TrRoad_act!U48*100)</f>
        <v>8.117115445036486</v>
      </c>
      <c r="V78" s="96">
        <f>IF(V44=0,0,V44/TrRoad_act!V48*100)</f>
        <v>8.0183872023842024</v>
      </c>
      <c r="W78" s="96">
        <f>IF(W44=0,0,W44/TrRoad_act!W48*100)</f>
        <v>8.0099003361166812</v>
      </c>
      <c r="DA78" s="171" t="s">
        <v>689</v>
      </c>
    </row>
    <row r="79" spans="1:105" ht="11.45" customHeight="1" x14ac:dyDescent="0.25">
      <c r="A79" s="111" t="s">
        <v>111</v>
      </c>
      <c r="B79" s="96">
        <f>IF(B46=0,0,B46/TrRoad_act!B49*100)</f>
        <v>11.674257573241977</v>
      </c>
      <c r="C79" s="96">
        <f>IF(C46=0,0,C46/TrRoad_act!C49*100)</f>
        <v>11.151986573797473</v>
      </c>
      <c r="D79" s="96">
        <f>IF(D46=0,0,D46/TrRoad_act!D49*100)</f>
        <v>10.857395494443498</v>
      </c>
      <c r="E79" s="96">
        <f>IF(E46=0,0,E46/TrRoad_act!E49*100)</f>
        <v>10.5725954418899</v>
      </c>
      <c r="F79" s="96">
        <f>IF(F46=0,0,F46/TrRoad_act!F49*100)</f>
        <v>10.329919582976959</v>
      </c>
      <c r="G79" s="96">
        <f>IF(G46=0,0,G46/TrRoad_act!G49*100)</f>
        <v>10.112706825601602</v>
      </c>
      <c r="H79" s="96">
        <f>IF(H46=0,0,H46/TrRoad_act!H49*100)</f>
        <v>9.9166597649560657</v>
      </c>
      <c r="I79" s="96">
        <f>IF(I46=0,0,I46/TrRoad_act!I49*100)</f>
        <v>9.7270852190481669</v>
      </c>
      <c r="J79" s="96">
        <f>IF(J46=0,0,J46/TrRoad_act!J49*100)</f>
        <v>9.594630862905932</v>
      </c>
      <c r="K79" s="96">
        <f>IF(K46=0,0,K46/TrRoad_act!K49*100)</f>
        <v>9.4557793143711191</v>
      </c>
      <c r="L79" s="96">
        <f>IF(L46=0,0,L46/TrRoad_act!L49*100)</f>
        <v>9.3759379887900085</v>
      </c>
      <c r="M79" s="96">
        <f>IF(M46=0,0,M46/TrRoad_act!M49*100)</f>
        <v>9.3374952434783278</v>
      </c>
      <c r="N79" s="96">
        <f>IF(N46=0,0,N46/TrRoad_act!N49*100)</f>
        <v>9.2758129558028877</v>
      </c>
      <c r="O79" s="96">
        <f>IF(O46=0,0,O46/TrRoad_act!O49*100)</f>
        <v>9.1717523354314636</v>
      </c>
      <c r="P79" s="96">
        <f>IF(P46=0,0,P46/TrRoad_act!P49*100)</f>
        <v>9.0764463756863485</v>
      </c>
      <c r="Q79" s="96">
        <f>IF(Q46=0,0,Q46/TrRoad_act!Q49*100)</f>
        <v>9.0435945308230856</v>
      </c>
      <c r="R79" s="96">
        <f>IF(R46=0,0,R46/TrRoad_act!R49*100)</f>
        <v>8.9553790640695237</v>
      </c>
      <c r="S79" s="96">
        <f>IF(S46=0,0,S46/TrRoad_act!S49*100)</f>
        <v>8.8545483831379634</v>
      </c>
      <c r="T79" s="96">
        <f>IF(T46=0,0,T46/TrRoad_act!T49*100)</f>
        <v>8.7605316269111118</v>
      </c>
      <c r="U79" s="96">
        <f>IF(U46=0,0,U46/TrRoad_act!U49*100)</f>
        <v>8.6656417213318715</v>
      </c>
      <c r="V79" s="96">
        <f>IF(V46=0,0,V46/TrRoad_act!V49*100)</f>
        <v>8.6609512925585399</v>
      </c>
      <c r="W79" s="96">
        <f>IF(W46=0,0,W46/TrRoad_act!W49*100)</f>
        <v>8.6491630836694302</v>
      </c>
      <c r="DA79" s="171" t="s">
        <v>690</v>
      </c>
    </row>
    <row r="80" spans="1:105" ht="11.45" customHeight="1" x14ac:dyDescent="0.25">
      <c r="A80" s="111" t="s">
        <v>112</v>
      </c>
      <c r="B80" s="96">
        <f>IF(B48=0,0,B48/TrRoad_act!B50*100)</f>
        <v>15.545441368701374</v>
      </c>
      <c r="C80" s="96">
        <f>IF(C48=0,0,C48/TrRoad_act!C50*100)</f>
        <v>14.801550067587055</v>
      </c>
      <c r="D80" s="96">
        <f>IF(D48=0,0,D48/TrRoad_act!D50*100)</f>
        <v>13.811439137952158</v>
      </c>
      <c r="E80" s="96">
        <f>IF(E48=0,0,E48/TrRoad_act!E50*100)</f>
        <v>13.150847972187524</v>
      </c>
      <c r="F80" s="96">
        <f>IF(F48=0,0,F48/TrRoad_act!F50*100)</f>
        <v>12.849157458508001</v>
      </c>
      <c r="G80" s="96">
        <f>IF(G48=0,0,G48/TrRoad_act!G50*100)</f>
        <v>12.272140231909821</v>
      </c>
      <c r="H80" s="96">
        <f>IF(H48=0,0,H48/TrRoad_act!H50*100)</f>
        <v>11.667757521406429</v>
      </c>
      <c r="I80" s="96">
        <f>IF(I48=0,0,I48/TrRoad_act!I50*100)</f>
        <v>11.370398062302883</v>
      </c>
      <c r="J80" s="96">
        <f>IF(J48=0,0,J48/TrRoad_act!J50*100)</f>
        <v>11.099675731316907</v>
      </c>
      <c r="K80" s="96">
        <f>IF(K48=0,0,K48/TrRoad_act!K50*100)</f>
        <v>10.814582768544305</v>
      </c>
      <c r="L80" s="96">
        <f>IF(L48=0,0,L48/TrRoad_act!L50*100)</f>
        <v>10.556839618287581</v>
      </c>
      <c r="M80" s="96">
        <f>IF(M48=0,0,M48/TrRoad_act!M50*100)</f>
        <v>10.433357281355638</v>
      </c>
      <c r="N80" s="96">
        <f>IF(N48=0,0,N48/TrRoad_act!N50*100)</f>
        <v>10.322211080615899</v>
      </c>
      <c r="O80" s="96">
        <f>IF(O48=0,0,O48/TrRoad_act!O50*100)</f>
        <v>10.239258997437894</v>
      </c>
      <c r="P80" s="96">
        <f>IF(P48=0,0,P48/TrRoad_act!P50*100)</f>
        <v>10.059537452830721</v>
      </c>
      <c r="Q80" s="96">
        <f>IF(Q48=0,0,Q48/TrRoad_act!Q50*100)</f>
        <v>10.002858599630851</v>
      </c>
      <c r="R80" s="96">
        <f>IF(R48=0,0,R48/TrRoad_act!R50*100)</f>
        <v>9.9798567782502552</v>
      </c>
      <c r="S80" s="96">
        <f>IF(S48=0,0,S48/TrRoad_act!S50*100)</f>
        <v>9.9090958749880365</v>
      </c>
      <c r="T80" s="96">
        <f>IF(T48=0,0,T48/TrRoad_act!T50*100)</f>
        <v>9.6828427500157002</v>
      </c>
      <c r="U80" s="96">
        <f>IF(U48=0,0,U48/TrRoad_act!U50*100)</f>
        <v>9.474095641379737</v>
      </c>
      <c r="V80" s="96">
        <f>IF(V48=0,0,V48/TrRoad_act!V50*100)</f>
        <v>9.4257041726010389</v>
      </c>
      <c r="W80" s="96">
        <f>IF(W48=0,0,W48/TrRoad_act!W50*100)</f>
        <v>9.4461748419454192</v>
      </c>
      <c r="DA80" s="171" t="s">
        <v>691</v>
      </c>
    </row>
    <row r="81" spans="1:105" ht="11.45" customHeight="1" x14ac:dyDescent="0.25">
      <c r="A81" s="111" t="s">
        <v>113</v>
      </c>
      <c r="B81" s="96">
        <f>IF(B49=0,0,B49/TrRoad_act!B51*100)</f>
        <v>14.497631919830722</v>
      </c>
      <c r="C81" s="96">
        <f>IF(C49=0,0,C49/TrRoad_act!C51*100)</f>
        <v>13.228975598260352</v>
      </c>
      <c r="D81" s="96">
        <f>IF(D49=0,0,D49/TrRoad_act!D51*100)</f>
        <v>12.233016861326277</v>
      </c>
      <c r="E81" s="96">
        <f>IF(E49=0,0,E49/TrRoad_act!E51*100)</f>
        <v>11.48398261770512</v>
      </c>
      <c r="F81" s="96">
        <f>IF(F49=0,0,F49/TrRoad_act!F51*100)</f>
        <v>11.029998213784289</v>
      </c>
      <c r="G81" s="96">
        <f>IF(G49=0,0,G49/TrRoad_act!G51*100)</f>
        <v>10.612345883765094</v>
      </c>
      <c r="H81" s="96">
        <f>IF(H49=0,0,H49/TrRoad_act!H51*100)</f>
        <v>10.275998178984057</v>
      </c>
      <c r="I81" s="96">
        <f>IF(I49=0,0,I49/TrRoad_act!I51*100)</f>
        <v>10.187232317285517</v>
      </c>
      <c r="J81" s="96">
        <f>IF(J49=0,0,J49/TrRoad_act!J51*100)</f>
        <v>9.9463315674057817</v>
      </c>
      <c r="K81" s="96">
        <f>IF(K49=0,0,K49/TrRoad_act!K51*100)</f>
        <v>9.2694286125716445</v>
      </c>
      <c r="L81" s="96">
        <f>IF(L49=0,0,L49/TrRoad_act!L51*100)</f>
        <v>9.2944517731722165</v>
      </c>
      <c r="M81" s="96">
        <f>IF(M49=0,0,M49/TrRoad_act!M51*100)</f>
        <v>9.0510904434663981</v>
      </c>
      <c r="N81" s="96">
        <f>IF(N49=0,0,N49/TrRoad_act!N51*100)</f>
        <v>8.8523743987741721</v>
      </c>
      <c r="O81" s="96">
        <f>IF(O49=0,0,O49/TrRoad_act!O51*100)</f>
        <v>8.9862686562641727</v>
      </c>
      <c r="P81" s="96">
        <f>IF(P49=0,0,P49/TrRoad_act!P51*100)</f>
        <v>8.8023067250481493</v>
      </c>
      <c r="Q81" s="96">
        <f>IF(Q49=0,0,Q49/TrRoad_act!Q51*100)</f>
        <v>8.9441481921443806</v>
      </c>
      <c r="R81" s="96">
        <f>IF(R49=0,0,R49/TrRoad_act!R51*100)</f>
        <v>8.7788636782301204</v>
      </c>
      <c r="S81" s="96">
        <f>IF(S49=0,0,S49/TrRoad_act!S51*100)</f>
        <v>8.312392932575662</v>
      </c>
      <c r="T81" s="96">
        <f>IF(T49=0,0,T49/TrRoad_act!T51*100)</f>
        <v>8.3303726254584749</v>
      </c>
      <c r="U81" s="96">
        <f>IF(U49=0,0,U49/TrRoad_act!U51*100)</f>
        <v>8.8817052686453444</v>
      </c>
      <c r="V81" s="96">
        <f>IF(V49=0,0,V49/TrRoad_act!V51*100)</f>
        <v>9.0822301838819719</v>
      </c>
      <c r="W81" s="96">
        <f>IF(W49=0,0,W49/TrRoad_act!W51*100)</f>
        <v>9.7877805702964444</v>
      </c>
      <c r="DA81" s="171" t="s">
        <v>692</v>
      </c>
    </row>
    <row r="82" spans="1:105" ht="11.45" customHeight="1" x14ac:dyDescent="0.25">
      <c r="A82" s="111" t="s">
        <v>115</v>
      </c>
      <c r="B82" s="96">
        <f>IF(B51=0,0,B51/TrRoad_act!B52*100)</f>
        <v>1.9008347114498936</v>
      </c>
      <c r="C82" s="96">
        <f>IF(C51=0,0,C51/TrRoad_act!C52*100)</f>
        <v>1.828604921170401</v>
      </c>
      <c r="D82" s="96">
        <f>IF(D51=0,0,D51/TrRoad_act!D52*100)</f>
        <v>1.8157744454995743</v>
      </c>
      <c r="E82" s="96">
        <f>IF(E51=0,0,E51/TrRoad_act!E52*100)</f>
        <v>1.805716778481169</v>
      </c>
      <c r="F82" s="96">
        <f>IF(F51=0,0,F51/TrRoad_act!F52*100)</f>
        <v>1.7908969982211618</v>
      </c>
      <c r="G82" s="96">
        <f>IF(G51=0,0,G51/TrRoad_act!G52*100)</f>
        <v>1.7780068742527106</v>
      </c>
      <c r="H82" s="96">
        <f>IF(H51=0,0,H51/TrRoad_act!H52*100)</f>
        <v>1.7577659488620951</v>
      </c>
      <c r="I82" s="96">
        <f>IF(I51=0,0,I51/TrRoad_act!I52*100)</f>
        <v>1.7388457055357125</v>
      </c>
      <c r="J82" s="96">
        <f>IF(J51=0,0,J51/TrRoad_act!J52*100)</f>
        <v>1.7147021946289915</v>
      </c>
      <c r="K82" s="96">
        <f>IF(K51=0,0,K51/TrRoad_act!K52*100)</f>
        <v>1.6989515971096321</v>
      </c>
      <c r="L82" s="96">
        <f>IF(L51=0,0,L51/TrRoad_act!L52*100)</f>
        <v>1.6702983288252788</v>
      </c>
      <c r="M82" s="96">
        <f>IF(M51=0,0,M51/TrRoad_act!M52*100)</f>
        <v>1.660281013235045</v>
      </c>
      <c r="N82" s="96">
        <f>IF(N51=0,0,N51/TrRoad_act!N52*100)</f>
        <v>1.658861125764973</v>
      </c>
      <c r="O82" s="96">
        <f>IF(O51=0,0,O51/TrRoad_act!O52*100)</f>
        <v>1.6675208557299954</v>
      </c>
      <c r="P82" s="96">
        <f>IF(P51=0,0,P51/TrRoad_act!P52*100)</f>
        <v>1.6854612161988014</v>
      </c>
      <c r="Q82" s="96">
        <f>IF(Q51=0,0,Q51/TrRoad_act!Q52*100)</f>
        <v>1.7418915107214383</v>
      </c>
      <c r="R82" s="96">
        <f>IF(R51=0,0,R51/TrRoad_act!R52*100)</f>
        <v>1.808205827181034</v>
      </c>
      <c r="S82" s="96">
        <f>IF(S51=0,0,S51/TrRoad_act!S52*100)</f>
        <v>1.8479983309639114</v>
      </c>
      <c r="T82" s="96">
        <f>IF(T51=0,0,T51/TrRoad_act!T52*100)</f>
        <v>1.9242493883353338</v>
      </c>
      <c r="U82" s="96">
        <f>IF(U51=0,0,U51/TrRoad_act!U52*100)</f>
        <v>2.070811952012511</v>
      </c>
      <c r="V82" s="96">
        <f>IF(V51=0,0,V51/TrRoad_act!V52*100)</f>
        <v>2.2867207028939447</v>
      </c>
      <c r="W82" s="96">
        <f>IF(W51=0,0,W51/TrRoad_act!W52*100)</f>
        <v>2.5071389766168073</v>
      </c>
      <c r="DA82" s="171" t="s">
        <v>693</v>
      </c>
    </row>
    <row r="83" spans="1:105" ht="11.45" customHeight="1" x14ac:dyDescent="0.25">
      <c r="A83" s="109" t="s">
        <v>160</v>
      </c>
      <c r="B83" s="130">
        <f>IF(B52=0,0,B52/TrRoad_act!B53*100)</f>
        <v>38.461516027192459</v>
      </c>
      <c r="C83" s="130">
        <f>IF(C52=0,0,C52/TrRoad_act!C53*100)</f>
        <v>39.144580592255593</v>
      </c>
      <c r="D83" s="130">
        <f>IF(D52=0,0,D52/TrRoad_act!D53*100)</f>
        <v>38.611314286674855</v>
      </c>
      <c r="E83" s="130">
        <f>IF(E52=0,0,E52/TrRoad_act!E53*100)</f>
        <v>39.16464405846942</v>
      </c>
      <c r="F83" s="130">
        <f>IF(F52=0,0,F52/TrRoad_act!F53*100)</f>
        <v>37.899175609283333</v>
      </c>
      <c r="G83" s="130">
        <f>IF(G52=0,0,G52/TrRoad_act!G53*100)</f>
        <v>38.03457592634755</v>
      </c>
      <c r="H83" s="130">
        <f>IF(H52=0,0,H52/TrRoad_act!H53*100)</f>
        <v>39.83037524761717</v>
      </c>
      <c r="I83" s="130">
        <f>IF(I52=0,0,I52/TrRoad_act!I53*100)</f>
        <v>39.263046380382626</v>
      </c>
      <c r="J83" s="130">
        <f>IF(J52=0,0,J52/TrRoad_act!J53*100)</f>
        <v>38.244606792924792</v>
      </c>
      <c r="K83" s="130">
        <f>IF(K52=0,0,K52/TrRoad_act!K53*100)</f>
        <v>37.817565950193547</v>
      </c>
      <c r="L83" s="130">
        <f>IF(L52=0,0,L52/TrRoad_act!L53*100)</f>
        <v>38.333580989795216</v>
      </c>
      <c r="M83" s="130">
        <f>IF(M52=0,0,M52/TrRoad_act!M53*100)</f>
        <v>37.766317051296987</v>
      </c>
      <c r="N83" s="130">
        <f>IF(N52=0,0,N52/TrRoad_act!N53*100)</f>
        <v>37.6997590011661</v>
      </c>
      <c r="O83" s="130">
        <f>IF(O52=0,0,O52/TrRoad_act!O53*100)</f>
        <v>36.080475545244816</v>
      </c>
      <c r="P83" s="130">
        <f>IF(P52=0,0,P52/TrRoad_act!P53*100)</f>
        <v>35.026511467294839</v>
      </c>
      <c r="Q83" s="130">
        <f>IF(Q52=0,0,Q52/TrRoad_act!Q53*100)</f>
        <v>34.770748550917929</v>
      </c>
      <c r="R83" s="130">
        <f>IF(R52=0,0,R52/TrRoad_act!R53*100)</f>
        <v>35.837958502649968</v>
      </c>
      <c r="S83" s="130">
        <f>IF(S52=0,0,S52/TrRoad_act!S53*100)</f>
        <v>36.343163286625327</v>
      </c>
      <c r="T83" s="130">
        <f>IF(T52=0,0,T52/TrRoad_act!T53*100)</f>
        <v>37.704445383033779</v>
      </c>
      <c r="U83" s="130">
        <f>IF(U52=0,0,U52/TrRoad_act!U53*100)</f>
        <v>37.037329461338039</v>
      </c>
      <c r="V83" s="130">
        <f>IF(V52=0,0,V52/TrRoad_act!V53*100)</f>
        <v>34.828178952229614</v>
      </c>
      <c r="W83" s="130">
        <f>IF(W52=0,0,W52/TrRoad_act!W53*100)</f>
        <v>36.164818243401861</v>
      </c>
      <c r="DA83" s="176" t="s">
        <v>694</v>
      </c>
    </row>
    <row r="84" spans="1:105" ht="11.45" customHeight="1" x14ac:dyDescent="0.25">
      <c r="A84" s="128" t="s">
        <v>27</v>
      </c>
      <c r="B84" s="97">
        <f>IF(B53=0,0,B53/TrRoad_act!B54*100)</f>
        <v>35.480832749536944</v>
      </c>
      <c r="C84" s="97">
        <f>IF(C53=0,0,C53/TrRoad_act!C54*100)</f>
        <v>36.778039208653304</v>
      </c>
      <c r="D84" s="97">
        <f>IF(D53=0,0,D53/TrRoad_act!D54*100)</f>
        <v>36.138638384444462</v>
      </c>
      <c r="E84" s="97">
        <f>IF(E53=0,0,E53/TrRoad_act!E54*100)</f>
        <v>36.796570023926911</v>
      </c>
      <c r="F84" s="97">
        <f>IF(F53=0,0,F53/TrRoad_act!F54*100)</f>
        <v>35.937658597869088</v>
      </c>
      <c r="G84" s="97">
        <f>IF(G53=0,0,G53/TrRoad_act!G54*100)</f>
        <v>36.160868254749914</v>
      </c>
      <c r="H84" s="97">
        <f>IF(H53=0,0,H53/TrRoad_act!H54*100)</f>
        <v>37.539766095343566</v>
      </c>
      <c r="I84" s="97">
        <f>IF(I53=0,0,I53/TrRoad_act!I54*100)</f>
        <v>37.340450546666034</v>
      </c>
      <c r="J84" s="97">
        <f>IF(J53=0,0,J53/TrRoad_act!J54*100)</f>
        <v>36.396874422434742</v>
      </c>
      <c r="K84" s="97">
        <f>IF(K53=0,0,K53/TrRoad_act!K54*100)</f>
        <v>35.792513808454636</v>
      </c>
      <c r="L84" s="97">
        <f>IF(L53=0,0,L53/TrRoad_act!L54*100)</f>
        <v>35.387866982837224</v>
      </c>
      <c r="M84" s="97">
        <f>IF(M53=0,0,M53/TrRoad_act!M54*100)</f>
        <v>35.263511160507512</v>
      </c>
      <c r="N84" s="97">
        <f>IF(N53=0,0,N53/TrRoad_act!N54*100)</f>
        <v>34.670670414397719</v>
      </c>
      <c r="O84" s="97">
        <f>IF(O53=0,0,O53/TrRoad_act!O54*100)</f>
        <v>32.816355158019995</v>
      </c>
      <c r="P84" s="97">
        <f>IF(P53=0,0,P53/TrRoad_act!P54*100)</f>
        <v>32.289108621439944</v>
      </c>
      <c r="Q84" s="97">
        <f>IF(Q53=0,0,Q53/TrRoad_act!Q54*100)</f>
        <v>32.116641044111617</v>
      </c>
      <c r="R84" s="97">
        <f>IF(R53=0,0,R53/TrRoad_act!R54*100)</f>
        <v>33.153988726777335</v>
      </c>
      <c r="S84" s="97">
        <f>IF(S53=0,0,S53/TrRoad_act!S54*100)</f>
        <v>33.51560835485693</v>
      </c>
      <c r="T84" s="97">
        <f>IF(T53=0,0,T53/TrRoad_act!T54*100)</f>
        <v>34.664823746219945</v>
      </c>
      <c r="U84" s="97">
        <f>IF(U53=0,0,U53/TrRoad_act!U54*100)</f>
        <v>33.823886794084615</v>
      </c>
      <c r="V84" s="97">
        <f>IF(V53=0,0,V53/TrRoad_act!V54*100)</f>
        <v>32.225246541533863</v>
      </c>
      <c r="W84" s="97">
        <f>IF(W53=0,0,W53/TrRoad_act!W54*100)</f>
        <v>34.034031741555118</v>
      </c>
      <c r="DA84" s="175" t="s">
        <v>695</v>
      </c>
    </row>
    <row r="85" spans="1:105" ht="11.45" customHeight="1" x14ac:dyDescent="0.25">
      <c r="A85" s="138" t="s">
        <v>116</v>
      </c>
      <c r="B85" s="98">
        <f>IF(B55=0,0,B55/TrRoad_act!B55*100)</f>
        <v>48.703114285452394</v>
      </c>
      <c r="C85" s="98">
        <f>IF(C55=0,0,C55/TrRoad_act!C55*100)</f>
        <v>46.901160841081726</v>
      </c>
      <c r="D85" s="98">
        <f>IF(D55=0,0,D55/TrRoad_act!D55*100)</f>
        <v>46.459428454195539</v>
      </c>
      <c r="E85" s="98">
        <f>IF(E55=0,0,E55/TrRoad_act!E55*100)</f>
        <v>46.598927796859137</v>
      </c>
      <c r="F85" s="98">
        <f>IF(F55=0,0,F55/TrRoad_act!F55*100)</f>
        <v>43.539512983358115</v>
      </c>
      <c r="G85" s="98">
        <f>IF(G55=0,0,G55/TrRoad_act!G55*100)</f>
        <v>43.360745762710174</v>
      </c>
      <c r="H85" s="98">
        <f>IF(H55=0,0,H55/TrRoad_act!H55*100)</f>
        <v>46.118067207739053</v>
      </c>
      <c r="I85" s="98">
        <f>IF(I55=0,0,I55/TrRoad_act!I55*100)</f>
        <v>44.567876649021173</v>
      </c>
      <c r="J85" s="98">
        <f>IF(J55=0,0,J55/TrRoad_act!J55*100)</f>
        <v>43.269794005137534</v>
      </c>
      <c r="K85" s="98">
        <f>IF(K55=0,0,K55/TrRoad_act!K55*100)</f>
        <v>43.520819826433566</v>
      </c>
      <c r="L85" s="98">
        <f>IF(L55=0,0,L55/TrRoad_act!L55*100)</f>
        <v>46.306050546780639</v>
      </c>
      <c r="M85" s="98">
        <f>IF(M55=0,0,M55/TrRoad_act!M55*100)</f>
        <v>44.57949336365207</v>
      </c>
      <c r="N85" s="98">
        <f>IF(N55=0,0,N55/TrRoad_act!N55*100)</f>
        <v>45.525338969031175</v>
      </c>
      <c r="O85" s="98">
        <f>IF(O55=0,0,O55/TrRoad_act!O55*100)</f>
        <v>44.095678954426816</v>
      </c>
      <c r="P85" s="98">
        <f>IF(P55=0,0,P55/TrRoad_act!P55*100)</f>
        <v>41.767935068788084</v>
      </c>
      <c r="Q85" s="98">
        <f>IF(Q55=0,0,Q55/TrRoad_act!Q55*100)</f>
        <v>41.287583633290417</v>
      </c>
      <c r="R85" s="98">
        <f>IF(R55=0,0,R55/TrRoad_act!R55*100)</f>
        <v>42.20430539885286</v>
      </c>
      <c r="S85" s="98">
        <f>IF(S55=0,0,S55/TrRoad_act!S55*100)</f>
        <v>42.794374694141638</v>
      </c>
      <c r="T85" s="98">
        <f>IF(T55=0,0,T55/TrRoad_act!T55*100)</f>
        <v>44.913752483892964</v>
      </c>
      <c r="U85" s="98">
        <f>IF(U55=0,0,U55/TrRoad_act!U55*100)</f>
        <v>44.432091709510566</v>
      </c>
      <c r="V85" s="98">
        <f>IF(V55=0,0,V55/TrRoad_act!V55*100)</f>
        <v>40.748716002212525</v>
      </c>
      <c r="W85" s="98">
        <f>IF(W55=0,0,W55/TrRoad_act!W55*100)</f>
        <v>40.98599696117887</v>
      </c>
      <c r="DA85" s="178" t="s">
        <v>696</v>
      </c>
    </row>
    <row r="86" spans="1:105" x14ac:dyDescent="0.25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DA86" s="171"/>
    </row>
    <row r="87" spans="1:105" ht="11.45" customHeight="1" x14ac:dyDescent="0.25">
      <c r="A87" s="53" t="s">
        <v>74</v>
      </c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DA87" s="172"/>
    </row>
    <row r="88" spans="1:105" ht="11.45" customHeight="1" x14ac:dyDescent="0.25">
      <c r="A88" s="27" t="s">
        <v>161</v>
      </c>
      <c r="B88" s="29">
        <f>IF(TrRoad_act!B4=0,0,B18/TrRoad_act!B4*1000)</f>
        <v>39.252387627456272</v>
      </c>
      <c r="C88" s="29">
        <f>IF(TrRoad_act!C4=0,0,C18/TrRoad_act!C4*1000)</f>
        <v>39.050095558639761</v>
      </c>
      <c r="D88" s="29">
        <f>IF(TrRoad_act!D4=0,0,D18/TrRoad_act!D4*1000)</f>
        <v>39.248027866795773</v>
      </c>
      <c r="E88" s="29">
        <f>IF(TrRoad_act!E4=0,0,E18/TrRoad_act!E4*1000)</f>
        <v>39.080551267979935</v>
      </c>
      <c r="F88" s="29">
        <f>IF(TrRoad_act!F4=0,0,F18/TrRoad_act!F4*1000)</f>
        <v>39.09387834032146</v>
      </c>
      <c r="G88" s="29">
        <f>IF(TrRoad_act!G4=0,0,G18/TrRoad_act!G4*1000)</f>
        <v>39.102554368747747</v>
      </c>
      <c r="H88" s="29">
        <f>IF(TrRoad_act!H4=0,0,H18/TrRoad_act!H4*1000)</f>
        <v>39.43059822702353</v>
      </c>
      <c r="I88" s="29">
        <f>IF(TrRoad_act!I4=0,0,I18/TrRoad_act!I4*1000)</f>
        <v>39.452831131780826</v>
      </c>
      <c r="J88" s="29">
        <f>IF(TrRoad_act!J4=0,0,J18/TrRoad_act!J4*1000)</f>
        <v>39.073976069599404</v>
      </c>
      <c r="K88" s="29">
        <f>IF(TrRoad_act!K4=0,0,K18/TrRoad_act!K4*1000)</f>
        <v>38.683034533154952</v>
      </c>
      <c r="L88" s="29">
        <f>IF(TrRoad_act!L4=0,0,L18/TrRoad_act!L4*1000)</f>
        <v>38.516618341766154</v>
      </c>
      <c r="M88" s="29">
        <f>IF(TrRoad_act!M4=0,0,M18/TrRoad_act!M4*1000)</f>
        <v>38.625431202900785</v>
      </c>
      <c r="N88" s="29">
        <f>IF(TrRoad_act!N4=0,0,N18/TrRoad_act!N4*1000)</f>
        <v>37.885170446657874</v>
      </c>
      <c r="O88" s="29">
        <f>IF(TrRoad_act!O4=0,0,O18/TrRoad_act!O4*1000)</f>
        <v>37.298819441141887</v>
      </c>
      <c r="P88" s="29">
        <f>IF(TrRoad_act!P4=0,0,P18/TrRoad_act!P4*1000)</f>
        <v>37.824948137416285</v>
      </c>
      <c r="Q88" s="29">
        <f>IF(TrRoad_act!Q4=0,0,Q18/TrRoad_act!Q4*1000)</f>
        <v>37.530830786662378</v>
      </c>
      <c r="R88" s="29">
        <f>IF(TrRoad_act!R4=0,0,R18/TrRoad_act!R4*1000)</f>
        <v>37.353610932394155</v>
      </c>
      <c r="S88" s="29">
        <f>IF(TrRoad_act!S4=0,0,S18/TrRoad_act!S4*1000)</f>
        <v>37.593828512985205</v>
      </c>
      <c r="T88" s="29">
        <f>IF(TrRoad_act!T4=0,0,T18/TrRoad_act!T4*1000)</f>
        <v>37.32164617529515</v>
      </c>
      <c r="U88" s="29">
        <f>IF(TrRoad_act!U4=0,0,U18/TrRoad_act!U4*1000)</f>
        <v>37.305525596497311</v>
      </c>
      <c r="V88" s="29">
        <f>IF(TrRoad_act!V4=0,0,V18/TrRoad_act!V4*1000)</f>
        <v>40.108242651305041</v>
      </c>
      <c r="W88" s="29">
        <f>IF(TrRoad_act!W4=0,0,W18/TrRoad_act!W4*1000)</f>
        <v>40.009214355758552</v>
      </c>
      <c r="DA88" s="173" t="s">
        <v>415</v>
      </c>
    </row>
    <row r="89" spans="1:105" ht="11.45" customHeight="1" x14ac:dyDescent="0.25">
      <c r="A89" s="136" t="s">
        <v>182</v>
      </c>
      <c r="B89" s="152">
        <f>IF(TrRoad_act!B5=0,0,B19/TrRoad_act!B5*1000)</f>
        <v>34.416959671618557</v>
      </c>
      <c r="C89" s="152">
        <f>IF(TrRoad_act!C5=0,0,C19/TrRoad_act!C5*1000)</f>
        <v>33.844343670847024</v>
      </c>
      <c r="D89" s="152">
        <f>IF(TrRoad_act!D5=0,0,D19/TrRoad_act!D5*1000)</f>
        <v>33.603933093275103</v>
      </c>
      <c r="E89" s="152">
        <f>IF(TrRoad_act!E5=0,0,E19/TrRoad_act!E5*1000)</f>
        <v>33.179066923683365</v>
      </c>
      <c r="F89" s="152">
        <f>IF(TrRoad_act!F5=0,0,F19/TrRoad_act!F5*1000)</f>
        <v>32.721096537615487</v>
      </c>
      <c r="G89" s="152">
        <f>IF(TrRoad_act!G5=0,0,G19/TrRoad_act!G5*1000)</f>
        <v>32.364646960307233</v>
      </c>
      <c r="H89" s="152">
        <f>IF(TrRoad_act!H5=0,0,H19/TrRoad_act!H5*1000)</f>
        <v>32.004840739505141</v>
      </c>
      <c r="I89" s="152">
        <f>IF(TrRoad_act!I5=0,0,I19/TrRoad_act!I5*1000)</f>
        <v>31.796143627393498</v>
      </c>
      <c r="J89" s="152">
        <f>IF(TrRoad_act!J5=0,0,J19/TrRoad_act!J5*1000)</f>
        <v>31.359488255797771</v>
      </c>
      <c r="K89" s="152">
        <f>IF(TrRoad_act!K5=0,0,K19/TrRoad_act!K5*1000)</f>
        <v>31.49689783293455</v>
      </c>
      <c r="L89" s="152">
        <f>IF(TrRoad_act!L5=0,0,L19/TrRoad_act!L5*1000)</f>
        <v>31.532599772825701</v>
      </c>
      <c r="M89" s="152">
        <f>IF(TrRoad_act!M5=0,0,M19/TrRoad_act!M5*1000)</f>
        <v>30.432302511909111</v>
      </c>
      <c r="N89" s="152">
        <f>IF(TrRoad_act!N5=0,0,N19/TrRoad_act!N5*1000)</f>
        <v>30.357008244297969</v>
      </c>
      <c r="O89" s="152">
        <f>IF(TrRoad_act!O5=0,0,O19/TrRoad_act!O5*1000)</f>
        <v>30.14697936244626</v>
      </c>
      <c r="P89" s="152">
        <f>IF(TrRoad_act!P5=0,0,P19/TrRoad_act!P5*1000)</f>
        <v>30.143096042173998</v>
      </c>
      <c r="Q89" s="152">
        <f>IF(TrRoad_act!Q5=0,0,Q19/TrRoad_act!Q5*1000)</f>
        <v>30.46123079656941</v>
      </c>
      <c r="R89" s="152">
        <f>IF(TrRoad_act!R5=0,0,R19/TrRoad_act!R5*1000)</f>
        <v>30.139173868243965</v>
      </c>
      <c r="S89" s="152">
        <f>IF(TrRoad_act!S5=0,0,S19/TrRoad_act!S5*1000)</f>
        <v>30.240529197717635</v>
      </c>
      <c r="T89" s="152">
        <f>IF(TrRoad_act!T5=0,0,T19/TrRoad_act!T5*1000)</f>
        <v>30.321604733632469</v>
      </c>
      <c r="U89" s="152">
        <f>IF(TrRoad_act!U5=0,0,U19/TrRoad_act!U5*1000)</f>
        <v>29.820625529268153</v>
      </c>
      <c r="V89" s="152">
        <f>IF(TrRoad_act!V5=0,0,V19/TrRoad_act!V5*1000)</f>
        <v>29.392211186231279</v>
      </c>
      <c r="W89" s="152">
        <f>IF(TrRoad_act!W5=0,0,W19/TrRoad_act!W5*1000)</f>
        <v>28.059377739877078</v>
      </c>
      <c r="DA89" s="174" t="s">
        <v>416</v>
      </c>
    </row>
    <row r="90" spans="1:105" ht="11.45" customHeight="1" x14ac:dyDescent="0.25">
      <c r="A90" s="109" t="s">
        <v>20</v>
      </c>
      <c r="B90" s="116">
        <f>IF(TrRoad_act!B6=0,0,B21/TrRoad_act!B6*1000)</f>
        <v>40.961977716710891</v>
      </c>
      <c r="C90" s="116">
        <f>IF(TrRoad_act!C6=0,0,C21/TrRoad_act!C6*1000)</f>
        <v>40.729611526110467</v>
      </c>
      <c r="D90" s="116">
        <f>IF(TrRoad_act!D6=0,0,D21/TrRoad_act!D6*1000)</f>
        <v>40.943584373779508</v>
      </c>
      <c r="E90" s="116">
        <f>IF(TrRoad_act!E6=0,0,E21/TrRoad_act!E6*1000)</f>
        <v>40.74615299261837</v>
      </c>
      <c r="F90" s="116">
        <f>IF(TrRoad_act!F6=0,0,F21/TrRoad_act!F6*1000)</f>
        <v>40.829363471391666</v>
      </c>
      <c r="G90" s="116">
        <f>IF(TrRoad_act!G6=0,0,G21/TrRoad_act!G6*1000)</f>
        <v>40.910167212589833</v>
      </c>
      <c r="H90" s="116">
        <f>IF(TrRoad_act!H6=0,0,H21/TrRoad_act!H6*1000)</f>
        <v>41.250391811405372</v>
      </c>
      <c r="I90" s="116">
        <f>IF(TrRoad_act!I6=0,0,I21/TrRoad_act!I6*1000)</f>
        <v>41.339230943861331</v>
      </c>
      <c r="J90" s="116">
        <f>IF(TrRoad_act!J6=0,0,J21/TrRoad_act!J6*1000)</f>
        <v>40.963565641214309</v>
      </c>
      <c r="K90" s="116">
        <f>IF(TrRoad_act!K6=0,0,K21/TrRoad_act!K6*1000)</f>
        <v>40.227929402067531</v>
      </c>
      <c r="L90" s="116">
        <f>IF(TrRoad_act!L6=0,0,L21/TrRoad_act!L6*1000)</f>
        <v>39.962257767979224</v>
      </c>
      <c r="M90" s="116">
        <f>IF(TrRoad_act!M6=0,0,M21/TrRoad_act!M6*1000)</f>
        <v>40.1239309262399</v>
      </c>
      <c r="N90" s="116">
        <f>IF(TrRoad_act!N6=0,0,N21/TrRoad_act!N6*1000)</f>
        <v>39.288390530485138</v>
      </c>
      <c r="O90" s="116">
        <f>IF(TrRoad_act!O6=0,0,O21/TrRoad_act!O6*1000)</f>
        <v>38.583155100769147</v>
      </c>
      <c r="P90" s="116">
        <f>IF(TrRoad_act!P6=0,0,P21/TrRoad_act!P6*1000)</f>
        <v>39.071246764115443</v>
      </c>
      <c r="Q90" s="116">
        <f>IF(TrRoad_act!Q6=0,0,Q21/TrRoad_act!Q6*1000)</f>
        <v>38.734229118611076</v>
      </c>
      <c r="R90" s="116">
        <f>IF(TrRoad_act!R6=0,0,R21/TrRoad_act!R6*1000)</f>
        <v>38.497062238044371</v>
      </c>
      <c r="S90" s="116">
        <f>IF(TrRoad_act!S6=0,0,S21/TrRoad_act!S6*1000)</f>
        <v>38.636185802362803</v>
      </c>
      <c r="T90" s="116">
        <f>IF(TrRoad_act!T6=0,0,T21/TrRoad_act!T6*1000)</f>
        <v>38.324027734585222</v>
      </c>
      <c r="U90" s="116">
        <f>IF(TrRoad_act!U6=0,0,U21/TrRoad_act!U6*1000)</f>
        <v>38.310849162617885</v>
      </c>
      <c r="V90" s="116">
        <f>IF(TrRoad_act!V6=0,0,V21/TrRoad_act!V6*1000)</f>
        <v>39.943795457920082</v>
      </c>
      <c r="W90" s="116">
        <f>IF(TrRoad_act!W6=0,0,W21/TrRoad_act!W6*1000)</f>
        <v>40.17563868336125</v>
      </c>
      <c r="DA90" s="176" t="s">
        <v>417</v>
      </c>
    </row>
    <row r="91" spans="1:105" ht="11.45" customHeight="1" x14ac:dyDescent="0.25">
      <c r="A91" s="111" t="s">
        <v>110</v>
      </c>
      <c r="B91" s="87">
        <f>IF(TrRoad_act!B7=0,0,B22/TrRoad_act!B7*1000)</f>
        <v>41.401799037803428</v>
      </c>
      <c r="C91" s="87">
        <f>IF(TrRoad_act!C7=0,0,C22/TrRoad_act!C7*1000)</f>
        <v>41.634197803992201</v>
      </c>
      <c r="D91" s="87">
        <f>IF(TrRoad_act!D7=0,0,D22/TrRoad_act!D7*1000)</f>
        <v>42.066410425336883</v>
      </c>
      <c r="E91" s="87">
        <f>IF(TrRoad_act!E7=0,0,E22/TrRoad_act!E7*1000)</f>
        <v>41.981438107101162</v>
      </c>
      <c r="F91" s="87">
        <f>IF(TrRoad_act!F7=0,0,F22/TrRoad_act!F7*1000)</f>
        <v>42.484302719749024</v>
      </c>
      <c r="G91" s="87">
        <f>IF(TrRoad_act!G7=0,0,G22/TrRoad_act!G7*1000)</f>
        <v>42.551093018910414</v>
      </c>
      <c r="H91" s="87">
        <f>IF(TrRoad_act!H7=0,0,H22/TrRoad_act!H7*1000)</f>
        <v>43.34793785074838</v>
      </c>
      <c r="I91" s="87">
        <f>IF(TrRoad_act!I7=0,0,I22/TrRoad_act!I7*1000)</f>
        <v>43.33180785906891</v>
      </c>
      <c r="J91" s="87">
        <f>IF(TrRoad_act!J7=0,0,J22/TrRoad_act!J7*1000)</f>
        <v>42.447633040305867</v>
      </c>
      <c r="K91" s="87">
        <f>IF(TrRoad_act!K7=0,0,K22/TrRoad_act!K7*1000)</f>
        <v>41.351399459465611</v>
      </c>
      <c r="L91" s="87">
        <f>IF(TrRoad_act!L7=0,0,L22/TrRoad_act!L7*1000)</f>
        <v>40.786820973118054</v>
      </c>
      <c r="M91" s="87">
        <f>IF(TrRoad_act!M7=0,0,M22/TrRoad_act!M7*1000)</f>
        <v>40.819659307485296</v>
      </c>
      <c r="N91" s="87">
        <f>IF(TrRoad_act!N7=0,0,N22/TrRoad_act!N7*1000)</f>
        <v>40.140582544134908</v>
      </c>
      <c r="O91" s="87">
        <f>IF(TrRoad_act!O7=0,0,O22/TrRoad_act!O7*1000)</f>
        <v>39.366508771254544</v>
      </c>
      <c r="P91" s="87">
        <f>IF(TrRoad_act!P7=0,0,P22/TrRoad_act!P7*1000)</f>
        <v>39.762823493886579</v>
      </c>
      <c r="Q91" s="87">
        <f>IF(TrRoad_act!Q7=0,0,Q22/TrRoad_act!Q7*1000)</f>
        <v>39.335701816837989</v>
      </c>
      <c r="R91" s="87">
        <f>IF(TrRoad_act!R7=0,0,R22/TrRoad_act!R7*1000)</f>
        <v>39.510914761325395</v>
      </c>
      <c r="S91" s="87">
        <f>IF(TrRoad_act!S7=0,0,S22/TrRoad_act!S7*1000)</f>
        <v>39.946586484227872</v>
      </c>
      <c r="T91" s="87">
        <f>IF(TrRoad_act!T7=0,0,T22/TrRoad_act!T7*1000)</f>
        <v>39.592629589504675</v>
      </c>
      <c r="U91" s="87">
        <f>IF(TrRoad_act!U7=0,0,U22/TrRoad_act!U7*1000)</f>
        <v>39.433729161509284</v>
      </c>
      <c r="V91" s="87">
        <f>IF(TrRoad_act!V7=0,0,V22/TrRoad_act!V7*1000)</f>
        <v>40.987109407503283</v>
      </c>
      <c r="W91" s="87">
        <f>IF(TrRoad_act!W7=0,0,W22/TrRoad_act!W7*1000)</f>
        <v>41.40420266395305</v>
      </c>
      <c r="DA91" s="171" t="s">
        <v>697</v>
      </c>
    </row>
    <row r="92" spans="1:105" ht="11.45" customHeight="1" x14ac:dyDescent="0.25">
      <c r="A92" s="111" t="s">
        <v>111</v>
      </c>
      <c r="B92" s="87">
        <f>IF(TrRoad_act!B8=0,0,B24/TrRoad_act!B8*1000)</f>
        <v>40.152130879265762</v>
      </c>
      <c r="C92" s="87">
        <f>IF(TrRoad_act!C8=0,0,C24/TrRoad_act!C8*1000)</f>
        <v>39.034738834103685</v>
      </c>
      <c r="D92" s="87">
        <f>IF(TrRoad_act!D8=0,0,D24/TrRoad_act!D8*1000)</f>
        <v>39.03180019169929</v>
      </c>
      <c r="E92" s="87">
        <f>IF(TrRoad_act!E8=0,0,E24/TrRoad_act!E8*1000)</f>
        <v>38.874904719314017</v>
      </c>
      <c r="F92" s="87">
        <f>IF(TrRoad_act!F8=0,0,F24/TrRoad_act!F8*1000)</f>
        <v>38.583612961117637</v>
      </c>
      <c r="G92" s="87">
        <f>IF(TrRoad_act!G8=0,0,G24/TrRoad_act!G8*1000)</f>
        <v>38.865204979892987</v>
      </c>
      <c r="H92" s="87">
        <f>IF(TrRoad_act!H8=0,0,H24/TrRoad_act!H8*1000)</f>
        <v>38.928693651788649</v>
      </c>
      <c r="I92" s="87">
        <f>IF(TrRoad_act!I8=0,0,I24/TrRoad_act!I8*1000)</f>
        <v>39.349098987161739</v>
      </c>
      <c r="J92" s="87">
        <f>IF(TrRoad_act!J8=0,0,J24/TrRoad_act!J8*1000)</f>
        <v>39.405840536173152</v>
      </c>
      <c r="K92" s="87">
        <f>IF(TrRoad_act!K8=0,0,K24/TrRoad_act!K8*1000)</f>
        <v>39.093730308200904</v>
      </c>
      <c r="L92" s="87">
        <f>IF(TrRoad_act!L8=0,0,L24/TrRoad_act!L8*1000)</f>
        <v>39.22507292277195</v>
      </c>
      <c r="M92" s="87">
        <f>IF(TrRoad_act!M8=0,0,M24/TrRoad_act!M8*1000)</f>
        <v>39.371791683272093</v>
      </c>
      <c r="N92" s="87">
        <f>IF(TrRoad_act!N8=0,0,N24/TrRoad_act!N8*1000)</f>
        <v>38.303762622860148</v>
      </c>
      <c r="O92" s="87">
        <f>IF(TrRoad_act!O8=0,0,O24/TrRoad_act!O8*1000)</f>
        <v>37.736078969744604</v>
      </c>
      <c r="P92" s="87">
        <f>IF(TrRoad_act!P8=0,0,P24/TrRoad_act!P8*1000)</f>
        <v>38.335396040553498</v>
      </c>
      <c r="Q92" s="87">
        <f>IF(TrRoad_act!Q8=0,0,Q24/TrRoad_act!Q8*1000)</f>
        <v>38.15846877994759</v>
      </c>
      <c r="R92" s="87">
        <f>IF(TrRoad_act!R8=0,0,R24/TrRoad_act!R8*1000)</f>
        <v>37.767544548410349</v>
      </c>
      <c r="S92" s="87">
        <f>IF(TrRoad_act!S8=0,0,S24/TrRoad_act!S8*1000)</f>
        <v>37.819134821116371</v>
      </c>
      <c r="T92" s="87">
        <f>IF(TrRoad_act!T8=0,0,T24/TrRoad_act!T8*1000)</f>
        <v>37.546247280345334</v>
      </c>
      <c r="U92" s="87">
        <f>IF(TrRoad_act!U8=0,0,U24/TrRoad_act!U8*1000)</f>
        <v>37.658034523107325</v>
      </c>
      <c r="V92" s="87">
        <f>IF(TrRoad_act!V8=0,0,V24/TrRoad_act!V8*1000)</f>
        <v>39.413189105494666</v>
      </c>
      <c r="W92" s="87">
        <f>IF(TrRoad_act!W8=0,0,W24/TrRoad_act!W8*1000)</f>
        <v>39.926432747544411</v>
      </c>
      <c r="DA92" s="171" t="s">
        <v>698</v>
      </c>
    </row>
    <row r="93" spans="1:105" ht="11.45" customHeight="1" x14ac:dyDescent="0.25">
      <c r="A93" s="111" t="s">
        <v>112</v>
      </c>
      <c r="B93" s="87">
        <f>IF(TrRoad_act!B9=0,0,B26/TrRoad_act!B9*1000)</f>
        <v>39.030021629100311</v>
      </c>
      <c r="C93" s="87">
        <f>IF(TrRoad_act!C9=0,0,C26/TrRoad_act!C9*1000)</f>
        <v>39.820204506645069</v>
      </c>
      <c r="D93" s="87">
        <f>IF(TrRoad_act!D9=0,0,D26/TrRoad_act!D9*1000)</f>
        <v>40.349835211982004</v>
      </c>
      <c r="E93" s="87">
        <f>IF(TrRoad_act!E9=0,0,E26/TrRoad_act!E9*1000)</f>
        <v>39.972335693061439</v>
      </c>
      <c r="F93" s="87">
        <f>IF(TrRoad_act!F9=0,0,F26/TrRoad_act!F9*1000)</f>
        <v>40.71306482475029</v>
      </c>
      <c r="G93" s="87">
        <f>IF(TrRoad_act!G9=0,0,G26/TrRoad_act!G9*1000)</f>
        <v>40.583708116833733</v>
      </c>
      <c r="H93" s="87">
        <f>IF(TrRoad_act!H9=0,0,H26/TrRoad_act!H9*1000)</f>
        <v>41.165012388771828</v>
      </c>
      <c r="I93" s="87">
        <f>IF(TrRoad_act!I9=0,0,I26/TrRoad_act!I9*1000)</f>
        <v>40.642744386788614</v>
      </c>
      <c r="J93" s="87">
        <f>IF(TrRoad_act!J9=0,0,J26/TrRoad_act!J9*1000)</f>
        <v>43.34669712689108</v>
      </c>
      <c r="K93" s="87">
        <f>IF(TrRoad_act!K9=0,0,K26/TrRoad_act!K9*1000)</f>
        <v>42.594269248280867</v>
      </c>
      <c r="L93" s="87">
        <f>IF(TrRoad_act!L9=0,0,L26/TrRoad_act!L9*1000)</f>
        <v>40.407219575977706</v>
      </c>
      <c r="M93" s="87">
        <f>IF(TrRoad_act!M9=0,0,M26/TrRoad_act!M9*1000)</f>
        <v>43.402863317902224</v>
      </c>
      <c r="N93" s="87">
        <f>IF(TrRoad_act!N9=0,0,N26/TrRoad_act!N9*1000)</f>
        <v>45.588519519661922</v>
      </c>
      <c r="O93" s="87">
        <f>IF(TrRoad_act!O9=0,0,O26/TrRoad_act!O9*1000)</f>
        <v>43.739610333073372</v>
      </c>
      <c r="P93" s="87">
        <f>IF(TrRoad_act!P9=0,0,P26/TrRoad_act!P9*1000)</f>
        <v>44.282221956524296</v>
      </c>
      <c r="Q93" s="87">
        <f>IF(TrRoad_act!Q9=0,0,Q26/TrRoad_act!Q9*1000)</f>
        <v>42.802923526054869</v>
      </c>
      <c r="R93" s="87">
        <f>IF(TrRoad_act!R9=0,0,R26/TrRoad_act!R9*1000)</f>
        <v>41.287662167172144</v>
      </c>
      <c r="S93" s="87">
        <f>IF(TrRoad_act!S9=0,0,S26/TrRoad_act!S9*1000)</f>
        <v>41.125589974035861</v>
      </c>
      <c r="T93" s="87">
        <f>IF(TrRoad_act!T9=0,0,T26/TrRoad_act!T9*1000)</f>
        <v>40.902677011697577</v>
      </c>
      <c r="U93" s="87">
        <f>IF(TrRoad_act!U9=0,0,U26/TrRoad_act!U9*1000)</f>
        <v>40.643561027945594</v>
      </c>
      <c r="V93" s="87">
        <f>IF(TrRoad_act!V9=0,0,V26/TrRoad_act!V9*1000)</f>
        <v>43.696402926150064</v>
      </c>
      <c r="W93" s="87">
        <f>IF(TrRoad_act!W9=0,0,W26/TrRoad_act!W9*1000)</f>
        <v>43.308297096307207</v>
      </c>
      <c r="DA93" s="171" t="s">
        <v>699</v>
      </c>
    </row>
    <row r="94" spans="1:105" ht="11.45" customHeight="1" x14ac:dyDescent="0.25">
      <c r="A94" s="111" t="s">
        <v>113</v>
      </c>
      <c r="B94" s="87">
        <f>IF(TrRoad_act!B10=0,0,B27/TrRoad_act!B10*1000)</f>
        <v>40.986206167412625</v>
      </c>
      <c r="C94" s="87">
        <f>IF(TrRoad_act!C10=0,0,C27/TrRoad_act!C10*1000)</f>
        <v>41.824982289452073</v>
      </c>
      <c r="D94" s="87">
        <f>IF(TrRoad_act!D10=0,0,D27/TrRoad_act!D10*1000)</f>
        <v>41.157964941710851</v>
      </c>
      <c r="E94" s="87">
        <f>IF(TrRoad_act!E10=0,0,E27/TrRoad_act!E10*1000)</f>
        <v>41.118072179826946</v>
      </c>
      <c r="F94" s="87">
        <f>IF(TrRoad_act!F10=0,0,F27/TrRoad_act!F10*1000)</f>
        <v>42.380869022877697</v>
      </c>
      <c r="G94" s="87">
        <f>IF(TrRoad_act!G10=0,0,G27/TrRoad_act!G10*1000)</f>
        <v>44.77659551230024</v>
      </c>
      <c r="H94" s="87">
        <f>IF(TrRoad_act!H10=0,0,H27/TrRoad_act!H10*1000)</f>
        <v>45.46634724222141</v>
      </c>
      <c r="I94" s="87">
        <f>IF(TrRoad_act!I10=0,0,I27/TrRoad_act!I10*1000)</f>
        <v>45.197208754760148</v>
      </c>
      <c r="J94" s="87">
        <f>IF(TrRoad_act!J10=0,0,J27/TrRoad_act!J10*1000)</f>
        <v>43.399782109152525</v>
      </c>
      <c r="K94" s="87">
        <f>IF(TrRoad_act!K10=0,0,K27/TrRoad_act!K10*1000)</f>
        <v>38.265308904476292</v>
      </c>
      <c r="L94" s="87">
        <f>IF(TrRoad_act!L10=0,0,L27/TrRoad_act!L10*1000)</f>
        <v>40.943047047781491</v>
      </c>
      <c r="M94" s="87">
        <f>IF(TrRoad_act!M10=0,0,M27/TrRoad_act!M10*1000)</f>
        <v>41.589140268800307</v>
      </c>
      <c r="N94" s="87">
        <f>IF(TrRoad_act!N10=0,0,N27/TrRoad_act!N10*1000)</f>
        <v>44.037900567011135</v>
      </c>
      <c r="O94" s="87">
        <f>IF(TrRoad_act!O10=0,0,O27/TrRoad_act!O10*1000)</f>
        <v>41.791856145976247</v>
      </c>
      <c r="P94" s="87">
        <f>IF(TrRoad_act!P10=0,0,P27/TrRoad_act!P10*1000)</f>
        <v>41.445381524618078</v>
      </c>
      <c r="Q94" s="87">
        <f>IF(TrRoad_act!Q10=0,0,Q27/TrRoad_act!Q10*1000)</f>
        <v>40.150495415265176</v>
      </c>
      <c r="R94" s="87">
        <f>IF(TrRoad_act!R10=0,0,R27/TrRoad_act!R10*1000)</f>
        <v>39.004362139596132</v>
      </c>
      <c r="S94" s="87">
        <f>IF(TrRoad_act!S10=0,0,S27/TrRoad_act!S10*1000)</f>
        <v>34.540864982574249</v>
      </c>
      <c r="T94" s="87">
        <f>IF(TrRoad_act!T10=0,0,T27/TrRoad_act!T10*1000)</f>
        <v>35.070281071240096</v>
      </c>
      <c r="U94" s="87">
        <f>IF(TrRoad_act!U10=0,0,U27/TrRoad_act!U10*1000)</f>
        <v>37.088732899759869</v>
      </c>
      <c r="V94" s="87">
        <f>IF(TrRoad_act!V10=0,0,V27/TrRoad_act!V10*1000)</f>
        <v>42.807019794013442</v>
      </c>
      <c r="W94" s="87">
        <f>IF(TrRoad_act!W10=0,0,W27/TrRoad_act!W10*1000)</f>
        <v>42.581072282439003</v>
      </c>
      <c r="DA94" s="171" t="s">
        <v>700</v>
      </c>
    </row>
    <row r="95" spans="1:105" ht="11.45" customHeight="1" x14ac:dyDescent="0.25">
      <c r="A95" s="111" t="s">
        <v>114</v>
      </c>
      <c r="B95" s="87">
        <f>IF(TrRoad_act!B11=0,0,B29/TrRoad_act!B11*1000)</f>
        <v>0</v>
      </c>
      <c r="C95" s="87">
        <f>IF(TrRoad_act!C11=0,0,C29/TrRoad_act!C11*1000)</f>
        <v>0</v>
      </c>
      <c r="D95" s="87">
        <f>IF(TrRoad_act!D11=0,0,D29/TrRoad_act!D11*1000)</f>
        <v>0</v>
      </c>
      <c r="E95" s="87">
        <f>IF(TrRoad_act!E11=0,0,E29/TrRoad_act!E11*1000)</f>
        <v>0</v>
      </c>
      <c r="F95" s="87">
        <f>IF(TrRoad_act!F11=0,0,F29/TrRoad_act!F11*1000)</f>
        <v>0</v>
      </c>
      <c r="G95" s="87">
        <f>IF(TrRoad_act!G11=0,0,G29/TrRoad_act!G11*1000)</f>
        <v>0</v>
      </c>
      <c r="H95" s="87">
        <f>IF(TrRoad_act!H11=0,0,H29/TrRoad_act!H11*1000)</f>
        <v>0</v>
      </c>
      <c r="I95" s="87">
        <f>IF(TrRoad_act!I11=0,0,I29/TrRoad_act!I11*1000)</f>
        <v>0</v>
      </c>
      <c r="J95" s="87">
        <f>IF(TrRoad_act!J11=0,0,J29/TrRoad_act!J11*1000)</f>
        <v>19.788537078937566</v>
      </c>
      <c r="K95" s="87">
        <f>IF(TrRoad_act!K11=0,0,K29/TrRoad_act!K11*1000)</f>
        <v>20.091950927583866</v>
      </c>
      <c r="L95" s="87">
        <f>IF(TrRoad_act!L11=0,0,L29/TrRoad_act!L11*1000)</f>
        <v>29.167396014836989</v>
      </c>
      <c r="M95" s="87">
        <f>IF(TrRoad_act!M11=0,0,M29/TrRoad_act!M11*1000)</f>
        <v>23.297517854874155</v>
      </c>
      <c r="N95" s="87">
        <f>IF(TrRoad_act!N11=0,0,N29/TrRoad_act!N11*1000)</f>
        <v>21.982179850053633</v>
      </c>
      <c r="O95" s="87">
        <f>IF(TrRoad_act!O11=0,0,O29/TrRoad_act!O11*1000)</f>
        <v>21.520862670766519</v>
      </c>
      <c r="P95" s="87">
        <f>IF(TrRoad_act!P11=0,0,P29/TrRoad_act!P11*1000)</f>
        <v>24.290095666080774</v>
      </c>
      <c r="Q95" s="87">
        <f>IF(TrRoad_act!Q11=0,0,Q29/TrRoad_act!Q11*1000)</f>
        <v>23.875677647800149</v>
      </c>
      <c r="R95" s="87">
        <f>IF(TrRoad_act!R11=0,0,R29/TrRoad_act!R11*1000)</f>
        <v>22.904824102773187</v>
      </c>
      <c r="S95" s="87">
        <f>IF(TrRoad_act!S11=0,0,S29/TrRoad_act!S11*1000)</f>
        <v>23.601086758253313</v>
      </c>
      <c r="T95" s="87">
        <f>IF(TrRoad_act!T11=0,0,T29/TrRoad_act!T11*1000)</f>
        <v>23.898508861532772</v>
      </c>
      <c r="U95" s="87">
        <f>IF(TrRoad_act!U11=0,0,U29/TrRoad_act!U11*1000)</f>
        <v>23.760449273298327</v>
      </c>
      <c r="V95" s="87">
        <f>IF(TrRoad_act!V11=0,0,V29/TrRoad_act!V11*1000)</f>
        <v>23.936326813843621</v>
      </c>
      <c r="W95" s="87">
        <f>IF(TrRoad_act!W11=0,0,W29/TrRoad_act!W11*1000)</f>
        <v>22.879716804268874</v>
      </c>
      <c r="DA95" s="171" t="s">
        <v>701</v>
      </c>
    </row>
    <row r="96" spans="1:105" ht="11.45" customHeight="1" x14ac:dyDescent="0.25">
      <c r="A96" s="111" t="s">
        <v>115</v>
      </c>
      <c r="B96" s="87">
        <f>IF(TrRoad_act!B12=0,0,B32/TrRoad_act!B12*1000)</f>
        <v>0</v>
      </c>
      <c r="C96" s="87">
        <f>IF(TrRoad_act!C12=0,0,C32/TrRoad_act!C12*1000)</f>
        <v>0</v>
      </c>
      <c r="D96" s="87">
        <f>IF(TrRoad_act!D12=0,0,D32/TrRoad_act!D12*1000)</f>
        <v>0</v>
      </c>
      <c r="E96" s="87">
        <f>IF(TrRoad_act!E12=0,0,E32/TrRoad_act!E12*1000)</f>
        <v>11.010329167365038</v>
      </c>
      <c r="F96" s="87">
        <f>IF(TrRoad_act!F12=0,0,F32/TrRoad_act!F12*1000)</f>
        <v>10.453969522936886</v>
      </c>
      <c r="G96" s="87">
        <f>IF(TrRoad_act!G12=0,0,G32/TrRoad_act!G12*1000)</f>
        <v>11.282227984721438</v>
      </c>
      <c r="H96" s="87">
        <f>IF(TrRoad_act!H12=0,0,H32/TrRoad_act!H12*1000)</f>
        <v>8.4946127343540496</v>
      </c>
      <c r="I96" s="87">
        <f>IF(TrRoad_act!I12=0,0,I32/TrRoad_act!I12*1000)</f>
        <v>8.4887703193269317</v>
      </c>
      <c r="J96" s="87">
        <f>IF(TrRoad_act!J12=0,0,J32/TrRoad_act!J12*1000)</f>
        <v>7.5572266592603041</v>
      </c>
      <c r="K96" s="87">
        <f>IF(TrRoad_act!K12=0,0,K32/TrRoad_act!K12*1000)</f>
        <v>7.9403985337366256</v>
      </c>
      <c r="L96" s="87">
        <f>IF(TrRoad_act!L12=0,0,L32/TrRoad_act!L12*1000)</f>
        <v>8.1496544639993669</v>
      </c>
      <c r="M96" s="87">
        <f>IF(TrRoad_act!M12=0,0,M32/TrRoad_act!M12*1000)</f>
        <v>8.5292885170310679</v>
      </c>
      <c r="N96" s="87">
        <f>IF(TrRoad_act!N12=0,0,N32/TrRoad_act!N12*1000)</f>
        <v>8.4560421862591628</v>
      </c>
      <c r="O96" s="87">
        <f>IF(TrRoad_act!O12=0,0,O32/TrRoad_act!O12*1000)</f>
        <v>8.3547855463374088</v>
      </c>
      <c r="P96" s="87">
        <f>IF(TrRoad_act!P12=0,0,P32/TrRoad_act!P12*1000)</f>
        <v>8.5629161588614071</v>
      </c>
      <c r="Q96" s="87">
        <f>IF(TrRoad_act!Q12=0,0,Q32/TrRoad_act!Q12*1000)</f>
        <v>8.9281506236330124</v>
      </c>
      <c r="R96" s="87">
        <f>IF(TrRoad_act!R12=0,0,R32/TrRoad_act!R12*1000)</f>
        <v>9.2429413196930152</v>
      </c>
      <c r="S96" s="87">
        <f>IF(TrRoad_act!S12=0,0,S32/TrRoad_act!S12*1000)</f>
        <v>9.3940081623678768</v>
      </c>
      <c r="T96" s="87">
        <f>IF(TrRoad_act!T12=0,0,T32/TrRoad_act!T12*1000)</f>
        <v>9.6413370525604218</v>
      </c>
      <c r="U96" s="87">
        <f>IF(TrRoad_act!U12=0,0,U32/TrRoad_act!U12*1000)</f>
        <v>10.510637253134821</v>
      </c>
      <c r="V96" s="87">
        <f>IF(TrRoad_act!V12=0,0,V32/TrRoad_act!V12*1000)</f>
        <v>11.15747135621449</v>
      </c>
      <c r="W96" s="87">
        <f>IF(TrRoad_act!W12=0,0,W32/TrRoad_act!W12*1000)</f>
        <v>10.999362263449253</v>
      </c>
      <c r="DA96" s="171" t="s">
        <v>702</v>
      </c>
    </row>
    <row r="97" spans="1:105" ht="11.45" customHeight="1" x14ac:dyDescent="0.25">
      <c r="A97" s="109" t="s">
        <v>21</v>
      </c>
      <c r="B97" s="116">
        <f>IF(TrRoad_act!B13=0,0,B33/TrRoad_act!B13*1000)</f>
        <v>27.611925208868392</v>
      </c>
      <c r="C97" s="116">
        <f>IF(TrRoad_act!C13=0,0,C33/TrRoad_act!C13*1000)</f>
        <v>27.47655294704618</v>
      </c>
      <c r="D97" s="116">
        <f>IF(TrRoad_act!D13=0,0,D33/TrRoad_act!D13*1000)</f>
        <v>27.404747604927913</v>
      </c>
      <c r="E97" s="116">
        <f>IF(TrRoad_act!E13=0,0,E33/TrRoad_act!E13*1000)</f>
        <v>27.498130702775128</v>
      </c>
      <c r="F97" s="116">
        <f>IF(TrRoad_act!F13=0,0,F33/TrRoad_act!F13*1000)</f>
        <v>27.049057967520923</v>
      </c>
      <c r="G97" s="116">
        <f>IF(TrRoad_act!G13=0,0,G33/TrRoad_act!G13*1000)</f>
        <v>26.707833598075041</v>
      </c>
      <c r="H97" s="116">
        <f>IF(TrRoad_act!H13=0,0,H33/TrRoad_act!H13*1000)</f>
        <v>26.954164419513546</v>
      </c>
      <c r="I97" s="116">
        <f>IF(TrRoad_act!I13=0,0,I33/TrRoad_act!I13*1000)</f>
        <v>26.535336908592299</v>
      </c>
      <c r="J97" s="116">
        <f>IF(TrRoad_act!J13=0,0,J33/TrRoad_act!J13*1000)</f>
        <v>26.337266462109479</v>
      </c>
      <c r="K97" s="116">
        <f>IF(TrRoad_act!K13=0,0,K33/TrRoad_act!K13*1000)</f>
        <v>27.674295992649924</v>
      </c>
      <c r="L97" s="116">
        <f>IF(TrRoad_act!L13=0,0,L33/TrRoad_act!L13*1000)</f>
        <v>28.240147068935265</v>
      </c>
      <c r="M97" s="116">
        <f>IF(TrRoad_act!M13=0,0,M33/TrRoad_act!M13*1000)</f>
        <v>28.437320483138684</v>
      </c>
      <c r="N97" s="116">
        <f>IF(TrRoad_act!N13=0,0,N33/TrRoad_act!N13*1000)</f>
        <v>28.292543764923007</v>
      </c>
      <c r="O97" s="116">
        <f>IF(TrRoad_act!O13=0,0,O33/TrRoad_act!O13*1000)</f>
        <v>28.38601808078085</v>
      </c>
      <c r="P97" s="116">
        <f>IF(TrRoad_act!P13=0,0,P33/TrRoad_act!P13*1000)</f>
        <v>29.172573957550593</v>
      </c>
      <c r="Q97" s="116">
        <f>IF(TrRoad_act!Q13=0,0,Q33/TrRoad_act!Q13*1000)</f>
        <v>29.138700454983645</v>
      </c>
      <c r="R97" s="116">
        <f>IF(TrRoad_act!R13=0,0,R33/TrRoad_act!R13*1000)</f>
        <v>29.388081811792865</v>
      </c>
      <c r="S97" s="116">
        <f>IF(TrRoad_act!S13=0,0,S33/TrRoad_act!S13*1000)</f>
        <v>30.054137911024135</v>
      </c>
      <c r="T97" s="116">
        <f>IF(TrRoad_act!T13=0,0,T33/TrRoad_act!T13*1000)</f>
        <v>29.990292517956256</v>
      </c>
      <c r="U97" s="116">
        <f>IF(TrRoad_act!U13=0,0,U33/TrRoad_act!U13*1000)</f>
        <v>30.138514387133995</v>
      </c>
      <c r="V97" s="116">
        <f>IF(TrRoad_act!V13=0,0,V33/TrRoad_act!V13*1000)</f>
        <v>45.806964670850334</v>
      </c>
      <c r="W97" s="116">
        <f>IF(TrRoad_act!W13=0,0,W33/TrRoad_act!W13*1000)</f>
        <v>41.933389254798925</v>
      </c>
      <c r="DA97" s="176" t="s">
        <v>418</v>
      </c>
    </row>
    <row r="98" spans="1:105" ht="11.45" customHeight="1" x14ac:dyDescent="0.25">
      <c r="A98" s="111" t="s">
        <v>110</v>
      </c>
      <c r="B98" s="101">
        <f>IF(TrRoad_act!B14=0,0,B34/TrRoad_act!B14*1000)</f>
        <v>26.354924239520837</v>
      </c>
      <c r="C98" s="101">
        <f>IF(TrRoad_act!C14=0,0,C34/TrRoad_act!C14*1000)</f>
        <v>26.335250682313383</v>
      </c>
      <c r="D98" s="101">
        <f>IF(TrRoad_act!D14=0,0,D34/TrRoad_act!D14*1000)</f>
        <v>26.200705301861316</v>
      </c>
      <c r="E98" s="101">
        <f>IF(TrRoad_act!E14=0,0,E34/TrRoad_act!E14*1000)</f>
        <v>25.326496609850835</v>
      </c>
      <c r="F98" s="101">
        <f>IF(TrRoad_act!F14=0,0,F34/TrRoad_act!F14*1000)</f>
        <v>24.889638657107511</v>
      </c>
      <c r="G98" s="101">
        <f>IF(TrRoad_act!G14=0,0,G34/TrRoad_act!G14*1000)</f>
        <v>24.522516267443525</v>
      </c>
      <c r="H98" s="101">
        <f>IF(TrRoad_act!H14=0,0,H34/TrRoad_act!H14*1000)</f>
        <v>25.082384728602541</v>
      </c>
      <c r="I98" s="101">
        <f>IF(TrRoad_act!I14=0,0,I34/TrRoad_act!I14*1000)</f>
        <v>24.07894286814421</v>
      </c>
      <c r="J98" s="101">
        <f>IF(TrRoad_act!J14=0,0,J34/TrRoad_act!J14*1000)</f>
        <v>23.7047137701704</v>
      </c>
      <c r="K98" s="101">
        <f>IF(TrRoad_act!K14=0,0,K34/TrRoad_act!K14*1000)</f>
        <v>23.828547108939844</v>
      </c>
      <c r="L98" s="101">
        <f>IF(TrRoad_act!L14=0,0,L34/TrRoad_act!L14*1000)</f>
        <v>23.662735325206626</v>
      </c>
      <c r="M98" s="101">
        <f>IF(TrRoad_act!M14=0,0,M34/TrRoad_act!M14*1000)</f>
        <v>23.117789998122657</v>
      </c>
      <c r="N98" s="101">
        <f>IF(TrRoad_act!N14=0,0,N34/TrRoad_act!N14*1000)</f>
        <v>22.71220446286603</v>
      </c>
      <c r="O98" s="101">
        <f>IF(TrRoad_act!O14=0,0,O34/TrRoad_act!O14*1000)</f>
        <v>21.823874116109419</v>
      </c>
      <c r="P98" s="101">
        <f>IF(TrRoad_act!P14=0,0,P34/TrRoad_act!P14*1000)</f>
        <v>22.558539346682366</v>
      </c>
      <c r="Q98" s="101">
        <f>IF(TrRoad_act!Q14=0,0,Q34/TrRoad_act!Q14*1000)</f>
        <v>22.125428138661594</v>
      </c>
      <c r="R98" s="101">
        <f>IF(TrRoad_act!R14=0,0,R34/TrRoad_act!R14*1000)</f>
        <v>22.04276526623778</v>
      </c>
      <c r="S98" s="101">
        <f>IF(TrRoad_act!S14=0,0,S34/TrRoad_act!S14*1000)</f>
        <v>22.124547906111115</v>
      </c>
      <c r="T98" s="101">
        <f>IF(TrRoad_act!T14=0,0,T34/TrRoad_act!T14*1000)</f>
        <v>22.01300373090012</v>
      </c>
      <c r="U98" s="101">
        <f>IF(TrRoad_act!U14=0,0,U34/TrRoad_act!U14*1000)</f>
        <v>21.273358436126511</v>
      </c>
      <c r="V98" s="101">
        <f>IF(TrRoad_act!V14=0,0,V34/TrRoad_act!V14*1000)</f>
        <v>26.042416146709812</v>
      </c>
      <c r="W98" s="101">
        <f>IF(TrRoad_act!W14=0,0,W34/TrRoad_act!W14*1000)</f>
        <v>25.133905127805669</v>
      </c>
      <c r="DA98" s="175" t="s">
        <v>703</v>
      </c>
    </row>
    <row r="99" spans="1:105" ht="11.45" customHeight="1" x14ac:dyDescent="0.25">
      <c r="A99" s="111" t="s">
        <v>111</v>
      </c>
      <c r="B99" s="101">
        <f>IF(TrRoad_act!B15=0,0,B36/TrRoad_act!B15*1000)</f>
        <v>27.737070716446482</v>
      </c>
      <c r="C99" s="101">
        <f>IF(TrRoad_act!C15=0,0,C36/TrRoad_act!C15*1000)</f>
        <v>27.598318766370038</v>
      </c>
      <c r="D99" s="101">
        <f>IF(TrRoad_act!D15=0,0,D36/TrRoad_act!D15*1000)</f>
        <v>27.506235683453667</v>
      </c>
      <c r="E99" s="101">
        <f>IF(TrRoad_act!E15=0,0,E36/TrRoad_act!E15*1000)</f>
        <v>27.632896598103013</v>
      </c>
      <c r="F99" s="101">
        <f>IF(TrRoad_act!F15=0,0,F36/TrRoad_act!F15*1000)</f>
        <v>27.18468739496161</v>
      </c>
      <c r="G99" s="101">
        <f>IF(TrRoad_act!G15=0,0,G36/TrRoad_act!G15*1000)</f>
        <v>26.945160433005256</v>
      </c>
      <c r="H99" s="101">
        <f>IF(TrRoad_act!H15=0,0,H36/TrRoad_act!H15*1000)</f>
        <v>27.206198025809847</v>
      </c>
      <c r="I99" s="101">
        <f>IF(TrRoad_act!I15=0,0,I36/TrRoad_act!I15*1000)</f>
        <v>26.770648134270647</v>
      </c>
      <c r="J99" s="101">
        <f>IF(TrRoad_act!J15=0,0,J36/TrRoad_act!J15*1000)</f>
        <v>26.490970009291402</v>
      </c>
      <c r="K99" s="101">
        <f>IF(TrRoad_act!K15=0,0,K36/TrRoad_act!K15*1000)</f>
        <v>27.890073569603896</v>
      </c>
      <c r="L99" s="101">
        <f>IF(TrRoad_act!L15=0,0,L36/TrRoad_act!L15*1000)</f>
        <v>28.46269859053983</v>
      </c>
      <c r="M99" s="101">
        <f>IF(TrRoad_act!M15=0,0,M36/TrRoad_act!M15*1000)</f>
        <v>28.492443383581463</v>
      </c>
      <c r="N99" s="101">
        <f>IF(TrRoad_act!N15=0,0,N36/TrRoad_act!N15*1000)</f>
        <v>28.240376933833652</v>
      </c>
      <c r="O99" s="101">
        <f>IF(TrRoad_act!O15=0,0,O36/TrRoad_act!O15*1000)</f>
        <v>28.38346736577439</v>
      </c>
      <c r="P99" s="101">
        <f>IF(TrRoad_act!P15=0,0,P36/TrRoad_act!P15*1000)</f>
        <v>29.213345930475686</v>
      </c>
      <c r="Q99" s="101">
        <f>IF(TrRoad_act!Q15=0,0,Q36/TrRoad_act!Q15*1000)</f>
        <v>29.178999008315497</v>
      </c>
      <c r="R99" s="101">
        <f>IF(TrRoad_act!R15=0,0,R36/TrRoad_act!R15*1000)</f>
        <v>29.441866211321226</v>
      </c>
      <c r="S99" s="101">
        <f>IF(TrRoad_act!S15=0,0,S36/TrRoad_act!S15*1000)</f>
        <v>30.263776771147462</v>
      </c>
      <c r="T99" s="101">
        <f>IF(TrRoad_act!T15=0,0,T36/TrRoad_act!T15*1000)</f>
        <v>30.342610005710409</v>
      </c>
      <c r="U99" s="101">
        <f>IF(TrRoad_act!U15=0,0,U36/TrRoad_act!U15*1000)</f>
        <v>30.490036848947028</v>
      </c>
      <c r="V99" s="101">
        <f>IF(TrRoad_act!V15=0,0,V36/TrRoad_act!V15*1000)</f>
        <v>46.525379303029339</v>
      </c>
      <c r="W99" s="101">
        <f>IF(TrRoad_act!W15=0,0,W36/TrRoad_act!W15*1000)</f>
        <v>42.430075431839498</v>
      </c>
      <c r="DA99" s="175" t="s">
        <v>704</v>
      </c>
    </row>
    <row r="100" spans="1:105" ht="11.45" customHeight="1" x14ac:dyDescent="0.25">
      <c r="A100" s="111" t="s">
        <v>112</v>
      </c>
      <c r="B100" s="101">
        <f>IF(TrRoad_act!B16=0,0,B38/TrRoad_act!B16*1000)</f>
        <v>15.922645189519525</v>
      </c>
      <c r="C100" s="101">
        <f>IF(TrRoad_act!C16=0,0,C38/TrRoad_act!C16*1000)</f>
        <v>16.806798169091682</v>
      </c>
      <c r="D100" s="101">
        <f>IF(TrRoad_act!D16=0,0,D38/TrRoad_act!D16*1000)</f>
        <v>17.777615713432308</v>
      </c>
      <c r="E100" s="101">
        <f>IF(TrRoad_act!E16=0,0,E38/TrRoad_act!E16*1000)</f>
        <v>17.727063421476782</v>
      </c>
      <c r="F100" s="101">
        <f>IF(TrRoad_act!F16=0,0,F38/TrRoad_act!F16*1000)</f>
        <v>16.011110411346198</v>
      </c>
      <c r="G100" s="101">
        <f>IF(TrRoad_act!G16=0,0,G38/TrRoad_act!G16*1000)</f>
        <v>16.894516136395019</v>
      </c>
      <c r="H100" s="101">
        <f>IF(TrRoad_act!H16=0,0,H38/TrRoad_act!H16*1000)</f>
        <v>16.465296694512382</v>
      </c>
      <c r="I100" s="101">
        <f>IF(TrRoad_act!I16=0,0,I38/TrRoad_act!I16*1000)</f>
        <v>17.260581798415622</v>
      </c>
      <c r="J100" s="101">
        <f>IF(TrRoad_act!J16=0,0,J38/TrRoad_act!J16*1000)</f>
        <v>17.401239033201939</v>
      </c>
      <c r="K100" s="101">
        <f>IF(TrRoad_act!K16=0,0,K38/TrRoad_act!K16*1000)</f>
        <v>18.852408818666127</v>
      </c>
      <c r="L100" s="101">
        <f>IF(TrRoad_act!L16=0,0,L38/TrRoad_act!L16*1000)</f>
        <v>20.008340543511142</v>
      </c>
      <c r="M100" s="101">
        <f>IF(TrRoad_act!M16=0,0,M38/TrRoad_act!M16*1000)</f>
        <v>20.82276067193364</v>
      </c>
      <c r="N100" s="101">
        <f>IF(TrRoad_act!N16=0,0,N38/TrRoad_act!N16*1000)</f>
        <v>20.800728366828618</v>
      </c>
      <c r="O100" s="101">
        <f>IF(TrRoad_act!O16=0,0,O38/TrRoad_act!O16*1000)</f>
        <v>21.342045421203775</v>
      </c>
      <c r="P100" s="101">
        <f>IF(TrRoad_act!P16=0,0,P38/TrRoad_act!P16*1000)</f>
        <v>21.07969796848592</v>
      </c>
      <c r="Q100" s="101">
        <f>IF(TrRoad_act!Q16=0,0,Q38/TrRoad_act!Q16*1000)</f>
        <v>22.751078066727057</v>
      </c>
      <c r="R100" s="101">
        <f>IF(TrRoad_act!R16=0,0,R38/TrRoad_act!R16*1000)</f>
        <v>22.721395708389238</v>
      </c>
      <c r="S100" s="101">
        <f>IF(TrRoad_act!S16=0,0,S38/TrRoad_act!S16*1000)</f>
        <v>23.006887907161921</v>
      </c>
      <c r="T100" s="101">
        <f>IF(TrRoad_act!T16=0,0,T38/TrRoad_act!T16*1000)</f>
        <v>22.697051163175406</v>
      </c>
      <c r="U100" s="101">
        <f>IF(TrRoad_act!U16=0,0,U38/TrRoad_act!U16*1000)</f>
        <v>22.243575961770912</v>
      </c>
      <c r="V100" s="101">
        <f>IF(TrRoad_act!V16=0,0,V38/TrRoad_act!V16*1000)</f>
        <v>37.321127580245196</v>
      </c>
      <c r="W100" s="101">
        <f>IF(TrRoad_act!W16=0,0,W38/TrRoad_act!W16*1000)</f>
        <v>31.6667511712029</v>
      </c>
      <c r="DA100" s="175" t="s">
        <v>705</v>
      </c>
    </row>
    <row r="101" spans="1:105" ht="11.45" customHeight="1" x14ac:dyDescent="0.25">
      <c r="A101" s="111" t="s">
        <v>113</v>
      </c>
      <c r="B101" s="101">
        <f>IF(TrRoad_act!B17=0,0,B39/TrRoad_act!B17*1000)</f>
        <v>18.612250838101044</v>
      </c>
      <c r="C101" s="101">
        <f>IF(TrRoad_act!C17=0,0,C39/TrRoad_act!C17*1000)</f>
        <v>20.790281361042222</v>
      </c>
      <c r="D101" s="101">
        <f>IF(TrRoad_act!D17=0,0,D39/TrRoad_act!D17*1000)</f>
        <v>23.324913818411758</v>
      </c>
      <c r="E101" s="101">
        <f>IF(TrRoad_act!E17=0,0,E39/TrRoad_act!E17*1000)</f>
        <v>21.679013364325129</v>
      </c>
      <c r="F101" s="101">
        <f>IF(TrRoad_act!F17=0,0,F39/TrRoad_act!F17*1000)</f>
        <v>23.129848962276338</v>
      </c>
      <c r="G101" s="101">
        <f>IF(TrRoad_act!G17=0,0,G39/TrRoad_act!G17*1000)</f>
        <v>17.131392979699111</v>
      </c>
      <c r="H101" s="101">
        <f>IF(TrRoad_act!H17=0,0,H39/TrRoad_act!H17*1000)</f>
        <v>18.26183719461482</v>
      </c>
      <c r="I101" s="101">
        <f>IF(TrRoad_act!I17=0,0,I39/TrRoad_act!I17*1000)</f>
        <v>19.006284903372421</v>
      </c>
      <c r="J101" s="101">
        <f>IF(TrRoad_act!J17=0,0,J39/TrRoad_act!J17*1000)</f>
        <v>22.970314507363373</v>
      </c>
      <c r="K101" s="101">
        <f>IF(TrRoad_act!K17=0,0,K39/TrRoad_act!K17*1000)</f>
        <v>22.146834815074047</v>
      </c>
      <c r="L101" s="101">
        <f>IF(TrRoad_act!L17=0,0,L39/TrRoad_act!L17*1000)</f>
        <v>23.130693063753419</v>
      </c>
      <c r="M101" s="101">
        <f>IF(TrRoad_act!M17=0,0,M39/TrRoad_act!M17*1000)</f>
        <v>29.851195891994969</v>
      </c>
      <c r="N101" s="101">
        <f>IF(TrRoad_act!N17=0,0,N39/TrRoad_act!N17*1000)</f>
        <v>32.932747179038515</v>
      </c>
      <c r="O101" s="101">
        <f>IF(TrRoad_act!O17=0,0,O39/TrRoad_act!O17*1000)</f>
        <v>32.347572052179792</v>
      </c>
      <c r="P101" s="101">
        <f>IF(TrRoad_act!P17=0,0,P39/TrRoad_act!P17*1000)</f>
        <v>32.028538323102133</v>
      </c>
      <c r="Q101" s="101">
        <f>IF(TrRoad_act!Q17=0,0,Q39/TrRoad_act!Q17*1000)</f>
        <v>31.551465945321794</v>
      </c>
      <c r="R101" s="101">
        <f>IF(TrRoad_act!R17=0,0,R39/TrRoad_act!R17*1000)</f>
        <v>31.635936713269086</v>
      </c>
      <c r="S101" s="101">
        <f>IF(TrRoad_act!S17=0,0,S39/TrRoad_act!S17*1000)</f>
        <v>28.867997159834545</v>
      </c>
      <c r="T101" s="101">
        <f>IF(TrRoad_act!T17=0,0,T39/TrRoad_act!T17*1000)</f>
        <v>26.263439048112346</v>
      </c>
      <c r="U101" s="101">
        <f>IF(TrRoad_act!U17=0,0,U39/TrRoad_act!U17*1000)</f>
        <v>27.285835937290191</v>
      </c>
      <c r="V101" s="101">
        <f>IF(TrRoad_act!V17=0,0,V39/TrRoad_act!V17*1000)</f>
        <v>40.347522151817415</v>
      </c>
      <c r="W101" s="101">
        <f>IF(TrRoad_act!W17=0,0,W39/TrRoad_act!W17*1000)</f>
        <v>40.388820539924176</v>
      </c>
      <c r="DA101" s="175" t="s">
        <v>706</v>
      </c>
    </row>
    <row r="102" spans="1:105" ht="11.45" customHeight="1" x14ac:dyDescent="0.25">
      <c r="A102" s="111" t="s">
        <v>115</v>
      </c>
      <c r="B102" s="101">
        <f>IF(TrRoad_act!B18=0,0,B41/TrRoad_act!B18*1000)</f>
        <v>13.767349367303245</v>
      </c>
      <c r="C102" s="101">
        <f>IF(TrRoad_act!C18=0,0,C41/TrRoad_act!C18*1000)</f>
        <v>13.953747392758522</v>
      </c>
      <c r="D102" s="101">
        <f>IF(TrRoad_act!D18=0,0,D41/TrRoad_act!D18*1000)</f>
        <v>14.168682544224417</v>
      </c>
      <c r="E102" s="101">
        <f>IF(TrRoad_act!E18=0,0,E41/TrRoad_act!E18*1000)</f>
        <v>13.879681141358821</v>
      </c>
      <c r="F102" s="101">
        <f>IF(TrRoad_act!F18=0,0,F41/TrRoad_act!F18*1000)</f>
        <v>14.060704505846298</v>
      </c>
      <c r="G102" s="101">
        <f>IF(TrRoad_act!G18=0,0,G41/TrRoad_act!G18*1000)</f>
        <v>12.768570666644449</v>
      </c>
      <c r="H102" s="101">
        <f>IF(TrRoad_act!H18=0,0,H41/TrRoad_act!H18*1000)</f>
        <v>12.626733706589004</v>
      </c>
      <c r="I102" s="101">
        <f>IF(TrRoad_act!I18=0,0,I41/TrRoad_act!I18*1000)</f>
        <v>12.822540438727062</v>
      </c>
      <c r="J102" s="101">
        <f>IF(TrRoad_act!J18=0,0,J41/TrRoad_act!J18*1000)</f>
        <v>12.826260095706923</v>
      </c>
      <c r="K102" s="101">
        <f>IF(TrRoad_act!K18=0,0,K41/TrRoad_act!K18*1000)</f>
        <v>13.953579979301701</v>
      </c>
      <c r="L102" s="101">
        <f>IF(TrRoad_act!L18=0,0,L41/TrRoad_act!L18*1000)</f>
        <v>14.645949398490497</v>
      </c>
      <c r="M102" s="101">
        <f>IF(TrRoad_act!M18=0,0,M41/TrRoad_act!M18*1000)</f>
        <v>14.839843287654274</v>
      </c>
      <c r="N102" s="101">
        <f>IF(TrRoad_act!N18=0,0,N41/TrRoad_act!N18*1000)</f>
        <v>14.759796884244713</v>
      </c>
      <c r="O102" s="101">
        <f>IF(TrRoad_act!O18=0,0,O41/TrRoad_act!O18*1000)</f>
        <v>13.833102793603654</v>
      </c>
      <c r="P102" s="101">
        <f>IF(TrRoad_act!P18=0,0,P41/TrRoad_act!P18*1000)</f>
        <v>13.748375563191809</v>
      </c>
      <c r="Q102" s="101">
        <f>IF(TrRoad_act!Q18=0,0,Q41/TrRoad_act!Q18*1000)</f>
        <v>14.428047459660759</v>
      </c>
      <c r="R102" s="101">
        <f>IF(TrRoad_act!R18=0,0,R41/TrRoad_act!R18*1000)</f>
        <v>14.551485739171008</v>
      </c>
      <c r="S102" s="101">
        <f>IF(TrRoad_act!S18=0,0,S41/TrRoad_act!S18*1000)</f>
        <v>15.25072265057088</v>
      </c>
      <c r="T102" s="101">
        <f>IF(TrRoad_act!T18=0,0,T41/TrRoad_act!T18*1000)</f>
        <v>15.574551820813047</v>
      </c>
      <c r="U102" s="101">
        <f>IF(TrRoad_act!U18=0,0,U41/TrRoad_act!U18*1000)</f>
        <v>16.669831851844954</v>
      </c>
      <c r="V102" s="101">
        <f>IF(TrRoad_act!V18=0,0,V41/TrRoad_act!V18*1000)</f>
        <v>26.403834526480434</v>
      </c>
      <c r="W102" s="101">
        <f>IF(TrRoad_act!W18=0,0,W41/TrRoad_act!W18*1000)</f>
        <v>25.167442261003664</v>
      </c>
      <c r="DA102" s="175" t="s">
        <v>707</v>
      </c>
    </row>
    <row r="103" spans="1:105" ht="11.45" customHeight="1" x14ac:dyDescent="0.25">
      <c r="A103" s="27" t="s">
        <v>162</v>
      </c>
      <c r="B103" s="29">
        <f>IF(TrRoad_act!B19=0,0,B42/TrRoad_act!B19*1000)</f>
        <v>55.422776833422958</v>
      </c>
      <c r="C103" s="29">
        <f>IF(TrRoad_act!C19=0,0,C42/TrRoad_act!C19*1000)</f>
        <v>55.165758764956337</v>
      </c>
      <c r="D103" s="29">
        <f>IF(TrRoad_act!D19=0,0,D42/TrRoad_act!D19*1000)</f>
        <v>53.612330699713404</v>
      </c>
      <c r="E103" s="29">
        <f>IF(TrRoad_act!E19=0,0,E42/TrRoad_act!E19*1000)</f>
        <v>54.645876540683375</v>
      </c>
      <c r="F103" s="29">
        <f>IF(TrRoad_act!F19=0,0,F42/TrRoad_act!F19*1000)</f>
        <v>52.040263275501381</v>
      </c>
      <c r="G103" s="29">
        <f>IF(TrRoad_act!G19=0,0,G42/TrRoad_act!G19*1000)</f>
        <v>51.698055174599453</v>
      </c>
      <c r="H103" s="29">
        <f>IF(TrRoad_act!H19=0,0,H42/TrRoad_act!H19*1000)</f>
        <v>51.919739167724551</v>
      </c>
      <c r="I103" s="29">
        <f>IF(TrRoad_act!I19=0,0,I42/TrRoad_act!I19*1000)</f>
        <v>51.329411562118665</v>
      </c>
      <c r="J103" s="29">
        <f>IF(TrRoad_act!J19=0,0,J42/TrRoad_act!J19*1000)</f>
        <v>50.408499688270332</v>
      </c>
      <c r="K103" s="29">
        <f>IF(TrRoad_act!K19=0,0,K42/TrRoad_act!K19*1000)</f>
        <v>51.87848273115236</v>
      </c>
      <c r="L103" s="29">
        <f>IF(TrRoad_act!L19=0,0,L42/TrRoad_act!L19*1000)</f>
        <v>51.491101322012121</v>
      </c>
      <c r="M103" s="29">
        <f>IF(TrRoad_act!M19=0,0,M42/TrRoad_act!M19*1000)</f>
        <v>51.513459234809112</v>
      </c>
      <c r="N103" s="29">
        <f>IF(TrRoad_act!N19=0,0,N42/TrRoad_act!N19*1000)</f>
        <v>51.171189708774079</v>
      </c>
      <c r="O103" s="29">
        <f>IF(TrRoad_act!O19=0,0,O42/TrRoad_act!O19*1000)</f>
        <v>48.76043614190322</v>
      </c>
      <c r="P103" s="29">
        <f>IF(TrRoad_act!P19=0,0,P42/TrRoad_act!P19*1000)</f>
        <v>48.140653479815768</v>
      </c>
      <c r="Q103" s="29">
        <f>IF(TrRoad_act!Q19=0,0,Q42/TrRoad_act!Q19*1000)</f>
        <v>47.509638226782826</v>
      </c>
      <c r="R103" s="29">
        <f>IF(TrRoad_act!R19=0,0,R42/TrRoad_act!R19*1000)</f>
        <v>47.653432962408772</v>
      </c>
      <c r="S103" s="29">
        <f>IF(TrRoad_act!S19=0,0,S42/TrRoad_act!S19*1000)</f>
        <v>47.09654068538002</v>
      </c>
      <c r="T103" s="29">
        <f>IF(TrRoad_act!T19=0,0,T42/TrRoad_act!T19*1000)</f>
        <v>48.073027181435094</v>
      </c>
      <c r="U103" s="29">
        <f>IF(TrRoad_act!U19=0,0,U42/TrRoad_act!U19*1000)</f>
        <v>46.99711039498267</v>
      </c>
      <c r="V103" s="29">
        <f>IF(TrRoad_act!V19=0,0,V42/TrRoad_act!V19*1000)</f>
        <v>44.364036284549421</v>
      </c>
      <c r="W103" s="29">
        <f>IF(TrRoad_act!W19=0,0,W42/TrRoad_act!W19*1000)</f>
        <v>45.856323455295204</v>
      </c>
      <c r="DA103" s="173" t="s">
        <v>424</v>
      </c>
    </row>
    <row r="104" spans="1:105" ht="11.45" customHeight="1" x14ac:dyDescent="0.25">
      <c r="A104" s="136" t="s">
        <v>158</v>
      </c>
      <c r="B104" s="152">
        <f>IF(TrRoad_act!B20=0,0,B43/TrRoad_act!B20*1000)</f>
        <v>474.06818763212453</v>
      </c>
      <c r="C104" s="152">
        <f>IF(TrRoad_act!C20=0,0,C43/TrRoad_act!C20*1000)</f>
        <v>449.95520560259052</v>
      </c>
      <c r="D104" s="152">
        <f>IF(TrRoad_act!D20=0,0,D43/TrRoad_act!D20*1000)</f>
        <v>440.03766628208115</v>
      </c>
      <c r="E104" s="152">
        <f>IF(TrRoad_act!E20=0,0,E43/TrRoad_act!E20*1000)</f>
        <v>429.9804350235712</v>
      </c>
      <c r="F104" s="152">
        <f>IF(TrRoad_act!F20=0,0,F43/TrRoad_act!F20*1000)</f>
        <v>421.28920176945047</v>
      </c>
      <c r="G104" s="152">
        <f>IF(TrRoad_act!G20=0,0,G43/TrRoad_act!G20*1000)</f>
        <v>414.83270619713295</v>
      </c>
      <c r="H104" s="152">
        <f>IF(TrRoad_act!H20=0,0,H43/TrRoad_act!H20*1000)</f>
        <v>401.58294840913675</v>
      </c>
      <c r="I104" s="152">
        <f>IF(TrRoad_act!I20=0,0,I43/TrRoad_act!I20*1000)</f>
        <v>393.45677060733158</v>
      </c>
      <c r="J104" s="152">
        <f>IF(TrRoad_act!J20=0,0,J43/TrRoad_act!J20*1000)</f>
        <v>388.63331488423989</v>
      </c>
      <c r="K104" s="152">
        <f>IF(TrRoad_act!K20=0,0,K43/TrRoad_act!K20*1000)</f>
        <v>384.10244578079107</v>
      </c>
      <c r="L104" s="152">
        <f>IF(TrRoad_act!L20=0,0,L43/TrRoad_act!L20*1000)</f>
        <v>383.53221874653832</v>
      </c>
      <c r="M104" s="152">
        <f>IF(TrRoad_act!M20=0,0,M43/TrRoad_act!M20*1000)</f>
        <v>381.6614827891139</v>
      </c>
      <c r="N104" s="152">
        <f>IF(TrRoad_act!N20=0,0,N43/TrRoad_act!N20*1000)</f>
        <v>374.48352489159498</v>
      </c>
      <c r="O104" s="152">
        <f>IF(TrRoad_act!O20=0,0,O43/TrRoad_act!O20*1000)</f>
        <v>365.51939173415485</v>
      </c>
      <c r="P104" s="152">
        <f>IF(TrRoad_act!P20=0,0,P43/TrRoad_act!P20*1000)</f>
        <v>360.82352660527323</v>
      </c>
      <c r="Q104" s="152">
        <f>IF(TrRoad_act!Q20=0,0,Q43/TrRoad_act!Q20*1000)</f>
        <v>354.73367092108117</v>
      </c>
      <c r="R104" s="152">
        <f>IF(TrRoad_act!R20=0,0,R43/TrRoad_act!R20*1000)</f>
        <v>347.76238640789688</v>
      </c>
      <c r="S104" s="152">
        <f>IF(TrRoad_act!S20=0,0,S43/TrRoad_act!S20*1000)</f>
        <v>343.13604221558461</v>
      </c>
      <c r="T104" s="152">
        <f>IF(TrRoad_act!T20=0,0,T43/TrRoad_act!T20*1000)</f>
        <v>339.53236783538199</v>
      </c>
      <c r="U104" s="152">
        <f>IF(TrRoad_act!U20=0,0,U43/TrRoad_act!U20*1000)</f>
        <v>335.48972814338674</v>
      </c>
      <c r="V104" s="152">
        <f>IF(TrRoad_act!V20=0,0,V43/TrRoad_act!V20*1000)</f>
        <v>332.02718462627359</v>
      </c>
      <c r="W104" s="152">
        <f>IF(TrRoad_act!W20=0,0,W43/TrRoad_act!W20*1000)</f>
        <v>335.86010446223491</v>
      </c>
      <c r="DA104" s="174" t="s">
        <v>425</v>
      </c>
    </row>
    <row r="105" spans="1:105" ht="11.45" customHeight="1" x14ac:dyDescent="0.25">
      <c r="A105" s="111" t="s">
        <v>110</v>
      </c>
      <c r="B105" s="87">
        <f>IF(TrRoad_act!B21=0,0,B44/TrRoad_act!B21*1000)</f>
        <v>558.49827427716502</v>
      </c>
      <c r="C105" s="87">
        <f>IF(TrRoad_act!C21=0,0,C44/TrRoad_act!C21*1000)</f>
        <v>551.1628438888431</v>
      </c>
      <c r="D105" s="87">
        <f>IF(TrRoad_act!D21=0,0,D44/TrRoad_act!D21*1000)</f>
        <v>546.82166791105124</v>
      </c>
      <c r="E105" s="87">
        <f>IF(TrRoad_act!E21=0,0,E44/TrRoad_act!E21*1000)</f>
        <v>540.05468072770657</v>
      </c>
      <c r="F105" s="87">
        <f>IF(TrRoad_act!F21=0,0,F44/TrRoad_act!F21*1000)</f>
        <v>534.05873067557116</v>
      </c>
      <c r="G105" s="87">
        <f>IF(TrRoad_act!G21=0,0,G44/TrRoad_act!G21*1000)</f>
        <v>529.56137602463184</v>
      </c>
      <c r="H105" s="87">
        <f>IF(TrRoad_act!H21=0,0,H44/TrRoad_act!H21*1000)</f>
        <v>523.36585347572679</v>
      </c>
      <c r="I105" s="87">
        <f>IF(TrRoad_act!I21=0,0,I44/TrRoad_act!I21*1000)</f>
        <v>515.35391241784725</v>
      </c>
      <c r="J105" s="87">
        <f>IF(TrRoad_act!J21=0,0,J44/TrRoad_act!J21*1000)</f>
        <v>505.60205510816593</v>
      </c>
      <c r="K105" s="87">
        <f>IF(TrRoad_act!K21=0,0,K44/TrRoad_act!K21*1000)</f>
        <v>496.63526522180882</v>
      </c>
      <c r="L105" s="87">
        <f>IF(TrRoad_act!L21=0,0,L44/TrRoad_act!L21*1000)</f>
        <v>488.00643311515961</v>
      </c>
      <c r="M105" s="87">
        <f>IF(TrRoad_act!M21=0,0,M44/TrRoad_act!M21*1000)</f>
        <v>479.5759955197816</v>
      </c>
      <c r="N105" s="87">
        <f>IF(TrRoad_act!N21=0,0,N44/TrRoad_act!N21*1000)</f>
        <v>469.15725901011655</v>
      </c>
      <c r="O105" s="87">
        <f>IF(TrRoad_act!O21=0,0,O44/TrRoad_act!O21*1000)</f>
        <v>463.3775907236689</v>
      </c>
      <c r="P105" s="87">
        <f>IF(TrRoad_act!P21=0,0,P44/TrRoad_act!P21*1000)</f>
        <v>457.29031668374029</v>
      </c>
      <c r="Q105" s="87">
        <f>IF(TrRoad_act!Q21=0,0,Q44/TrRoad_act!Q21*1000)</f>
        <v>451.39197979045883</v>
      </c>
      <c r="R105" s="87">
        <f>IF(TrRoad_act!R21=0,0,R44/TrRoad_act!R21*1000)</f>
        <v>442.95455962383761</v>
      </c>
      <c r="S105" s="87">
        <f>IF(TrRoad_act!S21=0,0,S44/TrRoad_act!S21*1000)</f>
        <v>435.58029113539357</v>
      </c>
      <c r="T105" s="87">
        <f>IF(TrRoad_act!T21=0,0,T44/TrRoad_act!T21*1000)</f>
        <v>432.56155961785794</v>
      </c>
      <c r="U105" s="87">
        <f>IF(TrRoad_act!U21=0,0,U44/TrRoad_act!U21*1000)</f>
        <v>426.00308046219686</v>
      </c>
      <c r="V105" s="87">
        <f>IF(TrRoad_act!V21=0,0,V44/TrRoad_act!V21*1000)</f>
        <v>416.94112687125971</v>
      </c>
      <c r="W105" s="87">
        <f>IF(TrRoad_act!W21=0,0,W44/TrRoad_act!W21*1000)</f>
        <v>417.79090692893459</v>
      </c>
      <c r="DA105" s="171" t="s">
        <v>708</v>
      </c>
    </row>
    <row r="106" spans="1:105" ht="11.45" customHeight="1" x14ac:dyDescent="0.25">
      <c r="A106" s="111" t="s">
        <v>111</v>
      </c>
      <c r="B106" s="87">
        <f>IF(TrRoad_act!B22=0,0,B46/TrRoad_act!B22*1000)</f>
        <v>460.53109539587194</v>
      </c>
      <c r="C106" s="87">
        <f>IF(TrRoad_act!C22=0,0,C46/TrRoad_act!C22*1000)</f>
        <v>435.34489611586457</v>
      </c>
      <c r="D106" s="87">
        <f>IF(TrRoad_act!D22=0,0,D46/TrRoad_act!D22*1000)</f>
        <v>426.16446101831093</v>
      </c>
      <c r="E106" s="87">
        <f>IF(TrRoad_act!E22=0,0,E46/TrRoad_act!E22*1000)</f>
        <v>417.16776970075489</v>
      </c>
      <c r="F106" s="87">
        <f>IF(TrRoad_act!F22=0,0,F46/TrRoad_act!F22*1000)</f>
        <v>409.59578368437349</v>
      </c>
      <c r="G106" s="87">
        <f>IF(TrRoad_act!G22=0,0,G46/TrRoad_act!G22*1000)</f>
        <v>404.11951801851023</v>
      </c>
      <c r="H106" s="87">
        <f>IF(TrRoad_act!H22=0,0,H46/TrRoad_act!H22*1000)</f>
        <v>391.05725619716333</v>
      </c>
      <c r="I106" s="87">
        <f>IF(TrRoad_act!I22=0,0,I46/TrRoad_act!I22*1000)</f>
        <v>383.96114848577122</v>
      </c>
      <c r="J106" s="87">
        <f>IF(TrRoad_act!J22=0,0,J46/TrRoad_act!J22*1000)</f>
        <v>379.89598152516044</v>
      </c>
      <c r="K106" s="87">
        <f>IF(TrRoad_act!K22=0,0,K46/TrRoad_act!K22*1000)</f>
        <v>376.03808168012495</v>
      </c>
      <c r="L106" s="87">
        <f>IF(TrRoad_act!L22=0,0,L46/TrRoad_act!L22*1000)</f>
        <v>376.29116490212311</v>
      </c>
      <c r="M106" s="87">
        <f>IF(TrRoad_act!M22=0,0,M46/TrRoad_act!M22*1000)</f>
        <v>375.18366420306603</v>
      </c>
      <c r="N106" s="87">
        <f>IF(TrRoad_act!N22=0,0,N46/TrRoad_act!N22*1000)</f>
        <v>368.26211503393205</v>
      </c>
      <c r="O106" s="87">
        <f>IF(TrRoad_act!O22=0,0,O46/TrRoad_act!O22*1000)</f>
        <v>359.19686875521569</v>
      </c>
      <c r="P106" s="87">
        <f>IF(TrRoad_act!P22=0,0,P46/TrRoad_act!P22*1000)</f>
        <v>354.99131541306093</v>
      </c>
      <c r="Q106" s="87">
        <f>IF(TrRoad_act!Q22=0,0,Q46/TrRoad_act!Q22*1000)</f>
        <v>349.10978603737129</v>
      </c>
      <c r="R106" s="87">
        <f>IF(TrRoad_act!R22=0,0,R46/TrRoad_act!R22*1000)</f>
        <v>342.24444180202931</v>
      </c>
      <c r="S106" s="87">
        <f>IF(TrRoad_act!S22=0,0,S46/TrRoad_act!S22*1000)</f>
        <v>338.04556493594509</v>
      </c>
      <c r="T106" s="87">
        <f>IF(TrRoad_act!T22=0,0,T46/TrRoad_act!T22*1000)</f>
        <v>334.53400812803187</v>
      </c>
      <c r="U106" s="87">
        <f>IF(TrRoad_act!U22=0,0,U46/TrRoad_act!U22*1000)</f>
        <v>330.65269785528483</v>
      </c>
      <c r="V106" s="87">
        <f>IF(TrRoad_act!V22=0,0,V46/TrRoad_act!V22*1000)</f>
        <v>327.3951095695615</v>
      </c>
      <c r="W106" s="87">
        <f>IF(TrRoad_act!W22=0,0,W46/TrRoad_act!W22*1000)</f>
        <v>331.69584056899919</v>
      </c>
      <c r="DA106" s="171" t="s">
        <v>709</v>
      </c>
    </row>
    <row r="107" spans="1:105" ht="11.45" customHeight="1" x14ac:dyDescent="0.25">
      <c r="A107" s="111" t="s">
        <v>112</v>
      </c>
      <c r="B107" s="87">
        <f>IF(TrRoad_act!B23=0,0,B48/TrRoad_act!B23*1000)</f>
        <v>991.59499084431434</v>
      </c>
      <c r="C107" s="87">
        <f>IF(TrRoad_act!C23=0,0,C48/TrRoad_act!C23*1000)</f>
        <v>943.74123209036418</v>
      </c>
      <c r="D107" s="87">
        <f>IF(TrRoad_act!D23=0,0,D48/TrRoad_act!D23*1000)</f>
        <v>866.61976030826213</v>
      </c>
      <c r="E107" s="87">
        <f>IF(TrRoad_act!E23=0,0,E48/TrRoad_act!E23*1000)</f>
        <v>812.77444245831384</v>
      </c>
      <c r="F107" s="87">
        <f>IF(TrRoad_act!F23=0,0,F48/TrRoad_act!F23*1000)</f>
        <v>795.10221561674598</v>
      </c>
      <c r="G107" s="87">
        <f>IF(TrRoad_act!G23=0,0,G48/TrRoad_act!G23*1000)</f>
        <v>752.81128304559104</v>
      </c>
      <c r="H107" s="87">
        <f>IF(TrRoad_act!H23=0,0,H48/TrRoad_act!H23*1000)</f>
        <v>699.22303577581044</v>
      </c>
      <c r="I107" s="87">
        <f>IF(TrRoad_act!I23=0,0,I48/TrRoad_act!I23*1000)</f>
        <v>675.39898114869254</v>
      </c>
      <c r="J107" s="87">
        <f>IF(TrRoad_act!J23=0,0,J48/TrRoad_act!J23*1000)</f>
        <v>644.44492581709801</v>
      </c>
      <c r="K107" s="87">
        <f>IF(TrRoad_act!K23=0,0,K48/TrRoad_act!K23*1000)</f>
        <v>617.99607910839211</v>
      </c>
      <c r="L107" s="87">
        <f>IF(TrRoad_act!L23=0,0,L48/TrRoad_act!L23*1000)</f>
        <v>597.4009932079116</v>
      </c>
      <c r="M107" s="87">
        <f>IF(TrRoad_act!M23=0,0,M48/TrRoad_act!M23*1000)</f>
        <v>587.6771942899021</v>
      </c>
      <c r="N107" s="87">
        <f>IF(TrRoad_act!N23=0,0,N48/TrRoad_act!N23*1000)</f>
        <v>577.09600722212667</v>
      </c>
      <c r="O107" s="87">
        <f>IF(TrRoad_act!O23=0,0,O48/TrRoad_act!O23*1000)</f>
        <v>566.17214239575924</v>
      </c>
      <c r="P107" s="87">
        <f>IF(TrRoad_act!P23=0,0,P48/TrRoad_act!P23*1000)</f>
        <v>556.96590401688718</v>
      </c>
      <c r="Q107" s="87">
        <f>IF(TrRoad_act!Q23=0,0,Q48/TrRoad_act!Q23*1000)</f>
        <v>547.00376836151952</v>
      </c>
      <c r="R107" s="87">
        <f>IF(TrRoad_act!R23=0,0,R48/TrRoad_act!R23*1000)</f>
        <v>543.71614416938337</v>
      </c>
      <c r="S107" s="87">
        <f>IF(TrRoad_act!S23=0,0,S48/TrRoad_act!S23*1000)</f>
        <v>538.57130618166684</v>
      </c>
      <c r="T107" s="87">
        <f>IF(TrRoad_act!T23=0,0,T48/TrRoad_act!T23*1000)</f>
        <v>525.26760534092068</v>
      </c>
      <c r="U107" s="87">
        <f>IF(TrRoad_act!U23=0,0,U48/TrRoad_act!U23*1000)</f>
        <v>505.56755121621575</v>
      </c>
      <c r="V107" s="87">
        <f>IF(TrRoad_act!V23=0,0,V48/TrRoad_act!V23*1000)</f>
        <v>500.22678415379164</v>
      </c>
      <c r="W107" s="87">
        <f>IF(TrRoad_act!W23=0,0,W48/TrRoad_act!W23*1000)</f>
        <v>491.12250298474078</v>
      </c>
      <c r="DA107" s="171" t="s">
        <v>710</v>
      </c>
    </row>
    <row r="108" spans="1:105" ht="11.45" customHeight="1" x14ac:dyDescent="0.25">
      <c r="A108" s="111" t="s">
        <v>113</v>
      </c>
      <c r="B108" s="87">
        <f>IF(TrRoad_act!B24=0,0,B49/TrRoad_act!B24*1000)</f>
        <v>876.16915542630636</v>
      </c>
      <c r="C108" s="87">
        <f>IF(TrRoad_act!C24=0,0,C49/TrRoad_act!C24*1000)</f>
        <v>799.96790019160653</v>
      </c>
      <c r="D108" s="87">
        <f>IF(TrRoad_act!D24=0,0,D49/TrRoad_act!D24*1000)</f>
        <v>739.82872051476215</v>
      </c>
      <c r="E108" s="87">
        <f>IF(TrRoad_act!E24=0,0,E49/TrRoad_act!E24*1000)</f>
        <v>693.6006043048551</v>
      </c>
      <c r="F108" s="87">
        <f>IF(TrRoad_act!F24=0,0,F49/TrRoad_act!F24*1000)</f>
        <v>666.57688126184428</v>
      </c>
      <c r="G108" s="87">
        <f>IF(TrRoad_act!G24=0,0,G49/TrRoad_act!G24*1000)</f>
        <v>641.07131549276494</v>
      </c>
      <c r="H108" s="87">
        <f>IF(TrRoad_act!H24=0,0,H49/TrRoad_act!H24*1000)</f>
        <v>450.85224523377178</v>
      </c>
      <c r="I108" s="87">
        <f>IF(TrRoad_act!I24=0,0,I49/TrRoad_act!I24*1000)</f>
        <v>436.50523764451088</v>
      </c>
      <c r="J108" s="87">
        <f>IF(TrRoad_act!J24=0,0,J49/TrRoad_act!J24*1000)</f>
        <v>438.78094124347626</v>
      </c>
      <c r="K108" s="87">
        <f>IF(TrRoad_act!K24=0,0,K49/TrRoad_act!K24*1000)</f>
        <v>427.93999655185416</v>
      </c>
      <c r="L108" s="87">
        <f>IF(TrRoad_act!L24=0,0,L49/TrRoad_act!L24*1000)</f>
        <v>458.4631109701096</v>
      </c>
      <c r="M108" s="87">
        <f>IF(TrRoad_act!M24=0,0,M49/TrRoad_act!M24*1000)</f>
        <v>450.81662271485067</v>
      </c>
      <c r="N108" s="87">
        <f>IF(TrRoad_act!N24=0,0,N49/TrRoad_act!N24*1000)</f>
        <v>461.48965448560398</v>
      </c>
      <c r="O108" s="87">
        <f>IF(TrRoad_act!O24=0,0,O49/TrRoad_act!O24*1000)</f>
        <v>472.83269211770835</v>
      </c>
      <c r="P108" s="87">
        <f>IF(TrRoad_act!P24=0,0,P49/TrRoad_act!P24*1000)</f>
        <v>468.80513141974171</v>
      </c>
      <c r="Q108" s="87">
        <f>IF(TrRoad_act!Q24=0,0,Q49/TrRoad_act!Q24*1000)</f>
        <v>479.49884112978395</v>
      </c>
      <c r="R108" s="87">
        <f>IF(TrRoad_act!R24=0,0,R49/TrRoad_act!R24*1000)</f>
        <v>474.09861881351202</v>
      </c>
      <c r="S108" s="87">
        <f>IF(TrRoad_act!S24=0,0,S49/TrRoad_act!S24*1000)</f>
        <v>450.78736840032991</v>
      </c>
      <c r="T108" s="87">
        <f>IF(TrRoad_act!T24=0,0,T49/TrRoad_act!T24*1000)</f>
        <v>457.23668763004338</v>
      </c>
      <c r="U108" s="87">
        <f>IF(TrRoad_act!U24=0,0,U49/TrRoad_act!U24*1000)</f>
        <v>490.57689993213029</v>
      </c>
      <c r="V108" s="87">
        <f>IF(TrRoad_act!V24=0,0,V49/TrRoad_act!V24*1000)</f>
        <v>504.82919101046519</v>
      </c>
      <c r="W108" s="87">
        <f>IF(TrRoad_act!W24=0,0,W49/TrRoad_act!W24*1000)</f>
        <v>550.5289134915655</v>
      </c>
      <c r="DA108" s="171" t="s">
        <v>711</v>
      </c>
    </row>
    <row r="109" spans="1:105" ht="11.45" customHeight="1" x14ac:dyDescent="0.25">
      <c r="A109" s="111" t="s">
        <v>115</v>
      </c>
      <c r="B109" s="87">
        <f>IF(TrRoad_act!B25=0,0,B51/TrRoad_act!B25*1000)</f>
        <v>78.001155757357978</v>
      </c>
      <c r="C109" s="87">
        <f>IF(TrRoad_act!C25=0,0,C51/TrRoad_act!C25*1000)</f>
        <v>76.954103230378038</v>
      </c>
      <c r="D109" s="87">
        <f>IF(TrRoad_act!D25=0,0,D51/TrRoad_act!D25*1000)</f>
        <v>77.435264144752878</v>
      </c>
      <c r="E109" s="87">
        <f>IF(TrRoad_act!E25=0,0,E51/TrRoad_act!E25*1000)</f>
        <v>78.044241324824398</v>
      </c>
      <c r="F109" s="87">
        <f>IF(TrRoad_act!F25=0,0,F51/TrRoad_act!F25*1000)</f>
        <v>78.263269535986552</v>
      </c>
      <c r="G109" s="87">
        <f>IF(TrRoad_act!G25=0,0,G51/TrRoad_act!G25*1000)</f>
        <v>78.346098019818712</v>
      </c>
      <c r="H109" s="87">
        <f>IF(TrRoad_act!H25=0,0,H51/TrRoad_act!H25*1000)</f>
        <v>78.64848161483711</v>
      </c>
      <c r="I109" s="87">
        <f>IF(TrRoad_act!I25=0,0,I51/TrRoad_act!I25*1000)</f>
        <v>79.374584746049308</v>
      </c>
      <c r="J109" s="87">
        <f>IF(TrRoad_act!J25=0,0,J51/TrRoad_act!J25*1000)</f>
        <v>78.75314749673143</v>
      </c>
      <c r="K109" s="87">
        <f>IF(TrRoad_act!K25=0,0,K51/TrRoad_act!K25*1000)</f>
        <v>77.942087240887503</v>
      </c>
      <c r="L109" s="87">
        <f>IF(TrRoad_act!L25=0,0,L51/TrRoad_act!L25*1000)</f>
        <v>73.796323025882145</v>
      </c>
      <c r="M109" s="87">
        <f>IF(TrRoad_act!M25=0,0,M51/TrRoad_act!M25*1000)</f>
        <v>73.015998686557978</v>
      </c>
      <c r="N109" s="87">
        <f>IF(TrRoad_act!N25=0,0,N51/TrRoad_act!N25*1000)</f>
        <v>72.911970470168612</v>
      </c>
      <c r="O109" s="87">
        <f>IF(TrRoad_act!O25=0,0,O51/TrRoad_act!O25*1000)</f>
        <v>76.500605318377836</v>
      </c>
      <c r="P109" s="87">
        <f>IF(TrRoad_act!P25=0,0,P51/TrRoad_act!P25*1000)</f>
        <v>77.961236525837762</v>
      </c>
      <c r="Q109" s="87">
        <f>IF(TrRoad_act!Q25=0,0,Q51/TrRoad_act!Q25*1000)</f>
        <v>83.006476860992919</v>
      </c>
      <c r="R109" s="87">
        <f>IF(TrRoad_act!R25=0,0,R51/TrRoad_act!R25*1000)</f>
        <v>82.178656270888638</v>
      </c>
      <c r="S109" s="87">
        <f>IF(TrRoad_act!S25=0,0,S51/TrRoad_act!S25*1000)</f>
        <v>77.159004763711224</v>
      </c>
      <c r="T109" s="87">
        <f>IF(TrRoad_act!T25=0,0,T51/TrRoad_act!T25*1000)</f>
        <v>79.61706709501648</v>
      </c>
      <c r="U109" s="87">
        <f>IF(TrRoad_act!U25=0,0,U51/TrRoad_act!U25*1000)</f>
        <v>85.31410110829097</v>
      </c>
      <c r="V109" s="87">
        <f>IF(TrRoad_act!V25=0,0,V51/TrRoad_act!V25*1000)</f>
        <v>93.202178731247855</v>
      </c>
      <c r="W109" s="87">
        <f>IF(TrRoad_act!W25=0,0,W51/TrRoad_act!W25*1000)</f>
        <v>100.76765511207846</v>
      </c>
      <c r="DA109" s="171" t="s">
        <v>712</v>
      </c>
    </row>
    <row r="110" spans="1:105" ht="11.45" customHeight="1" x14ac:dyDescent="0.25">
      <c r="A110" s="109" t="s">
        <v>160</v>
      </c>
      <c r="B110" s="116">
        <f>IF(TrRoad_act!B26=0,0,B52/TrRoad_act!B26*1000)</f>
        <v>33.938246927906093</v>
      </c>
      <c r="C110" s="116">
        <f>IF(TrRoad_act!C26=0,0,C52/TrRoad_act!C26*1000)</f>
        <v>34.545253915680775</v>
      </c>
      <c r="D110" s="116">
        <f>IF(TrRoad_act!D26=0,0,D52/TrRoad_act!D26*1000)</f>
        <v>33.788765640616965</v>
      </c>
      <c r="E110" s="116">
        <f>IF(TrRoad_act!E26=0,0,E52/TrRoad_act!E26*1000)</f>
        <v>34.690462143412717</v>
      </c>
      <c r="F110" s="116">
        <f>IF(TrRoad_act!F26=0,0,F52/TrRoad_act!F26*1000)</f>
        <v>33.697165598031411</v>
      </c>
      <c r="G110" s="116">
        <f>IF(TrRoad_act!G26=0,0,G52/TrRoad_act!G26*1000)</f>
        <v>33.761160602584802</v>
      </c>
      <c r="H110" s="116">
        <f>IF(TrRoad_act!H26=0,0,H52/TrRoad_act!H26*1000)</f>
        <v>34.9932446059413</v>
      </c>
      <c r="I110" s="116">
        <f>IF(TrRoad_act!I26=0,0,I52/TrRoad_act!I26*1000)</f>
        <v>34.530566034014612</v>
      </c>
      <c r="J110" s="116">
        <f>IF(TrRoad_act!J26=0,0,J52/TrRoad_act!J26*1000)</f>
        <v>33.651160856425001</v>
      </c>
      <c r="K110" s="116">
        <f>IF(TrRoad_act!K26=0,0,K52/TrRoad_act!K26*1000)</f>
        <v>33.866524425336181</v>
      </c>
      <c r="L110" s="116">
        <f>IF(TrRoad_act!L26=0,0,L52/TrRoad_act!L26*1000)</f>
        <v>33.627810211238952</v>
      </c>
      <c r="M110" s="116">
        <f>IF(TrRoad_act!M26=0,0,M52/TrRoad_act!M26*1000)</f>
        <v>33.316151438214085</v>
      </c>
      <c r="N110" s="116">
        <f>IF(TrRoad_act!N26=0,0,N52/TrRoad_act!N26*1000)</f>
        <v>33.243095205268681</v>
      </c>
      <c r="O110" s="116">
        <f>IF(TrRoad_act!O26=0,0,O52/TrRoad_act!O26*1000)</f>
        <v>31.615373305668022</v>
      </c>
      <c r="P110" s="116">
        <f>IF(TrRoad_act!P26=0,0,P52/TrRoad_act!P26*1000)</f>
        <v>30.853294938952256</v>
      </c>
      <c r="Q110" s="116">
        <f>IF(TrRoad_act!Q26=0,0,Q52/TrRoad_act!Q26*1000)</f>
        <v>30.728832207966072</v>
      </c>
      <c r="R110" s="116">
        <f>IF(TrRoad_act!R26=0,0,R52/TrRoad_act!R26*1000)</f>
        <v>31.652591227265539</v>
      </c>
      <c r="S110" s="116">
        <f>IF(TrRoad_act!S26=0,0,S52/TrRoad_act!S26*1000)</f>
        <v>31.626266388613171</v>
      </c>
      <c r="T110" s="116">
        <f>IF(TrRoad_act!T26=0,0,T52/TrRoad_act!T26*1000)</f>
        <v>32.556051982948794</v>
      </c>
      <c r="U110" s="116">
        <f>IF(TrRoad_act!U26=0,0,U52/TrRoad_act!U26*1000)</f>
        <v>31.788710972327294</v>
      </c>
      <c r="V110" s="116">
        <f>IF(TrRoad_act!V26=0,0,V52/TrRoad_act!V26*1000)</f>
        <v>29.981136740167887</v>
      </c>
      <c r="W110" s="116">
        <f>IF(TrRoad_act!W26=0,0,W52/TrRoad_act!W26*1000)</f>
        <v>30.876237546311813</v>
      </c>
      <c r="DA110" s="176" t="s">
        <v>426</v>
      </c>
    </row>
    <row r="111" spans="1:105" ht="11.45" customHeight="1" x14ac:dyDescent="0.25">
      <c r="A111" s="128" t="s">
        <v>27</v>
      </c>
      <c r="B111" s="101">
        <f>IF(TrRoad_act!B27=0,0,B53/TrRoad_act!B27*1000)</f>
        <v>33.850526305413069</v>
      </c>
      <c r="C111" s="101">
        <f>IF(TrRoad_act!C27=0,0,C53/TrRoad_act!C27*1000)</f>
        <v>35.219813242782671</v>
      </c>
      <c r="D111" s="101">
        <f>IF(TrRoad_act!D27=0,0,D53/TrRoad_act!D27*1000)</f>
        <v>34.385006394941797</v>
      </c>
      <c r="E111" s="101">
        <f>IF(TrRoad_act!E27=0,0,E53/TrRoad_act!E27*1000)</f>
        <v>35.567779739870218</v>
      </c>
      <c r="F111" s="101">
        <f>IF(TrRoad_act!F27=0,0,F53/TrRoad_act!F27*1000)</f>
        <v>34.918132033303536</v>
      </c>
      <c r="G111" s="101">
        <f>IF(TrRoad_act!G27=0,0,G53/TrRoad_act!G27*1000)</f>
        <v>35.093638480471448</v>
      </c>
      <c r="H111" s="101">
        <f>IF(TrRoad_act!H27=0,0,H53/TrRoad_act!H27*1000)</f>
        <v>36.108745707227101</v>
      </c>
      <c r="I111" s="101">
        <f>IF(TrRoad_act!I27=0,0,I53/TrRoad_act!I27*1000)</f>
        <v>35.988161148355381</v>
      </c>
      <c r="J111" s="101">
        <f>IF(TrRoad_act!J27=0,0,J53/TrRoad_act!J27*1000)</f>
        <v>34.905567687399405</v>
      </c>
      <c r="K111" s="101">
        <f>IF(TrRoad_act!K27=0,0,K53/TrRoad_act!K27*1000)</f>
        <v>34.899627725627454</v>
      </c>
      <c r="L111" s="101">
        <f>IF(TrRoad_act!L27=0,0,L53/TrRoad_act!L27*1000)</f>
        <v>34.11718802865628</v>
      </c>
      <c r="M111" s="101">
        <f>IF(TrRoad_act!M27=0,0,M53/TrRoad_act!M27*1000)</f>
        <v>34.209531961493582</v>
      </c>
      <c r="N111" s="101">
        <f>IF(TrRoad_act!N27=0,0,N53/TrRoad_act!N27*1000)</f>
        <v>33.73355901816435</v>
      </c>
      <c r="O111" s="101">
        <f>IF(TrRoad_act!O27=0,0,O53/TrRoad_act!O27*1000)</f>
        <v>31.812103653885607</v>
      </c>
      <c r="P111" s="101">
        <f>IF(TrRoad_act!P27=0,0,P53/TrRoad_act!P27*1000)</f>
        <v>31.589457090516991</v>
      </c>
      <c r="Q111" s="101">
        <f>IF(TrRoad_act!Q27=0,0,Q53/TrRoad_act!Q27*1000)</f>
        <v>31.426173399999527</v>
      </c>
      <c r="R111" s="101">
        <f>IF(TrRoad_act!R27=0,0,R53/TrRoad_act!R27*1000)</f>
        <v>32.432488616925049</v>
      </c>
      <c r="S111" s="101">
        <f>IF(TrRoad_act!S27=0,0,S53/TrRoad_act!S27*1000)</f>
        <v>32.319186667403635</v>
      </c>
      <c r="T111" s="101">
        <f>IF(TrRoad_act!T27=0,0,T53/TrRoad_act!T27*1000)</f>
        <v>33.027051496397121</v>
      </c>
      <c r="U111" s="101">
        <f>IF(TrRoad_act!U27=0,0,U53/TrRoad_act!U27*1000)</f>
        <v>31.951454175660775</v>
      </c>
      <c r="V111" s="101">
        <f>IF(TrRoad_act!V27=0,0,V53/TrRoad_act!V27*1000)</f>
        <v>30.347743677386614</v>
      </c>
      <c r="W111" s="101">
        <f>IF(TrRoad_act!W27=0,0,W53/TrRoad_act!W27*1000)</f>
        <v>31.855242855722874</v>
      </c>
      <c r="DA111" s="175" t="s">
        <v>713</v>
      </c>
    </row>
    <row r="112" spans="1:105" ht="11.45" customHeight="1" x14ac:dyDescent="0.25">
      <c r="A112" s="138" t="s">
        <v>116</v>
      </c>
      <c r="B112" s="88">
        <f>IF(TrRoad_act!B28=0,0,B55/TrRoad_act!B28*1000)</f>
        <v>34.159832248004172</v>
      </c>
      <c r="C112" s="88">
        <f>IF(TrRoad_act!C28=0,0,C55/TrRoad_act!C28*1000)</f>
        <v>32.924512883174494</v>
      </c>
      <c r="D112" s="88">
        <f>IF(TrRoad_act!D28=0,0,D55/TrRoad_act!D28*1000)</f>
        <v>32.401640675611254</v>
      </c>
      <c r="E112" s="88">
        <f>IF(TrRoad_act!E28=0,0,E55/TrRoad_act!E28*1000)</f>
        <v>32.691475565319379</v>
      </c>
      <c r="F112" s="88">
        <f>IF(TrRoad_act!F28=0,0,F55/TrRoad_act!F28*1000)</f>
        <v>31.114903089736785</v>
      </c>
      <c r="G112" s="88">
        <f>IF(TrRoad_act!G28=0,0,G55/TrRoad_act!G28*1000)</f>
        <v>30.973280467871447</v>
      </c>
      <c r="H112" s="88">
        <f>IF(TrRoad_act!H28=0,0,H55/TrRoad_act!H28*1000)</f>
        <v>32.733736457094402</v>
      </c>
      <c r="I112" s="88">
        <f>IF(TrRoad_act!I28=0,0,I55/TrRoad_act!I28*1000)</f>
        <v>31.574246649167989</v>
      </c>
      <c r="J112" s="88">
        <f>IF(TrRoad_act!J28=0,0,J55/TrRoad_act!J28*1000)</f>
        <v>31.094790454889125</v>
      </c>
      <c r="K112" s="88">
        <f>IF(TrRoad_act!K28=0,0,K55/TrRoad_act!K28*1000)</f>
        <v>31.693452348203774</v>
      </c>
      <c r="L112" s="88">
        <f>IF(TrRoad_act!L28=0,0,L55/TrRoad_act!L28*1000)</f>
        <v>32.658882654983145</v>
      </c>
      <c r="M112" s="88">
        <f>IF(TrRoad_act!M28=0,0,M55/TrRoad_act!M28*1000)</f>
        <v>31.54238373910815</v>
      </c>
      <c r="N112" s="88">
        <f>IF(TrRoad_act!N28=0,0,N55/TrRoad_act!N28*1000)</f>
        <v>32.318586975089971</v>
      </c>
      <c r="O112" s="88">
        <f>IF(TrRoad_act!O28=0,0,O55/TrRoad_act!O28*1000)</f>
        <v>31.262076683309935</v>
      </c>
      <c r="P112" s="88">
        <f>IF(TrRoad_act!P28=0,0,P55/TrRoad_act!P28*1000)</f>
        <v>29.542587375467996</v>
      </c>
      <c r="Q112" s="88">
        <f>IF(TrRoad_act!Q28=0,0,Q55/TrRoad_act!Q28*1000)</f>
        <v>29.479431374672838</v>
      </c>
      <c r="R112" s="88">
        <f>IF(TrRoad_act!R28=0,0,R55/TrRoad_act!R28*1000)</f>
        <v>30.295147094725191</v>
      </c>
      <c r="S112" s="88">
        <f>IF(TrRoad_act!S28=0,0,S55/TrRoad_act!S28*1000)</f>
        <v>30.459364528637657</v>
      </c>
      <c r="T112" s="88">
        <f>IF(TrRoad_act!T28=0,0,T55/TrRoad_act!T28*1000)</f>
        <v>31.727778098821741</v>
      </c>
      <c r="U112" s="88">
        <f>IF(TrRoad_act!U28=0,0,U55/TrRoad_act!U28*1000)</f>
        <v>31.507580643303861</v>
      </c>
      <c r="V112" s="88">
        <f>IF(TrRoad_act!V28=0,0,V55/TrRoad_act!V28*1000)</f>
        <v>29.343509506097899</v>
      </c>
      <c r="W112" s="88">
        <f>IF(TrRoad_act!W28=0,0,W55/TrRoad_act!W28*1000)</f>
        <v>29.190694881099265</v>
      </c>
      <c r="DA112" s="178" t="s">
        <v>714</v>
      </c>
    </row>
    <row r="113" spans="1:105" x14ac:dyDescent="0.25">
      <c r="A113" s="106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DA113" s="171"/>
    </row>
    <row r="114" spans="1:105" ht="11.45" customHeight="1" x14ac:dyDescent="0.25">
      <c r="A114" s="53" t="s">
        <v>96</v>
      </c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DA114" s="172"/>
    </row>
    <row r="115" spans="1:105" ht="11.45" customHeight="1" x14ac:dyDescent="0.25">
      <c r="A115" s="27" t="s">
        <v>33</v>
      </c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DA115" s="173"/>
    </row>
    <row r="116" spans="1:105" ht="11.45" customHeight="1" x14ac:dyDescent="0.25">
      <c r="A116" s="136" t="s">
        <v>182</v>
      </c>
      <c r="B116" s="152">
        <f>IF(B19=0,0,1000000*B19/TrRoad_act!B59)</f>
        <v>135.6086160349391</v>
      </c>
      <c r="C116" s="152">
        <f>IF(C19=0,0,1000000*C19/TrRoad_act!C59)</f>
        <v>134.42494830523074</v>
      </c>
      <c r="D116" s="152">
        <f>IF(D19=0,0,1000000*D19/TrRoad_act!D59)</f>
        <v>129.80904414509408</v>
      </c>
      <c r="E116" s="152">
        <f>IF(E19=0,0,1000000*E19/TrRoad_act!E59)</f>
        <v>129.01751138767008</v>
      </c>
      <c r="F116" s="152">
        <f>IF(F19=0,0,1000000*F19/TrRoad_act!F59)</f>
        <v>128.71014810802075</v>
      </c>
      <c r="G116" s="152">
        <f>IF(G19=0,0,1000000*G19/TrRoad_act!G59)</f>
        <v>126.66936175340997</v>
      </c>
      <c r="H116" s="152">
        <f>IF(H19=0,0,1000000*H19/TrRoad_act!H59)</f>
        <v>120.38641029904204</v>
      </c>
      <c r="I116" s="152">
        <f>IF(I19=0,0,1000000*I19/TrRoad_act!I59)</f>
        <v>112.10514957488682</v>
      </c>
      <c r="J116" s="152">
        <f>IF(J19=0,0,1000000*J19/TrRoad_act!J59)</f>
        <v>112.7705100796823</v>
      </c>
      <c r="K116" s="152">
        <f>IF(K19=0,0,1000000*K19/TrRoad_act!K59)</f>
        <v>108.49065149867947</v>
      </c>
      <c r="L116" s="152">
        <f>IF(L19=0,0,1000000*L19/TrRoad_act!L59)</f>
        <v>108.13559328961639</v>
      </c>
      <c r="M116" s="152">
        <f>IF(M19=0,0,1000000*M19/TrRoad_act!M59)</f>
        <v>106.77177028824784</v>
      </c>
      <c r="N116" s="152">
        <f>IF(N19=0,0,1000000*N19/TrRoad_act!N59)</f>
        <v>104.88015950791049</v>
      </c>
      <c r="O116" s="152">
        <f>IF(O19=0,0,1000000*O19/TrRoad_act!O59)</f>
        <v>102.39481620334361</v>
      </c>
      <c r="P116" s="152">
        <f>IF(P19=0,0,1000000*P19/TrRoad_act!P59)</f>
        <v>103.23017231965233</v>
      </c>
      <c r="Q116" s="152">
        <f>IF(Q19=0,0,1000000*Q19/TrRoad_act!Q59)</f>
        <v>102.33003258249849</v>
      </c>
      <c r="R116" s="152">
        <f>IF(R19=0,0,1000000*R19/TrRoad_act!R59)</f>
        <v>100.52234479184234</v>
      </c>
      <c r="S116" s="152">
        <f>IF(S19=0,0,1000000*S19/TrRoad_act!S59)</f>
        <v>93.842929225662942</v>
      </c>
      <c r="T116" s="152">
        <f>IF(T19=0,0,1000000*T19/TrRoad_act!T59)</f>
        <v>87.829048358739641</v>
      </c>
      <c r="U116" s="152">
        <f>IF(U19=0,0,1000000*U19/TrRoad_act!U59)</f>
        <v>89.897983465472137</v>
      </c>
      <c r="V116" s="152">
        <f>IF(V19=0,0,1000000*V19/TrRoad_act!V59)</f>
        <v>77.45013281637641</v>
      </c>
      <c r="W116" s="152">
        <f>IF(W19=0,0,1000000*W19/TrRoad_act!W59)</f>
        <v>75.909997388291899</v>
      </c>
      <c r="DA116" s="174" t="s">
        <v>715</v>
      </c>
    </row>
    <row r="117" spans="1:105" ht="11.45" customHeight="1" x14ac:dyDescent="0.25">
      <c r="A117" s="109" t="s">
        <v>20</v>
      </c>
      <c r="B117" s="116">
        <f>IF(B21=0,0,1000000*B21/TrRoad_act!B60)</f>
        <v>851.36861548065576</v>
      </c>
      <c r="C117" s="116">
        <f>IF(C21=0,0,1000000*C21/TrRoad_act!C60)</f>
        <v>843.49385199166863</v>
      </c>
      <c r="D117" s="116">
        <f>IF(D21=0,0,1000000*D21/TrRoad_act!D60)</f>
        <v>845.45770944247306</v>
      </c>
      <c r="E117" s="116">
        <f>IF(E21=0,0,1000000*E21/TrRoad_act!E60)</f>
        <v>835.96388078786151</v>
      </c>
      <c r="F117" s="116">
        <f>IF(F21=0,0,1000000*F21/TrRoad_act!F60)</f>
        <v>838.03744913328467</v>
      </c>
      <c r="G117" s="116">
        <f>IF(G21=0,0,1000000*G21/TrRoad_act!G60)</f>
        <v>814.46342009884029</v>
      </c>
      <c r="H117" s="116">
        <f>IF(H21=0,0,1000000*H21/TrRoad_act!H60)</f>
        <v>809.17026388671661</v>
      </c>
      <c r="I117" s="116">
        <f>IF(I21=0,0,1000000*I21/TrRoad_act!I60)</f>
        <v>802.08278098608866</v>
      </c>
      <c r="J117" s="116">
        <f>IF(J21=0,0,1000000*J21/TrRoad_act!J60)</f>
        <v>778.24251032557913</v>
      </c>
      <c r="K117" s="116">
        <f>IF(K21=0,0,1000000*K21/TrRoad_act!K60)</f>
        <v>769.62281091543412</v>
      </c>
      <c r="L117" s="116">
        <f>IF(L21=0,0,1000000*L21/TrRoad_act!L60)</f>
        <v>743.30314269211055</v>
      </c>
      <c r="M117" s="116">
        <f>IF(M21=0,0,1000000*M21/TrRoad_act!M60)</f>
        <v>725.8045486639835</v>
      </c>
      <c r="N117" s="116">
        <f>IF(N21=0,0,1000000*N21/TrRoad_act!N60)</f>
        <v>697.21484102768659</v>
      </c>
      <c r="O117" s="116">
        <f>IF(O21=0,0,1000000*O21/TrRoad_act!O60)</f>
        <v>688.15360000689111</v>
      </c>
      <c r="P117" s="116">
        <f>IF(P21=0,0,1000000*P21/TrRoad_act!P60)</f>
        <v>696.36524440873768</v>
      </c>
      <c r="Q117" s="116">
        <f>IF(Q21=0,0,1000000*Q21/TrRoad_act!Q60)</f>
        <v>693.21693007038311</v>
      </c>
      <c r="R117" s="116">
        <f>IF(R21=0,0,1000000*R21/TrRoad_act!R60)</f>
        <v>689.33280414571084</v>
      </c>
      <c r="S117" s="116">
        <f>IF(S21=0,0,1000000*S21/TrRoad_act!S60)</f>
        <v>685.08072568490525</v>
      </c>
      <c r="T117" s="116">
        <f>IF(T21=0,0,1000000*T21/TrRoad_act!T60)</f>
        <v>670.99200157913208</v>
      </c>
      <c r="U117" s="116">
        <f>IF(U21=0,0,1000000*U21/TrRoad_act!U60)</f>
        <v>663.58181619607433</v>
      </c>
      <c r="V117" s="116">
        <f>IF(V21=0,0,1000000*V21/TrRoad_act!V60)</f>
        <v>559.27470398013759</v>
      </c>
      <c r="W117" s="116">
        <f>IF(W21=0,0,1000000*W21/TrRoad_act!W60)</f>
        <v>592.12950523170093</v>
      </c>
      <c r="DA117" s="176" t="s">
        <v>716</v>
      </c>
    </row>
    <row r="118" spans="1:105" ht="11.45" customHeight="1" x14ac:dyDescent="0.25">
      <c r="A118" s="111" t="s">
        <v>110</v>
      </c>
      <c r="B118" s="87">
        <f>IF(B22=0,0,1000000*B22/TrRoad_act!B61)</f>
        <v>736.02758906522934</v>
      </c>
      <c r="C118" s="87">
        <f>IF(C22=0,0,1000000*C22/TrRoad_act!C61)</f>
        <v>723.75428697560505</v>
      </c>
      <c r="D118" s="87">
        <f>IF(D22=0,0,1000000*D22/TrRoad_act!D61)</f>
        <v>719.16466311705301</v>
      </c>
      <c r="E118" s="87">
        <f>IF(E22=0,0,1000000*E22/TrRoad_act!E61)</f>
        <v>702.73549265377312</v>
      </c>
      <c r="F118" s="87">
        <f>IF(F22=0,0,1000000*F22/TrRoad_act!F61)</f>
        <v>693.39603192476625</v>
      </c>
      <c r="G118" s="87">
        <f>IF(G22=0,0,1000000*G22/TrRoad_act!G61)</f>
        <v>665.69897513931255</v>
      </c>
      <c r="H118" s="87">
        <f>IF(H22=0,0,1000000*H22/TrRoad_act!H61)</f>
        <v>649.55327673904856</v>
      </c>
      <c r="I118" s="87">
        <f>IF(I22=0,0,1000000*I22/TrRoad_act!I61)</f>
        <v>633.23440231062671</v>
      </c>
      <c r="J118" s="87">
        <f>IF(J22=0,0,1000000*J22/TrRoad_act!J61)</f>
        <v>605.71524784932319</v>
      </c>
      <c r="K118" s="87">
        <f>IF(K22=0,0,1000000*K22/TrRoad_act!K61)</f>
        <v>594.86271827071118</v>
      </c>
      <c r="L118" s="87">
        <f>IF(L22=0,0,1000000*L22/TrRoad_act!L61)</f>
        <v>565.01671528248062</v>
      </c>
      <c r="M118" s="87">
        <f>IF(M22=0,0,1000000*M22/TrRoad_act!M61)</f>
        <v>548.57382391174485</v>
      </c>
      <c r="N118" s="87">
        <f>IF(N22=0,0,1000000*N22/TrRoad_act!N61)</f>
        <v>513.9736115993868</v>
      </c>
      <c r="O118" s="87">
        <f>IF(O22=0,0,1000000*O22/TrRoad_act!O61)</f>
        <v>501.42674823971777</v>
      </c>
      <c r="P118" s="87">
        <f>IF(P22=0,0,1000000*P22/TrRoad_act!P61)</f>
        <v>501.66752684830362</v>
      </c>
      <c r="Q118" s="87">
        <f>IF(Q22=0,0,1000000*Q22/TrRoad_act!Q61)</f>
        <v>493.27513251941542</v>
      </c>
      <c r="R118" s="87">
        <f>IF(R22=0,0,1000000*R22/TrRoad_act!R61)</f>
        <v>489.5681035396077</v>
      </c>
      <c r="S118" s="87">
        <f>IF(S22=0,0,1000000*S22/TrRoad_act!S61)</f>
        <v>486.25739507224591</v>
      </c>
      <c r="T118" s="87">
        <f>IF(T22=0,0,1000000*T22/TrRoad_act!T61)</f>
        <v>481.24061659959909</v>
      </c>
      <c r="U118" s="87">
        <f>IF(U22=0,0,1000000*U22/TrRoad_act!U61)</f>
        <v>479.23828901605941</v>
      </c>
      <c r="V118" s="87">
        <f>IF(V22=0,0,1000000*V22/TrRoad_act!V61)</f>
        <v>407.58244622730336</v>
      </c>
      <c r="W118" s="87">
        <f>IF(W22=0,0,1000000*W22/TrRoad_act!W61)</f>
        <v>442.07786960969344</v>
      </c>
      <c r="DA118" s="171" t="s">
        <v>717</v>
      </c>
    </row>
    <row r="119" spans="1:105" ht="11.45" customHeight="1" x14ac:dyDescent="0.25">
      <c r="A119" s="111" t="s">
        <v>111</v>
      </c>
      <c r="B119" s="87">
        <f>IF(B24=0,0,1000000*B24/TrRoad_act!B62)</f>
        <v>1297.956802765937</v>
      </c>
      <c r="C119" s="87">
        <f>IF(C24=0,0,1000000*C24/TrRoad_act!C62)</f>
        <v>1273.5047360947192</v>
      </c>
      <c r="D119" s="87">
        <f>IF(D24=0,0,1000000*D24/TrRoad_act!D62)</f>
        <v>1259.899500800778</v>
      </c>
      <c r="E119" s="87">
        <f>IF(E24=0,0,1000000*E24/TrRoad_act!E62)</f>
        <v>1236.4512231785532</v>
      </c>
      <c r="F119" s="87">
        <f>IF(F24=0,0,1000000*F24/TrRoad_act!F62)</f>
        <v>1223.9470921798593</v>
      </c>
      <c r="G119" s="87">
        <f>IF(G24=0,0,1000000*G24/TrRoad_act!G62)</f>
        <v>1177.8117280815682</v>
      </c>
      <c r="H119" s="87">
        <f>IF(H24=0,0,1000000*H24/TrRoad_act!H62)</f>
        <v>1163.6956949063765</v>
      </c>
      <c r="I119" s="87">
        <f>IF(I24=0,0,1000000*I24/TrRoad_act!I62)</f>
        <v>1149.1299077949302</v>
      </c>
      <c r="J119" s="87">
        <f>IF(J24=0,0,1000000*J24/TrRoad_act!J62)</f>
        <v>1102.9138230014205</v>
      </c>
      <c r="K119" s="87">
        <f>IF(K24=0,0,1000000*K24/TrRoad_act!K62)</f>
        <v>1075.1721145055644</v>
      </c>
      <c r="L119" s="87">
        <f>IF(L24=0,0,1000000*L24/TrRoad_act!L62)</f>
        <v>1037.6554090676109</v>
      </c>
      <c r="M119" s="87">
        <f>IF(M24=0,0,1000000*M24/TrRoad_act!M62)</f>
        <v>993.81328704843213</v>
      </c>
      <c r="N119" s="87">
        <f>IF(N24=0,0,1000000*N24/TrRoad_act!N62)</f>
        <v>958.13195318242549</v>
      </c>
      <c r="O119" s="87">
        <f>IF(O24=0,0,1000000*O24/TrRoad_act!O62)</f>
        <v>940.72741201805377</v>
      </c>
      <c r="P119" s="87">
        <f>IF(P24=0,0,1000000*P24/TrRoad_act!P62)</f>
        <v>951.10188660214374</v>
      </c>
      <c r="Q119" s="87">
        <f>IF(Q24=0,0,1000000*Q24/TrRoad_act!Q62)</f>
        <v>946.74558187683681</v>
      </c>
      <c r="R119" s="87">
        <f>IF(R24=0,0,1000000*R24/TrRoad_act!R62)</f>
        <v>938.91123467467435</v>
      </c>
      <c r="S119" s="87">
        <f>IF(S24=0,0,1000000*S24/TrRoad_act!S62)</f>
        <v>932.32864521863337</v>
      </c>
      <c r="T119" s="87">
        <f>IF(T24=0,0,1000000*T24/TrRoad_act!T62)</f>
        <v>908.79649111699814</v>
      </c>
      <c r="U119" s="87">
        <f>IF(U24=0,0,1000000*U24/TrRoad_act!U62)</f>
        <v>899.12227812580318</v>
      </c>
      <c r="V119" s="87">
        <f>IF(V24=0,0,1000000*V24/TrRoad_act!V62)</f>
        <v>757.48813096128322</v>
      </c>
      <c r="W119" s="87">
        <f>IF(W24=0,0,1000000*W24/TrRoad_act!W62)</f>
        <v>798.06999617826114</v>
      </c>
      <c r="DA119" s="171" t="s">
        <v>718</v>
      </c>
    </row>
    <row r="120" spans="1:105" ht="11.45" customHeight="1" x14ac:dyDescent="0.25">
      <c r="A120" s="111" t="s">
        <v>112</v>
      </c>
      <c r="B120" s="87">
        <f>IF(B26=0,0,1000000*B26/TrRoad_act!B63)</f>
        <v>953.32412799986082</v>
      </c>
      <c r="C120" s="87">
        <f>IF(C26=0,0,1000000*C26/TrRoad_act!C63)</f>
        <v>880.70807987332739</v>
      </c>
      <c r="D120" s="87">
        <f>IF(D26=0,0,1000000*D26/TrRoad_act!D63)</f>
        <v>834.53821547529321</v>
      </c>
      <c r="E120" s="87">
        <f>IF(E26=0,0,1000000*E26/TrRoad_act!E63)</f>
        <v>767.07003111376821</v>
      </c>
      <c r="F120" s="87">
        <f>IF(F26=0,0,1000000*F26/TrRoad_act!F63)</f>
        <v>784.40157225511848</v>
      </c>
      <c r="G120" s="87">
        <f>IF(G26=0,0,1000000*G26/TrRoad_act!G63)</f>
        <v>758.6262046034783</v>
      </c>
      <c r="H120" s="87">
        <f>IF(H26=0,0,1000000*H26/TrRoad_act!H63)</f>
        <v>743.15314170662668</v>
      </c>
      <c r="I120" s="87">
        <f>IF(I26=0,0,1000000*I26/TrRoad_act!I63)</f>
        <v>712.82528229748198</v>
      </c>
      <c r="J120" s="87">
        <f>IF(J26=0,0,1000000*J26/TrRoad_act!J63)</f>
        <v>730.6069429465341</v>
      </c>
      <c r="K120" s="87">
        <f>IF(K26=0,0,1000000*K26/TrRoad_act!K63)</f>
        <v>730.75263853085062</v>
      </c>
      <c r="L120" s="87">
        <f>IF(L26=0,0,1000000*L26/TrRoad_act!L63)</f>
        <v>695.06693210323635</v>
      </c>
      <c r="M120" s="87">
        <f>IF(M26=0,0,1000000*M26/TrRoad_act!M63)</f>
        <v>728.49360135204154</v>
      </c>
      <c r="N120" s="87">
        <f>IF(N26=0,0,1000000*N26/TrRoad_act!N63)</f>
        <v>740.94815967696479</v>
      </c>
      <c r="O120" s="87">
        <f>IF(O26=0,0,1000000*O26/TrRoad_act!O63)</f>
        <v>754.14345755077693</v>
      </c>
      <c r="P120" s="87">
        <f>IF(P26=0,0,1000000*P26/TrRoad_act!P63)</f>
        <v>739.71527524217504</v>
      </c>
      <c r="Q120" s="87">
        <f>IF(Q26=0,0,1000000*Q26/TrRoad_act!Q63)</f>
        <v>736.75928419415482</v>
      </c>
      <c r="R120" s="87">
        <f>IF(R26=0,0,1000000*R26/TrRoad_act!R63)</f>
        <v>719.79422641214933</v>
      </c>
      <c r="S120" s="87">
        <f>IF(S26=0,0,1000000*S26/TrRoad_act!S63)</f>
        <v>734.17461142435559</v>
      </c>
      <c r="T120" s="87">
        <f>IF(T26=0,0,1000000*T26/TrRoad_act!T63)</f>
        <v>702.94683507791785</v>
      </c>
      <c r="U120" s="87">
        <f>IF(U26=0,0,1000000*U26/TrRoad_act!U63)</f>
        <v>696.65901066142726</v>
      </c>
      <c r="V120" s="87">
        <f>IF(V26=0,0,1000000*V26/TrRoad_act!V63)</f>
        <v>591.26883071606312</v>
      </c>
      <c r="W120" s="87">
        <f>IF(W26=0,0,1000000*W26/TrRoad_act!W63)</f>
        <v>612.2130649302012</v>
      </c>
      <c r="DA120" s="171" t="s">
        <v>719</v>
      </c>
    </row>
    <row r="121" spans="1:105" ht="11.45" customHeight="1" x14ac:dyDescent="0.25">
      <c r="A121" s="111" t="s">
        <v>113</v>
      </c>
      <c r="B121" s="87">
        <f>IF(B27=0,0,1000000*B27/TrRoad_act!B64)</f>
        <v>1074.4744906112305</v>
      </c>
      <c r="C121" s="87">
        <f>IF(C27=0,0,1000000*C27/TrRoad_act!C64)</f>
        <v>1048.4584581898303</v>
      </c>
      <c r="D121" s="87">
        <f>IF(D27=0,0,1000000*D27/TrRoad_act!D64)</f>
        <v>1023.7452072089451</v>
      </c>
      <c r="E121" s="87">
        <f>IF(E27=0,0,1000000*E27/TrRoad_act!E64)</f>
        <v>1006.0800219552018</v>
      </c>
      <c r="F121" s="87">
        <f>IF(F27=0,0,1000000*F27/TrRoad_act!F64)</f>
        <v>1044.8534520850974</v>
      </c>
      <c r="G121" s="87">
        <f>IF(G27=0,0,1000000*G27/TrRoad_act!G64)</f>
        <v>1024.3618380787298</v>
      </c>
      <c r="H121" s="87">
        <f>IF(H27=0,0,1000000*H27/TrRoad_act!H64)</f>
        <v>1017.406103173351</v>
      </c>
      <c r="I121" s="87">
        <f>IF(I27=0,0,1000000*I27/TrRoad_act!I64)</f>
        <v>992.69016431964701</v>
      </c>
      <c r="J121" s="87">
        <f>IF(J27=0,0,1000000*J27/TrRoad_act!J64)</f>
        <v>941.6460336919198</v>
      </c>
      <c r="K121" s="87">
        <f>IF(K27=0,0,1000000*K27/TrRoad_act!K64)</f>
        <v>884.0004509689968</v>
      </c>
      <c r="L121" s="87">
        <f>IF(L27=0,0,1000000*L27/TrRoad_act!L64)</f>
        <v>895.8722305221545</v>
      </c>
      <c r="M121" s="87">
        <f>IF(M27=0,0,1000000*M27/TrRoad_act!M64)</f>
        <v>878.4710756805257</v>
      </c>
      <c r="N121" s="87">
        <f>IF(N27=0,0,1000000*N27/TrRoad_act!N64)</f>
        <v>832.82691814381621</v>
      </c>
      <c r="O121" s="87">
        <f>IF(O27=0,0,1000000*O27/TrRoad_act!O64)</f>
        <v>831.64766286220197</v>
      </c>
      <c r="P121" s="87">
        <f>IF(P27=0,0,1000000*P27/TrRoad_act!P64)</f>
        <v>838.15202923481218</v>
      </c>
      <c r="Q121" s="87">
        <f>IF(Q27=0,0,1000000*Q27/TrRoad_act!Q64)</f>
        <v>824.99663921139677</v>
      </c>
      <c r="R121" s="87">
        <f>IF(R27=0,0,1000000*R27/TrRoad_act!R64)</f>
        <v>827.53757701580093</v>
      </c>
      <c r="S121" s="87">
        <f>IF(S27=0,0,1000000*S27/TrRoad_act!S64)</f>
        <v>773.36004035569476</v>
      </c>
      <c r="T121" s="87">
        <f>IF(T27=0,0,1000000*T27/TrRoad_act!T64)</f>
        <v>766.71807837389542</v>
      </c>
      <c r="U121" s="87">
        <f>IF(U27=0,0,1000000*U27/TrRoad_act!U64)</f>
        <v>817.82993655961423</v>
      </c>
      <c r="V121" s="87">
        <f>IF(V27=0,0,1000000*V27/TrRoad_act!V64)</f>
        <v>687.41460199264282</v>
      </c>
      <c r="W121" s="87">
        <f>IF(W27=0,0,1000000*W27/TrRoad_act!W64)</f>
        <v>700.31431115097735</v>
      </c>
      <c r="DA121" s="171" t="s">
        <v>720</v>
      </c>
    </row>
    <row r="122" spans="1:105" ht="11.45" customHeight="1" x14ac:dyDescent="0.25">
      <c r="A122" s="111" t="s">
        <v>114</v>
      </c>
      <c r="B122" s="87">
        <f>IF(B29=0,0,1000000*B29/TrRoad_act!B65)</f>
        <v>0</v>
      </c>
      <c r="C122" s="87">
        <f>IF(C29=0,0,1000000*C29/TrRoad_act!C65)</f>
        <v>0</v>
      </c>
      <c r="D122" s="87">
        <f>IF(D29=0,0,1000000*D29/TrRoad_act!D65)</f>
        <v>0</v>
      </c>
      <c r="E122" s="87">
        <f>IF(E29=0,0,1000000*E29/TrRoad_act!E65)</f>
        <v>0</v>
      </c>
      <c r="F122" s="87">
        <f>IF(F29=0,0,1000000*F29/TrRoad_act!F65)</f>
        <v>0</v>
      </c>
      <c r="G122" s="87">
        <f>IF(G29=0,0,1000000*G29/TrRoad_act!G65)</f>
        <v>0</v>
      </c>
      <c r="H122" s="87">
        <f>IF(H29=0,0,1000000*H29/TrRoad_act!H65)</f>
        <v>0</v>
      </c>
      <c r="I122" s="87">
        <f>IF(I29=0,0,1000000*I29/TrRoad_act!I65)</f>
        <v>0</v>
      </c>
      <c r="J122" s="87">
        <f>IF(J29=0,0,1000000*J29/TrRoad_act!J65)</f>
        <v>454.23387823198027</v>
      </c>
      <c r="K122" s="87">
        <f>IF(K29=0,0,1000000*K29/TrRoad_act!K65)</f>
        <v>444.42858655464704</v>
      </c>
      <c r="L122" s="87">
        <f>IF(L29=0,0,1000000*L29/TrRoad_act!L65)</f>
        <v>534.42908304780576</v>
      </c>
      <c r="M122" s="87">
        <f>IF(M29=0,0,1000000*M29/TrRoad_act!M65)</f>
        <v>395.67171394219986</v>
      </c>
      <c r="N122" s="87">
        <f>IF(N29=0,0,1000000*N29/TrRoad_act!N65)</f>
        <v>337.80325065080035</v>
      </c>
      <c r="O122" s="87">
        <f>IF(O29=0,0,1000000*O29/TrRoad_act!O65)</f>
        <v>320.73323689283865</v>
      </c>
      <c r="P122" s="87">
        <f>IF(P29=0,0,1000000*P29/TrRoad_act!P65)</f>
        <v>361.62335127904561</v>
      </c>
      <c r="Q122" s="87">
        <f>IF(Q29=0,0,1000000*Q29/TrRoad_act!Q65)</f>
        <v>364.61826023456013</v>
      </c>
      <c r="R122" s="87">
        <f>IF(R29=0,0,1000000*R29/TrRoad_act!R65)</f>
        <v>327.72365722309888</v>
      </c>
      <c r="S122" s="87">
        <f>IF(S29=0,0,1000000*S29/TrRoad_act!S65)</f>
        <v>330.93559894189661</v>
      </c>
      <c r="T122" s="87">
        <f>IF(T29=0,0,1000000*T29/TrRoad_act!T65)</f>
        <v>341.8420304843213</v>
      </c>
      <c r="U122" s="87">
        <f>IF(U29=0,0,1000000*U29/TrRoad_act!U65)</f>
        <v>340.44348351493329</v>
      </c>
      <c r="V122" s="87">
        <f>IF(V29=0,0,1000000*V29/TrRoad_act!V65)</f>
        <v>286.25593827581463</v>
      </c>
      <c r="W122" s="87">
        <f>IF(W29=0,0,1000000*W29/TrRoad_act!W65)</f>
        <v>291.74741035141676</v>
      </c>
      <c r="DA122" s="171" t="s">
        <v>721</v>
      </c>
    </row>
    <row r="123" spans="1:105" ht="11.45" customHeight="1" x14ac:dyDescent="0.25">
      <c r="A123" s="111" t="s">
        <v>115</v>
      </c>
      <c r="B123" s="87">
        <f>IF(B32=0,0,1000000*B32/TrRoad_act!B66)</f>
        <v>0</v>
      </c>
      <c r="C123" s="87">
        <f>IF(C32=0,0,1000000*C32/TrRoad_act!C66)</f>
        <v>0</v>
      </c>
      <c r="D123" s="87">
        <f>IF(D32=0,0,1000000*D32/TrRoad_act!D66)</f>
        <v>0</v>
      </c>
      <c r="E123" s="87">
        <f>IF(E32=0,0,1000000*E32/TrRoad_act!E66)</f>
        <v>121.27038293741528</v>
      </c>
      <c r="F123" s="87">
        <f>IF(F32=0,0,1000000*F32/TrRoad_act!F66)</f>
        <v>122.40686490579326</v>
      </c>
      <c r="G123" s="87">
        <f>IF(G32=0,0,1000000*G32/TrRoad_act!G66)</f>
        <v>126.12679546652839</v>
      </c>
      <c r="H123" s="87">
        <f>IF(H32=0,0,1000000*H32/TrRoad_act!H66)</f>
        <v>185.63570823928072</v>
      </c>
      <c r="I123" s="87">
        <f>IF(I32=0,0,1000000*I32/TrRoad_act!I66)</f>
        <v>183.88324777590188</v>
      </c>
      <c r="J123" s="87">
        <f>IF(J32=0,0,1000000*J32/TrRoad_act!J66)</f>
        <v>198.31637459014911</v>
      </c>
      <c r="K123" s="87">
        <f>IF(K32=0,0,1000000*K32/TrRoad_act!K66)</f>
        <v>202.53158374798974</v>
      </c>
      <c r="L123" s="87">
        <f>IF(L32=0,0,1000000*L32/TrRoad_act!L66)</f>
        <v>197.62295547379557</v>
      </c>
      <c r="M123" s="87">
        <f>IF(M32=0,0,1000000*M32/TrRoad_act!M66)</f>
        <v>200.53668179869101</v>
      </c>
      <c r="N123" s="87">
        <f>IF(N32=0,0,1000000*N32/TrRoad_act!N66)</f>
        <v>198.93721931884517</v>
      </c>
      <c r="O123" s="87">
        <f>IF(O32=0,0,1000000*O32/TrRoad_act!O66)</f>
        <v>200.04801776759686</v>
      </c>
      <c r="P123" s="87">
        <f>IF(P32=0,0,1000000*P32/TrRoad_act!P66)</f>
        <v>200.80261068855035</v>
      </c>
      <c r="Q123" s="87">
        <f>IF(Q32=0,0,1000000*Q32/TrRoad_act!Q66)</f>
        <v>207.15907392003029</v>
      </c>
      <c r="R123" s="87">
        <f>IF(R32=0,0,1000000*R32/TrRoad_act!R66)</f>
        <v>208.73000047916975</v>
      </c>
      <c r="S123" s="87">
        <f>IF(S32=0,0,1000000*S32/TrRoad_act!S66)</f>
        <v>205.0325105786979</v>
      </c>
      <c r="T123" s="87">
        <f>IF(T32=0,0,1000000*T32/TrRoad_act!T66)</f>
        <v>211.35346704647606</v>
      </c>
      <c r="U123" s="87">
        <f>IF(U32=0,0,1000000*U32/TrRoad_act!U66)</f>
        <v>226.03303355011201</v>
      </c>
      <c r="V123" s="87">
        <f>IF(V32=0,0,1000000*V32/TrRoad_act!V66)</f>
        <v>207.42410963830361</v>
      </c>
      <c r="W123" s="87">
        <f>IF(W32=0,0,1000000*W32/TrRoad_act!W66)</f>
        <v>234.17825395979509</v>
      </c>
      <c r="DA123" s="171" t="s">
        <v>722</v>
      </c>
    </row>
    <row r="124" spans="1:105" ht="11.45" customHeight="1" x14ac:dyDescent="0.25">
      <c r="A124" s="109" t="s">
        <v>21</v>
      </c>
      <c r="B124" s="116">
        <f>IF(B33=0,0,1000000*B33/TrRoad_act!B67)</f>
        <v>22153.649513409298</v>
      </c>
      <c r="C124" s="116">
        <f>IF(C33=0,0,1000000*C33/TrRoad_act!C67)</f>
        <v>21742.706032228427</v>
      </c>
      <c r="D124" s="116">
        <f>IF(D33=0,0,1000000*D33/TrRoad_act!D67)</f>
        <v>21749.731983789767</v>
      </c>
      <c r="E124" s="116">
        <f>IF(E33=0,0,1000000*E33/TrRoad_act!E67)</f>
        <v>21834.793132384631</v>
      </c>
      <c r="F124" s="116">
        <f>IF(F33=0,0,1000000*F33/TrRoad_act!F67)</f>
        <v>21579.833923260496</v>
      </c>
      <c r="G124" s="116">
        <f>IF(G33=0,0,1000000*G33/TrRoad_act!G67)</f>
        <v>21402.291592403399</v>
      </c>
      <c r="H124" s="116">
        <f>IF(H33=0,0,1000000*H33/TrRoad_act!H67)</f>
        <v>21582.459236989307</v>
      </c>
      <c r="I124" s="116">
        <f>IF(I33=0,0,1000000*I33/TrRoad_act!I67)</f>
        <v>21650.778996771984</v>
      </c>
      <c r="J124" s="116">
        <f>IF(J33=0,0,1000000*J33/TrRoad_act!J67)</f>
        <v>21476.242564266235</v>
      </c>
      <c r="K124" s="116">
        <f>IF(K33=0,0,1000000*K33/TrRoad_act!K67)</f>
        <v>21487.504247441208</v>
      </c>
      <c r="L124" s="116">
        <f>IF(L33=0,0,1000000*L33/TrRoad_act!L67)</f>
        <v>21581.805878613162</v>
      </c>
      <c r="M124" s="116">
        <f>IF(M33=0,0,1000000*M33/TrRoad_act!M67)</f>
        <v>21811.885983735345</v>
      </c>
      <c r="N124" s="116">
        <f>IF(N33=0,0,1000000*N33/TrRoad_act!N67)</f>
        <v>21603.148848032775</v>
      </c>
      <c r="O124" s="116">
        <f>IF(O33=0,0,1000000*O33/TrRoad_act!O67)</f>
        <v>21764.485680457528</v>
      </c>
      <c r="P124" s="116">
        <f>IF(P33=0,0,1000000*P33/TrRoad_act!P67)</f>
        <v>21863.769355212415</v>
      </c>
      <c r="Q124" s="116">
        <f>IF(Q33=0,0,1000000*Q33/TrRoad_act!Q67)</f>
        <v>22065.473582705701</v>
      </c>
      <c r="R124" s="116">
        <f>IF(R33=0,0,1000000*R33/TrRoad_act!R67)</f>
        <v>22199.455222989622</v>
      </c>
      <c r="S124" s="116">
        <f>IF(S33=0,0,1000000*S33/TrRoad_act!S67)</f>
        <v>22145.849695973553</v>
      </c>
      <c r="T124" s="116">
        <f>IF(T33=0,0,1000000*T33/TrRoad_act!T67)</f>
        <v>21946.925174548109</v>
      </c>
      <c r="U124" s="116">
        <f>IF(U33=0,0,1000000*U33/TrRoad_act!U67)</f>
        <v>21770.717537325396</v>
      </c>
      <c r="V124" s="116">
        <f>IF(V33=0,0,1000000*V33/TrRoad_act!V67)</f>
        <v>20288.046456872347</v>
      </c>
      <c r="W124" s="116">
        <f>IF(W33=0,0,1000000*W33/TrRoad_act!W67)</f>
        <v>20485.824753269728</v>
      </c>
      <c r="DA124" s="176" t="s">
        <v>723</v>
      </c>
    </row>
    <row r="125" spans="1:105" ht="11.45" customHeight="1" x14ac:dyDescent="0.25">
      <c r="A125" s="111" t="s">
        <v>110</v>
      </c>
      <c r="B125" s="101">
        <f>IF(B34=0,0,1000000*B34/TrRoad_act!B68)</f>
        <v>4429.2553059145221</v>
      </c>
      <c r="C125" s="101">
        <f>IF(C34=0,0,1000000*C34/TrRoad_act!C68)</f>
        <v>4425.2495510015906</v>
      </c>
      <c r="D125" s="101">
        <f>IF(D34=0,0,1000000*D34/TrRoad_act!D68)</f>
        <v>4430.203057411135</v>
      </c>
      <c r="E125" s="101">
        <f>IF(E34=0,0,1000000*E34/TrRoad_act!E68)</f>
        <v>4241.6818630979578</v>
      </c>
      <c r="F125" s="101">
        <f>IF(F34=0,0,1000000*F34/TrRoad_act!F68)</f>
        <v>4137.5446616148784</v>
      </c>
      <c r="G125" s="101">
        <f>IF(G34=0,0,1000000*G34/TrRoad_act!G68)</f>
        <v>4096.8045481811014</v>
      </c>
      <c r="H125" s="101">
        <f>IF(H34=0,0,1000000*H34/TrRoad_act!H68)</f>
        <v>4118.9088404114955</v>
      </c>
      <c r="I125" s="101">
        <f>IF(I34=0,0,1000000*I34/TrRoad_act!I68)</f>
        <v>4092.0844594895661</v>
      </c>
      <c r="J125" s="101">
        <f>IF(J34=0,0,1000000*J34/TrRoad_act!J68)</f>
        <v>4116.6627277897496</v>
      </c>
      <c r="K125" s="101">
        <f>IF(K34=0,0,1000000*K34/TrRoad_act!K68)</f>
        <v>4095.3140272717733</v>
      </c>
      <c r="L125" s="101">
        <f>IF(L34=0,0,1000000*L34/TrRoad_act!L68)</f>
        <v>4054.0257315915669</v>
      </c>
      <c r="M125" s="101">
        <f>IF(M34=0,0,1000000*M34/TrRoad_act!M68)</f>
        <v>3956.2685440322266</v>
      </c>
      <c r="N125" s="101">
        <f>IF(N34=0,0,1000000*N34/TrRoad_act!N68)</f>
        <v>3849.5386671867059</v>
      </c>
      <c r="O125" s="101">
        <f>IF(O34=0,0,1000000*O34/TrRoad_act!O68)</f>
        <v>3618.5817337318144</v>
      </c>
      <c r="P125" s="101">
        <f>IF(P34=0,0,1000000*P34/TrRoad_act!P68)</f>
        <v>3711.7945182732724</v>
      </c>
      <c r="Q125" s="101">
        <f>IF(Q34=0,0,1000000*Q34/TrRoad_act!Q68)</f>
        <v>3607.492335344677</v>
      </c>
      <c r="R125" s="101">
        <f>IF(R34=0,0,1000000*R34/TrRoad_act!R68)</f>
        <v>3614.1436961864442</v>
      </c>
      <c r="S125" s="101">
        <f>IF(S34=0,0,1000000*S34/TrRoad_act!S68)</f>
        <v>3555.1981727041866</v>
      </c>
      <c r="T125" s="101">
        <f>IF(T34=0,0,1000000*T34/TrRoad_act!T68)</f>
        <v>3440.930093954722</v>
      </c>
      <c r="U125" s="101">
        <f>IF(U34=0,0,1000000*U34/TrRoad_act!U68)</f>
        <v>3142.8679351285755</v>
      </c>
      <c r="V125" s="101">
        <f>IF(V34=0,0,1000000*V34/TrRoad_act!V68)</f>
        <v>2744.4471722196818</v>
      </c>
      <c r="W125" s="101">
        <f>IF(W34=0,0,1000000*W34/TrRoad_act!W68)</f>
        <v>2721.7104949464392</v>
      </c>
      <c r="DA125" s="175" t="s">
        <v>724</v>
      </c>
    </row>
    <row r="126" spans="1:105" ht="11.45" customHeight="1" x14ac:dyDescent="0.25">
      <c r="A126" s="111" t="s">
        <v>111</v>
      </c>
      <c r="B126" s="101">
        <f>IF(B36=0,0,1000000*B36/TrRoad_act!B69)</f>
        <v>22651.109628140537</v>
      </c>
      <c r="C126" s="101">
        <f>IF(C36=0,0,1000000*C36/TrRoad_act!C69)</f>
        <v>22199.751825302763</v>
      </c>
      <c r="D126" s="101">
        <f>IF(D36=0,0,1000000*D36/TrRoad_act!D69)</f>
        <v>22174.394386818913</v>
      </c>
      <c r="E126" s="101">
        <f>IF(E36=0,0,1000000*E36/TrRoad_act!E69)</f>
        <v>22207.533410586853</v>
      </c>
      <c r="F126" s="101">
        <f>IF(F36=0,0,1000000*F36/TrRoad_act!F69)</f>
        <v>21914.643058069287</v>
      </c>
      <c r="G126" s="101">
        <f>IF(G36=0,0,1000000*G36/TrRoad_act!G69)</f>
        <v>21787.281818712891</v>
      </c>
      <c r="H126" s="101">
        <f>IF(H36=0,0,1000000*H36/TrRoad_act!H69)</f>
        <v>21935.032242888858</v>
      </c>
      <c r="I126" s="101">
        <f>IF(I36=0,0,1000000*I36/TrRoad_act!I69)</f>
        <v>21979.226676345184</v>
      </c>
      <c r="J126" s="101">
        <f>IF(J36=0,0,1000000*J36/TrRoad_act!J69)</f>
        <v>21744.989385365101</v>
      </c>
      <c r="K126" s="101">
        <f>IF(K36=0,0,1000000*K36/TrRoad_act!K69)</f>
        <v>21761.181812284623</v>
      </c>
      <c r="L126" s="101">
        <f>IF(L36=0,0,1000000*L36/TrRoad_act!L69)</f>
        <v>21836.944049648759</v>
      </c>
      <c r="M126" s="101">
        <f>IF(M36=0,0,1000000*M36/TrRoad_act!M69)</f>
        <v>21913.385758409138</v>
      </c>
      <c r="N126" s="101">
        <f>IF(N36=0,0,1000000*N36/TrRoad_act!N69)</f>
        <v>21611.092528817633</v>
      </c>
      <c r="O126" s="101">
        <f>IF(O36=0,0,1000000*O36/TrRoad_act!O69)</f>
        <v>21818.268133751171</v>
      </c>
      <c r="P126" s="101">
        <f>IF(P36=0,0,1000000*P36/TrRoad_act!P69)</f>
        <v>21914.690004382843</v>
      </c>
      <c r="Q126" s="101">
        <f>IF(Q36=0,0,1000000*Q36/TrRoad_act!Q69)</f>
        <v>22130.570375892872</v>
      </c>
      <c r="R126" s="101">
        <f>IF(R36=0,0,1000000*R36/TrRoad_act!R69)</f>
        <v>22272.296479642195</v>
      </c>
      <c r="S126" s="101">
        <f>IF(S36=0,0,1000000*S36/TrRoad_act!S69)</f>
        <v>22235.848478318836</v>
      </c>
      <c r="T126" s="101">
        <f>IF(T36=0,0,1000000*T36/TrRoad_act!T69)</f>
        <v>22101.063388685827</v>
      </c>
      <c r="U126" s="101">
        <f>IF(U36=0,0,1000000*U36/TrRoad_act!U69)</f>
        <v>21882.297719663566</v>
      </c>
      <c r="V126" s="101">
        <f>IF(V36=0,0,1000000*V36/TrRoad_act!V69)</f>
        <v>20478.591908387614</v>
      </c>
      <c r="W126" s="101">
        <f>IF(W36=0,0,1000000*W36/TrRoad_act!W69)</f>
        <v>20525.858817885535</v>
      </c>
      <c r="DA126" s="175" t="s">
        <v>725</v>
      </c>
    </row>
    <row r="127" spans="1:105" ht="11.45" customHeight="1" x14ac:dyDescent="0.25">
      <c r="A127" s="111" t="s">
        <v>112</v>
      </c>
      <c r="B127" s="101">
        <f>IF(B38=0,0,1000000*B38/TrRoad_act!B70)</f>
        <v>13752.987880857296</v>
      </c>
      <c r="C127" s="101">
        <f>IF(C38=0,0,1000000*C38/TrRoad_act!C70)</f>
        <v>13258.300007207141</v>
      </c>
      <c r="D127" s="101">
        <f>IF(D38=0,0,1000000*D38/TrRoad_act!D70)</f>
        <v>13001.792438613205</v>
      </c>
      <c r="E127" s="101">
        <f>IF(E38=0,0,1000000*E38/TrRoad_act!E70)</f>
        <v>12675.302573925163</v>
      </c>
      <c r="F127" s="101">
        <f>IF(F38=0,0,1000000*F38/TrRoad_act!F70)</f>
        <v>12263.647745893646</v>
      </c>
      <c r="G127" s="101">
        <f>IF(G38=0,0,1000000*G38/TrRoad_act!G70)</f>
        <v>12019.625809546684</v>
      </c>
      <c r="H127" s="101">
        <f>IF(H38=0,0,1000000*H38/TrRoad_act!H70)</f>
        <v>11850.754164297217</v>
      </c>
      <c r="I127" s="101">
        <f>IF(I38=0,0,1000000*I38/TrRoad_act!I70)</f>
        <v>11740.873935156489</v>
      </c>
      <c r="J127" s="101">
        <f>IF(J38=0,0,1000000*J38/TrRoad_act!J70)</f>
        <v>11570.134635256885</v>
      </c>
      <c r="K127" s="101">
        <f>IF(K38=0,0,1000000*K38/TrRoad_act!K70)</f>
        <v>11323.92115128622</v>
      </c>
      <c r="L127" s="101">
        <f>IF(L38=0,0,1000000*L38/TrRoad_act!L70)</f>
        <v>11378.633268436533</v>
      </c>
      <c r="M127" s="101">
        <f>IF(M38=0,0,1000000*M38/TrRoad_act!M70)</f>
        <v>11315.021366131481</v>
      </c>
      <c r="N127" s="101">
        <f>IF(N38=0,0,1000000*N38/TrRoad_act!N70)</f>
        <v>11199.766854175052</v>
      </c>
      <c r="O127" s="101">
        <f>IF(O38=0,0,1000000*O38/TrRoad_act!O70)</f>
        <v>11122.532853881024</v>
      </c>
      <c r="P127" s="101">
        <f>IF(P38=0,0,1000000*P38/TrRoad_act!P70)</f>
        <v>11075.662333192826</v>
      </c>
      <c r="Q127" s="101">
        <f>IF(Q38=0,0,1000000*Q38/TrRoad_act!Q70)</f>
        <v>11155.124933777603</v>
      </c>
      <c r="R127" s="101">
        <f>IF(R38=0,0,1000000*R38/TrRoad_act!R70)</f>
        <v>10943.937900838584</v>
      </c>
      <c r="S127" s="101">
        <f>IF(S38=0,0,1000000*S38/TrRoad_act!S70)</f>
        <v>10580.117428902098</v>
      </c>
      <c r="T127" s="101">
        <f>IF(T38=0,0,1000000*T38/TrRoad_act!T70)</f>
        <v>10348.50938476804</v>
      </c>
      <c r="U127" s="101">
        <f>IF(U38=0,0,1000000*U38/TrRoad_act!U70)</f>
        <v>10102.641436949305</v>
      </c>
      <c r="V127" s="101">
        <f>IF(V38=0,0,1000000*V38/TrRoad_act!V70)</f>
        <v>9222.0055752237113</v>
      </c>
      <c r="W127" s="101">
        <f>IF(W38=0,0,1000000*W38/TrRoad_act!W70)</f>
        <v>9053.4123232561178</v>
      </c>
      <c r="DA127" s="175" t="s">
        <v>726</v>
      </c>
    </row>
    <row r="128" spans="1:105" ht="11.45" customHeight="1" x14ac:dyDescent="0.25">
      <c r="A128" s="111" t="s">
        <v>113</v>
      </c>
      <c r="B128" s="101">
        <f>IF(B39=0,0,1000000*B39/TrRoad_act!B71)</f>
        <v>16970.258810339528</v>
      </c>
      <c r="C128" s="101">
        <f>IF(C39=0,0,1000000*C39/TrRoad_act!C71)</f>
        <v>18539.455727335811</v>
      </c>
      <c r="D128" s="101">
        <f>IF(D39=0,0,1000000*D39/TrRoad_act!D71)</f>
        <v>20931.141514532479</v>
      </c>
      <c r="E128" s="101">
        <f>IF(E39=0,0,1000000*E39/TrRoad_act!E71)</f>
        <v>21257.003906334692</v>
      </c>
      <c r="F128" s="101">
        <f>IF(F39=0,0,1000000*F39/TrRoad_act!F71)</f>
        <v>23083.110352673753</v>
      </c>
      <c r="G128" s="101">
        <f>IF(G39=0,0,1000000*G39/TrRoad_act!G71)</f>
        <v>16705.799576600264</v>
      </c>
      <c r="H128" s="101">
        <f>IF(H39=0,0,1000000*H39/TrRoad_act!H71)</f>
        <v>18991.703756203089</v>
      </c>
      <c r="I128" s="101">
        <f>IF(I39=0,0,1000000*I39/TrRoad_act!I71)</f>
        <v>19491.540559782432</v>
      </c>
      <c r="J128" s="101">
        <f>IF(J39=0,0,1000000*J39/TrRoad_act!J71)</f>
        <v>21860.968742389996</v>
      </c>
      <c r="K128" s="101">
        <f>IF(K39=0,0,1000000*K39/TrRoad_act!K71)</f>
        <v>20735.434333551999</v>
      </c>
      <c r="L128" s="101">
        <f>IF(L39=0,0,1000000*L39/TrRoad_act!L71)</f>
        <v>21455.084020689843</v>
      </c>
      <c r="M128" s="101">
        <f>IF(M39=0,0,1000000*M39/TrRoad_act!M71)</f>
        <v>27689.204955334968</v>
      </c>
      <c r="N128" s="101">
        <f>IF(N39=0,0,1000000*N39/TrRoad_act!N71)</f>
        <v>30007.487636208334</v>
      </c>
      <c r="O128" s="101">
        <f>IF(O39=0,0,1000000*O39/TrRoad_act!O71)</f>
        <v>29012.157067525703</v>
      </c>
      <c r="P128" s="101">
        <f>IF(P39=0,0,1000000*P39/TrRoad_act!P71)</f>
        <v>28070.831765526942</v>
      </c>
      <c r="Q128" s="101">
        <f>IF(Q39=0,0,1000000*Q39/TrRoad_act!Q71)</f>
        <v>27099.197650474893</v>
      </c>
      <c r="R128" s="101">
        <f>IF(R39=0,0,1000000*R39/TrRoad_act!R71)</f>
        <v>26817.379160285524</v>
      </c>
      <c r="S128" s="101">
        <f>IF(S39=0,0,1000000*S39/TrRoad_act!S71)</f>
        <v>25974.901819647723</v>
      </c>
      <c r="T128" s="101">
        <f>IF(T39=0,0,1000000*T39/TrRoad_act!T71)</f>
        <v>23859.812043352391</v>
      </c>
      <c r="U128" s="101">
        <f>IF(U39=0,0,1000000*U39/TrRoad_act!U71)</f>
        <v>24878.339298918527</v>
      </c>
      <c r="V128" s="101">
        <f>IF(V39=0,0,1000000*V39/TrRoad_act!V71)</f>
        <v>21641.177503134859</v>
      </c>
      <c r="W128" s="101">
        <f>IF(W39=0,0,1000000*W39/TrRoad_act!W71)</f>
        <v>24234.313515183156</v>
      </c>
      <c r="DA128" s="175" t="s">
        <v>727</v>
      </c>
    </row>
    <row r="129" spans="1:105" ht="11.45" customHeight="1" x14ac:dyDescent="0.25">
      <c r="A129" s="111" t="s">
        <v>115</v>
      </c>
      <c r="B129" s="101">
        <f>IF(B41=0,0,1000000*B41/TrRoad_act!B72)</f>
        <v>13655.949496542087</v>
      </c>
      <c r="C129" s="101">
        <f>IF(C41=0,0,1000000*C41/TrRoad_act!C72)</f>
        <v>13461.527635760051</v>
      </c>
      <c r="D129" s="101">
        <f>IF(D41=0,0,1000000*D41/TrRoad_act!D72)</f>
        <v>13412.322975227551</v>
      </c>
      <c r="E129" s="101">
        <f>IF(E41=0,0,1000000*E41/TrRoad_act!E72)</f>
        <v>13381.925457960966</v>
      </c>
      <c r="F129" s="101">
        <f>IF(F41=0,0,1000000*F41/TrRoad_act!F72)</f>
        <v>13362.351521486851</v>
      </c>
      <c r="G129" s="101">
        <f>IF(G41=0,0,1000000*G41/TrRoad_act!G72)</f>
        <v>12894.166739255679</v>
      </c>
      <c r="H129" s="101">
        <f>IF(H41=0,0,1000000*H41/TrRoad_act!H72)</f>
        <v>12830.211062266333</v>
      </c>
      <c r="I129" s="101">
        <f>IF(I41=0,0,1000000*I41/TrRoad_act!I72)</f>
        <v>12852.827714593983</v>
      </c>
      <c r="J129" s="101">
        <f>IF(J41=0,0,1000000*J41/TrRoad_act!J72)</f>
        <v>12880.107221041248</v>
      </c>
      <c r="K129" s="101">
        <f>IF(K41=0,0,1000000*K41/TrRoad_act!K72)</f>
        <v>12938.460667133488</v>
      </c>
      <c r="L129" s="101">
        <f>IF(L41=0,0,1000000*L41/TrRoad_act!L72)</f>
        <v>13052.291044987425</v>
      </c>
      <c r="M129" s="101">
        <f>IF(M41=0,0,1000000*M41/TrRoad_act!M72)</f>
        <v>13028.22068310698</v>
      </c>
      <c r="N129" s="101">
        <f>IF(N41=0,0,1000000*N41/TrRoad_act!N72)</f>
        <v>13026.64996195783</v>
      </c>
      <c r="O129" s="101">
        <f>IF(O41=0,0,1000000*O41/TrRoad_act!O72)</f>
        <v>12599.568682942419</v>
      </c>
      <c r="P129" s="101">
        <f>IF(P41=0,0,1000000*P41/TrRoad_act!P72)</f>
        <v>12558.273210829591</v>
      </c>
      <c r="Q129" s="101">
        <f>IF(Q41=0,0,1000000*Q41/TrRoad_act!Q72)</f>
        <v>12698.451213072954</v>
      </c>
      <c r="R129" s="101">
        <f>IF(R41=0,0,1000000*R41/TrRoad_act!R72)</f>
        <v>12783.552249745408</v>
      </c>
      <c r="S129" s="101">
        <f>IF(S41=0,0,1000000*S41/TrRoad_act!S72)</f>
        <v>12870.027529216744</v>
      </c>
      <c r="T129" s="101">
        <f>IF(T41=0,0,1000000*T41/TrRoad_act!T72)</f>
        <v>12965.370392709967</v>
      </c>
      <c r="U129" s="101">
        <f>IF(U41=0,0,1000000*U41/TrRoad_act!U72)</f>
        <v>13253.45329087722</v>
      </c>
      <c r="V129" s="101">
        <f>IF(V41=0,0,1000000*V41/TrRoad_act!V72)</f>
        <v>12387.684060426411</v>
      </c>
      <c r="W129" s="101">
        <f>IF(W41=0,0,1000000*W41/TrRoad_act!W72)</f>
        <v>13248.127645232218</v>
      </c>
      <c r="DA129" s="175" t="s">
        <v>728</v>
      </c>
    </row>
    <row r="130" spans="1:105" ht="11.45" customHeight="1" x14ac:dyDescent="0.25">
      <c r="A130" s="27" t="s">
        <v>34</v>
      </c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DA130" s="173"/>
    </row>
    <row r="131" spans="1:105" ht="11.45" customHeight="1" x14ac:dyDescent="0.25">
      <c r="A131" s="136" t="s">
        <v>158</v>
      </c>
      <c r="B131" s="152">
        <f>IF(B43=0,0,1000000*B43/TrRoad_act!B74)</f>
        <v>1551.8974720659332</v>
      </c>
      <c r="C131" s="152">
        <f>IF(C43=0,0,1000000*C43/TrRoad_act!C74)</f>
        <v>1501.2520138909931</v>
      </c>
      <c r="D131" s="152">
        <f>IF(D43=0,0,1000000*D43/TrRoad_act!D74)</f>
        <v>1471.9448941276391</v>
      </c>
      <c r="E131" s="152">
        <f>IF(E43=0,0,1000000*E43/TrRoad_act!E74)</f>
        <v>1465.3186489662112</v>
      </c>
      <c r="F131" s="152">
        <f>IF(F43=0,0,1000000*F43/TrRoad_act!F74)</f>
        <v>1447.4182365884571</v>
      </c>
      <c r="G131" s="152">
        <f>IF(G43=0,0,1000000*G43/TrRoad_act!G74)</f>
        <v>1424.0433384367388</v>
      </c>
      <c r="H131" s="152">
        <f>IF(H43=0,0,1000000*H43/TrRoad_act!H74)</f>
        <v>1362.0091205703959</v>
      </c>
      <c r="I131" s="152">
        <f>IF(I43=0,0,1000000*I43/TrRoad_act!I74)</f>
        <v>1337.9713890464811</v>
      </c>
      <c r="J131" s="152">
        <f>IF(J43=0,0,1000000*J43/TrRoad_act!J74)</f>
        <v>1305.6795072553155</v>
      </c>
      <c r="K131" s="152">
        <f>IF(K43=0,0,1000000*K43/TrRoad_act!K74)</f>
        <v>1290.4053562200097</v>
      </c>
      <c r="L131" s="152">
        <f>IF(L43=0,0,1000000*L43/TrRoad_act!L74)</f>
        <v>1309.8324040696559</v>
      </c>
      <c r="M131" s="152">
        <f>IF(M43=0,0,1000000*M43/TrRoad_act!M74)</f>
        <v>1316.0781318514325</v>
      </c>
      <c r="N131" s="152">
        <f>IF(N43=0,0,1000000*N43/TrRoad_act!N74)</f>
        <v>1262.6391654117119</v>
      </c>
      <c r="O131" s="152">
        <f>IF(O43=0,0,1000000*O43/TrRoad_act!O74)</f>
        <v>1226.7532604839621</v>
      </c>
      <c r="P131" s="152">
        <f>IF(P43=0,0,1000000*P43/TrRoad_act!P74)</f>
        <v>1224.6671611380116</v>
      </c>
      <c r="Q131" s="152">
        <f>IF(Q43=0,0,1000000*Q43/TrRoad_act!Q74)</f>
        <v>1184.4340460673102</v>
      </c>
      <c r="R131" s="152">
        <f>IF(R43=0,0,1000000*R43/TrRoad_act!R74)</f>
        <v>1161.9267246390689</v>
      </c>
      <c r="S131" s="152">
        <f>IF(S43=0,0,1000000*S43/TrRoad_act!S74)</f>
        <v>1168.6872729963243</v>
      </c>
      <c r="T131" s="152">
        <f>IF(T43=0,0,1000000*T43/TrRoad_act!T74)</f>
        <v>1156.1275706629142</v>
      </c>
      <c r="U131" s="152">
        <f>IF(U43=0,0,1000000*U43/TrRoad_act!U74)</f>
        <v>1144.0073009393959</v>
      </c>
      <c r="V131" s="152">
        <f>IF(V43=0,0,1000000*V43/TrRoad_act!V74)</f>
        <v>1048.2420698784542</v>
      </c>
      <c r="W131" s="152">
        <f>IF(W43=0,0,1000000*W43/TrRoad_act!W74)</f>
        <v>1149.3420187149463</v>
      </c>
      <c r="DA131" s="174" t="s">
        <v>729</v>
      </c>
    </row>
    <row r="132" spans="1:105" ht="11.45" customHeight="1" x14ac:dyDescent="0.25">
      <c r="A132" s="111" t="s">
        <v>110</v>
      </c>
      <c r="B132" s="87">
        <f>IF(B44=0,0,1000000*B44/TrRoad_act!B75)</f>
        <v>1105.9185436765611</v>
      </c>
      <c r="C132" s="87">
        <f>IF(C44=0,0,1000000*C44/TrRoad_act!C75)</f>
        <v>1095.5057254464743</v>
      </c>
      <c r="D132" s="87">
        <f>IF(D44=0,0,1000000*D44/TrRoad_act!D75)</f>
        <v>1083.069560517268</v>
      </c>
      <c r="E132" s="87">
        <f>IF(E44=0,0,1000000*E44/TrRoad_act!E75)</f>
        <v>1061.0394322749839</v>
      </c>
      <c r="F132" s="87">
        <f>IF(F44=0,0,1000000*F44/TrRoad_act!F75)</f>
        <v>1036.3602145520865</v>
      </c>
      <c r="G132" s="87">
        <f>IF(G44=0,0,1000000*G44/TrRoad_act!G75)</f>
        <v>1007.6435061006759</v>
      </c>
      <c r="H132" s="87">
        <f>IF(H44=0,0,1000000*H44/TrRoad_act!H75)</f>
        <v>984.37143944966522</v>
      </c>
      <c r="I132" s="87">
        <f>IF(I44=0,0,1000000*I44/TrRoad_act!I75)</f>
        <v>960.40143278550011</v>
      </c>
      <c r="J132" s="87">
        <f>IF(J44=0,0,1000000*J44/TrRoad_act!J75)</f>
        <v>908.36185040134899</v>
      </c>
      <c r="K132" s="87">
        <f>IF(K44=0,0,1000000*K44/TrRoad_act!K75)</f>
        <v>888.52590416903581</v>
      </c>
      <c r="L132" s="87">
        <f>IF(L44=0,0,1000000*L44/TrRoad_act!L75)</f>
        <v>860.60444490080647</v>
      </c>
      <c r="M132" s="87">
        <f>IF(M44=0,0,1000000*M44/TrRoad_act!M75)</f>
        <v>837.87362418438192</v>
      </c>
      <c r="N132" s="87">
        <f>IF(N44=0,0,1000000*N44/TrRoad_act!N75)</f>
        <v>798.36091786768918</v>
      </c>
      <c r="O132" s="87">
        <f>IF(O44=0,0,1000000*O44/TrRoad_act!O75)</f>
        <v>789.0880749067336</v>
      </c>
      <c r="P132" s="87">
        <f>IF(P44=0,0,1000000*P44/TrRoad_act!P75)</f>
        <v>777.29639425735013</v>
      </c>
      <c r="Q132" s="87">
        <f>IF(Q44=0,0,1000000*Q44/TrRoad_act!Q75)</f>
        <v>755.57971859408258</v>
      </c>
      <c r="R132" s="87">
        <f>IF(R44=0,0,1000000*R44/TrRoad_act!R75)</f>
        <v>754.33261072800121</v>
      </c>
      <c r="S132" s="87">
        <f>IF(S44=0,0,1000000*S44/TrRoad_act!S75)</f>
        <v>763.56798614189609</v>
      </c>
      <c r="T132" s="87">
        <f>IF(T44=0,0,1000000*T44/TrRoad_act!T75)</f>
        <v>779.24343002085038</v>
      </c>
      <c r="U132" s="87">
        <f>IF(U44=0,0,1000000*U44/TrRoad_act!U75)</f>
        <v>779.29515609735915</v>
      </c>
      <c r="V132" s="87">
        <f>IF(V44=0,0,1000000*V44/TrRoad_act!V75)</f>
        <v>724.99345992083101</v>
      </c>
      <c r="W132" s="87">
        <f>IF(W44=0,0,1000000*W44/TrRoad_act!W75)</f>
        <v>775.83397040791272</v>
      </c>
      <c r="DA132" s="171" t="s">
        <v>730</v>
      </c>
    </row>
    <row r="133" spans="1:105" ht="11.45" customHeight="1" x14ac:dyDescent="0.25">
      <c r="A133" s="111" t="s">
        <v>111</v>
      </c>
      <c r="B133" s="87">
        <f>IF(B46=0,0,1000000*B46/TrRoad_act!B76)</f>
        <v>1669.9563384094122</v>
      </c>
      <c r="C133" s="87">
        <f>IF(C46=0,0,1000000*C46/TrRoad_act!C76)</f>
        <v>1600.9213370991595</v>
      </c>
      <c r="D133" s="87">
        <f>IF(D46=0,0,1000000*D46/TrRoad_act!D76)</f>
        <v>1558.7676959912774</v>
      </c>
      <c r="E133" s="87">
        <f>IF(E46=0,0,1000000*E46/TrRoad_act!E76)</f>
        <v>1548.8111059110458</v>
      </c>
      <c r="F133" s="87">
        <f>IF(F46=0,0,1000000*F46/TrRoad_act!F76)</f>
        <v>1523.8791581094222</v>
      </c>
      <c r="G133" s="87">
        <f>IF(G46=0,0,1000000*G46/TrRoad_act!G76)</f>
        <v>1495.3890334792375</v>
      </c>
      <c r="H133" s="87">
        <f>IF(H46=0,0,1000000*H46/TrRoad_act!H76)</f>
        <v>1422.5396461887904</v>
      </c>
      <c r="I133" s="87">
        <f>IF(I46=0,0,1000000*I46/TrRoad_act!I76)</f>
        <v>1392.9686100508368</v>
      </c>
      <c r="J133" s="87">
        <f>IF(J46=0,0,1000000*J46/TrRoad_act!J76)</f>
        <v>1361.6929863456544</v>
      </c>
      <c r="K133" s="87">
        <f>IF(K46=0,0,1000000*K46/TrRoad_act!K76)</f>
        <v>1345.013776993937</v>
      </c>
      <c r="L133" s="87">
        <f>IF(L46=0,0,1000000*L46/TrRoad_act!L76)</f>
        <v>1369.1532683628702</v>
      </c>
      <c r="M133" s="87">
        <f>IF(M46=0,0,1000000*M46/TrRoad_act!M76)</f>
        <v>1377.0495927255795</v>
      </c>
      <c r="N133" s="87">
        <f>IF(N46=0,0,1000000*N46/TrRoad_act!N76)</f>
        <v>1320.2609378004822</v>
      </c>
      <c r="O133" s="87">
        <f>IF(O46=0,0,1000000*O46/TrRoad_act!O76)</f>
        <v>1279.7197771017175</v>
      </c>
      <c r="P133" s="87">
        <f>IF(P46=0,0,1000000*P46/TrRoad_act!P76)</f>
        <v>1275.6258642924067</v>
      </c>
      <c r="Q133" s="87">
        <f>IF(Q46=0,0,1000000*Q46/TrRoad_act!Q76)</f>
        <v>1230.7074261883149</v>
      </c>
      <c r="R133" s="87">
        <f>IF(R46=0,0,1000000*R46/TrRoad_act!R76)</f>
        <v>1205.5673951104557</v>
      </c>
      <c r="S133" s="87">
        <f>IF(S46=0,0,1000000*S46/TrRoad_act!S76)</f>
        <v>1211.369706819228</v>
      </c>
      <c r="T133" s="87">
        <f>IF(T46=0,0,1000000*T46/TrRoad_act!T76)</f>
        <v>1196.2401089288617</v>
      </c>
      <c r="U133" s="87">
        <f>IF(U46=0,0,1000000*U46/TrRoad_act!U76)</f>
        <v>1182.4185753075253</v>
      </c>
      <c r="V133" s="87">
        <f>IF(V46=0,0,1000000*V46/TrRoad_act!V76)</f>
        <v>1081.8854693832257</v>
      </c>
      <c r="W133" s="87">
        <f>IF(W46=0,0,1000000*W46/TrRoad_act!W76)</f>
        <v>1189.069073882901</v>
      </c>
      <c r="DA133" s="171" t="s">
        <v>731</v>
      </c>
    </row>
    <row r="134" spans="1:105" ht="11.45" customHeight="1" x14ac:dyDescent="0.25">
      <c r="A134" s="111" t="s">
        <v>112</v>
      </c>
      <c r="B134" s="87">
        <f>IF(B48=0,0,1000000*B48/TrRoad_act!B77)</f>
        <v>1222.3684783389697</v>
      </c>
      <c r="C134" s="87">
        <f>IF(C48=0,0,1000000*C48/TrRoad_act!C77)</f>
        <v>1168.4780877895432</v>
      </c>
      <c r="D134" s="87">
        <f>IF(D48=0,0,1000000*D48/TrRoad_act!D77)</f>
        <v>1085.9395367890224</v>
      </c>
      <c r="E134" s="87">
        <f>IF(E48=0,0,1000000*E48/TrRoad_act!E77)</f>
        <v>1034.7636016164879</v>
      </c>
      <c r="F134" s="87">
        <f>IF(F48=0,0,1000000*F48/TrRoad_act!F77)</f>
        <v>1018.4323100809382</v>
      </c>
      <c r="G134" s="87">
        <f>IF(G48=0,0,1000000*G48/TrRoad_act!G77)</f>
        <v>966.68910260315772</v>
      </c>
      <c r="H134" s="87">
        <f>IF(H48=0,0,1000000*H48/TrRoad_act!H77)</f>
        <v>938.65516481025611</v>
      </c>
      <c r="I134" s="87">
        <f>IF(I48=0,0,1000000*I48/TrRoad_act!I77)</f>
        <v>913.57676874516017</v>
      </c>
      <c r="J134" s="87">
        <f>IF(J48=0,0,1000000*J48/TrRoad_act!J77)</f>
        <v>895.75114807647662</v>
      </c>
      <c r="K134" s="87">
        <f>IF(K48=0,0,1000000*K48/TrRoad_act!K77)</f>
        <v>876.06545096834202</v>
      </c>
      <c r="L134" s="87">
        <f>IF(L48=0,0,1000000*L48/TrRoad_act!L77)</f>
        <v>863.90459712875929</v>
      </c>
      <c r="M134" s="87">
        <f>IF(M48=0,0,1000000*M48/TrRoad_act!M77)</f>
        <v>857.78572683119796</v>
      </c>
      <c r="N134" s="87">
        <f>IF(N48=0,0,1000000*N48/TrRoad_act!N77)</f>
        <v>851.89678328630509</v>
      </c>
      <c r="O134" s="87">
        <f>IF(O48=0,0,1000000*O48/TrRoad_act!O77)</f>
        <v>840.84695891173726</v>
      </c>
      <c r="P134" s="87">
        <f>IF(P48=0,0,1000000*P48/TrRoad_act!P77)</f>
        <v>838.44772862637217</v>
      </c>
      <c r="Q134" s="87">
        <f>IF(Q48=0,0,1000000*Q48/TrRoad_act!Q77)</f>
        <v>834.12733629243883</v>
      </c>
      <c r="R134" s="87">
        <f>IF(R48=0,0,1000000*R48/TrRoad_act!R77)</f>
        <v>838.39222732051405</v>
      </c>
      <c r="S134" s="87">
        <f>IF(S48=0,0,1000000*S48/TrRoad_act!S77)</f>
        <v>847.92324919330031</v>
      </c>
      <c r="T134" s="87">
        <f>IF(T48=0,0,1000000*T48/TrRoad_act!T77)</f>
        <v>832.89917831599996</v>
      </c>
      <c r="U134" s="87">
        <f>IF(U48=0,0,1000000*U48/TrRoad_act!U77)</f>
        <v>822.09277641430651</v>
      </c>
      <c r="V134" s="87">
        <f>IF(V48=0,0,1000000*V48/TrRoad_act!V77)</f>
        <v>776.66951965213161</v>
      </c>
      <c r="W134" s="87">
        <f>IF(W48=0,0,1000000*W48/TrRoad_act!W77)</f>
        <v>812.0507893479396</v>
      </c>
      <c r="DA134" s="171" t="s">
        <v>732</v>
      </c>
    </row>
    <row r="135" spans="1:105" ht="11.45" customHeight="1" x14ac:dyDescent="0.25">
      <c r="A135" s="111" t="s">
        <v>113</v>
      </c>
      <c r="B135" s="87">
        <f>IF(B49=0,0,1000000*B49/TrRoad_act!B78)</f>
        <v>1982.7648031460697</v>
      </c>
      <c r="C135" s="87">
        <f>IF(C49=0,0,1000000*C49/TrRoad_act!C78)</f>
        <v>1813.2104023544755</v>
      </c>
      <c r="D135" s="87">
        <f>IF(D49=0,0,1000000*D49/TrRoad_act!D78)</f>
        <v>1675.7089119263073</v>
      </c>
      <c r="E135" s="87">
        <f>IF(E49=0,0,1000000*E49/TrRoad_act!E78)</f>
        <v>1565.8845642772405</v>
      </c>
      <c r="F135" s="87">
        <f>IF(F49=0,0,1000000*F49/TrRoad_act!F78)</f>
        <v>1504.7185507212009</v>
      </c>
      <c r="G135" s="87">
        <f>IF(G49=0,0,1000000*G49/TrRoad_act!G78)</f>
        <v>1444.1199965929682</v>
      </c>
      <c r="H135" s="87">
        <f>IF(H49=0,0,1000000*H49/TrRoad_act!H78)</f>
        <v>1402.5512439727115</v>
      </c>
      <c r="I135" s="87">
        <f>IF(I49=0,0,1000000*I49/TrRoad_act!I78)</f>
        <v>1418.5350306496234</v>
      </c>
      <c r="J135" s="87">
        <f>IF(J49=0,0,1000000*J49/TrRoad_act!J78)</f>
        <v>1361.012531730539</v>
      </c>
      <c r="K135" s="87">
        <f>IF(K49=0,0,1000000*K49/TrRoad_act!K78)</f>
        <v>1243.4174566809274</v>
      </c>
      <c r="L135" s="87">
        <f>IF(L49=0,0,1000000*L49/TrRoad_act!L78)</f>
        <v>1261.3415912450041</v>
      </c>
      <c r="M135" s="87">
        <f>IF(M49=0,0,1000000*M49/TrRoad_act!M78)</f>
        <v>1217.9048513034322</v>
      </c>
      <c r="N135" s="87">
        <f>IF(N49=0,0,1000000*N49/TrRoad_act!N78)</f>
        <v>1156.9392830572733</v>
      </c>
      <c r="O135" s="87">
        <f>IF(O49=0,0,1000000*O49/TrRoad_act!O78)</f>
        <v>1143.8399527138499</v>
      </c>
      <c r="P135" s="87">
        <f>IF(P49=0,0,1000000*P49/TrRoad_act!P78)</f>
        <v>1122.062537610786</v>
      </c>
      <c r="Q135" s="87">
        <f>IF(Q49=0,0,1000000*Q49/TrRoad_act!Q78)</f>
        <v>1090.1405506974015</v>
      </c>
      <c r="R135" s="87">
        <f>IF(R49=0,0,1000000*R49/TrRoad_act!R78)</f>
        <v>1065.1526900071581</v>
      </c>
      <c r="S135" s="87">
        <f>IF(S49=0,0,1000000*S49/TrRoad_act!S78)</f>
        <v>1011.887022086351</v>
      </c>
      <c r="T135" s="87">
        <f>IF(T49=0,0,1000000*T49/TrRoad_act!T78)</f>
        <v>1001.3333712545908</v>
      </c>
      <c r="U135" s="87">
        <f>IF(U49=0,0,1000000*U49/TrRoad_act!U78)</f>
        <v>1061.9685113696271</v>
      </c>
      <c r="V135" s="87">
        <f>IF(V49=0,0,1000000*V49/TrRoad_act!V78)</f>
        <v>1038.0363379712508</v>
      </c>
      <c r="W135" s="87">
        <f>IF(W49=0,0,1000000*W49/TrRoad_act!W78)</f>
        <v>1177.0695779640237</v>
      </c>
      <c r="DA135" s="171" t="s">
        <v>733</v>
      </c>
    </row>
    <row r="136" spans="1:105" ht="11.45" customHeight="1" x14ac:dyDescent="0.25">
      <c r="A136" s="111" t="s">
        <v>115</v>
      </c>
      <c r="B136" s="87">
        <f>IF(B51=0,0,1000000*B51/TrRoad_act!B79)</f>
        <v>132.06433237936793</v>
      </c>
      <c r="C136" s="87">
        <f>IF(C51=0,0,1000000*C51/TrRoad_act!C79)</f>
        <v>124.63635876165949</v>
      </c>
      <c r="D136" s="87">
        <f>IF(D51=0,0,1000000*D51/TrRoad_act!D79)</f>
        <v>122.21863653018363</v>
      </c>
      <c r="E136" s="87">
        <f>IF(E51=0,0,1000000*E51/TrRoad_act!E79)</f>
        <v>120.28601444874788</v>
      </c>
      <c r="F136" s="87">
        <f>IF(F51=0,0,1000000*F51/TrRoad_act!F79)</f>
        <v>118.24189296227735</v>
      </c>
      <c r="G136" s="87">
        <f>IF(G51=0,0,1000000*G51/TrRoad_act!G79)</f>
        <v>116.69761886198629</v>
      </c>
      <c r="H136" s="87">
        <f>IF(H51=0,0,1000000*H51/TrRoad_act!H79)</f>
        <v>115.05480366196385</v>
      </c>
      <c r="I136" s="87">
        <f>IF(I51=0,0,1000000*I51/TrRoad_act!I79)</f>
        <v>112.24249018218637</v>
      </c>
      <c r="J136" s="87">
        <f>IF(J51=0,0,1000000*J51/TrRoad_act!J79)</f>
        <v>113.84773288852629</v>
      </c>
      <c r="K136" s="87">
        <f>IF(K51=0,0,1000000*K51/TrRoad_act!K79)</f>
        <v>113.39115931409819</v>
      </c>
      <c r="L136" s="87">
        <f>IF(L51=0,0,1000000*L51/TrRoad_act!L79)</f>
        <v>116.20634616234051</v>
      </c>
      <c r="M136" s="87">
        <f>IF(M51=0,0,1000000*M51/TrRoad_act!M79)</f>
        <v>115.43665841365036</v>
      </c>
      <c r="N136" s="87">
        <f>IF(N51=0,0,1000000*N51/TrRoad_act!N79)</f>
        <v>130.02836847950516</v>
      </c>
      <c r="O136" s="87">
        <f>IF(O51=0,0,1000000*O51/TrRoad_act!O79)</f>
        <v>128.88627091900784</v>
      </c>
      <c r="P136" s="87">
        <f>IF(P51=0,0,1000000*P51/TrRoad_act!P79)</f>
        <v>130.04508403869539</v>
      </c>
      <c r="Q136" s="87">
        <f>IF(Q51=0,0,1000000*Q51/TrRoad_act!Q79)</f>
        <v>134.25188717007006</v>
      </c>
      <c r="R136" s="87">
        <f>IF(R51=0,0,1000000*R51/TrRoad_act!R79)</f>
        <v>140.77809225493334</v>
      </c>
      <c r="S136" s="87">
        <f>IF(S51=0,0,1000000*S51/TrRoad_act!S79)</f>
        <v>152.8142781537712</v>
      </c>
      <c r="T136" s="87">
        <f>IF(T51=0,0,1000000*T51/TrRoad_act!T79)</f>
        <v>157.39194500369297</v>
      </c>
      <c r="U136" s="87">
        <f>IF(U51=0,0,1000000*U51/TrRoad_act!U79)</f>
        <v>172.7314761857489</v>
      </c>
      <c r="V136" s="87">
        <f>IF(V51=0,0,1000000*V51/TrRoad_act!V79)</f>
        <v>178.90629144049839</v>
      </c>
      <c r="W136" s="87">
        <f>IF(W51=0,0,1000000*W51/TrRoad_act!W79)</f>
        <v>221.23250159084702</v>
      </c>
      <c r="DA136" s="171" t="s">
        <v>734</v>
      </c>
    </row>
    <row r="137" spans="1:105" ht="11.45" customHeight="1" x14ac:dyDescent="0.25">
      <c r="A137" s="109" t="s">
        <v>160</v>
      </c>
      <c r="B137" s="116">
        <f>IF(B52=0,0,1000000*B52/TrRoad_act!B80)</f>
        <v>9121.3666860504964</v>
      </c>
      <c r="C137" s="116">
        <f>IF(C52=0,0,1000000*C52/TrRoad_act!C80)</f>
        <v>9311.0145158760206</v>
      </c>
      <c r="D137" s="116">
        <f>IF(D52=0,0,1000000*D52/TrRoad_act!D80)</f>
        <v>9227.5963303689168</v>
      </c>
      <c r="E137" s="116">
        <f>IF(E52=0,0,1000000*E52/TrRoad_act!E80)</f>
        <v>9393.8950712389014</v>
      </c>
      <c r="F137" s="116">
        <f>IF(F52=0,0,1000000*F52/TrRoad_act!F80)</f>
        <v>9959.5369953859972</v>
      </c>
      <c r="G137" s="116">
        <f>IF(G52=0,0,1000000*G52/TrRoad_act!G80)</f>
        <v>10135.504274217126</v>
      </c>
      <c r="H137" s="116">
        <f>IF(H52=0,0,1000000*H52/TrRoad_act!H80)</f>
        <v>10545.994521794482</v>
      </c>
      <c r="I137" s="116">
        <f>IF(I52=0,0,1000000*I52/TrRoad_act!I80)</f>
        <v>10731.124275375971</v>
      </c>
      <c r="J137" s="116">
        <f>IF(J52=0,0,1000000*J52/TrRoad_act!J80)</f>
        <v>10163.886429578199</v>
      </c>
      <c r="K137" s="116">
        <f>IF(K52=0,0,1000000*K52/TrRoad_act!K80)</f>
        <v>9419.6945376934527</v>
      </c>
      <c r="L137" s="116">
        <f>IF(L52=0,0,1000000*L52/TrRoad_act!L80)</f>
        <v>9600.0041699567646</v>
      </c>
      <c r="M137" s="116">
        <f>IF(M52=0,0,1000000*M52/TrRoad_act!M80)</f>
        <v>9398.3115769488904</v>
      </c>
      <c r="N137" s="116">
        <f>IF(N52=0,0,1000000*N52/TrRoad_act!N80)</f>
        <v>9171.6818960872042</v>
      </c>
      <c r="O137" s="116">
        <f>IF(O52=0,0,1000000*O52/TrRoad_act!O80)</f>
        <v>9288.7124810279347</v>
      </c>
      <c r="P137" s="116">
        <f>IF(P52=0,0,1000000*P52/TrRoad_act!P80)</f>
        <v>9032.6543658513165</v>
      </c>
      <c r="Q137" s="116">
        <f>IF(Q52=0,0,1000000*Q52/TrRoad_act!Q80)</f>
        <v>9116.2934254076426</v>
      </c>
      <c r="R137" s="116">
        <f>IF(R52=0,0,1000000*R52/TrRoad_act!R80)</f>
        <v>9706.123539648348</v>
      </c>
      <c r="S137" s="116">
        <f>IF(S52=0,0,1000000*S52/TrRoad_act!S80)</f>
        <v>10070.969134423327</v>
      </c>
      <c r="T137" s="116">
        <f>IF(T52=0,0,1000000*T52/TrRoad_act!T80)</f>
        <v>10134.738749937702</v>
      </c>
      <c r="U137" s="116">
        <f>IF(U52=0,0,1000000*U52/TrRoad_act!U80)</f>
        <v>9960.747754382206</v>
      </c>
      <c r="V137" s="116">
        <f>IF(V52=0,0,1000000*V52/TrRoad_act!V80)</f>
        <v>9264.3571865157446</v>
      </c>
      <c r="W137" s="116">
        <f>IF(W52=0,0,1000000*W52/TrRoad_act!W80)</f>
        <v>9989.8490128553349</v>
      </c>
      <c r="DA137" s="176" t="s">
        <v>735</v>
      </c>
    </row>
    <row r="138" spans="1:105" ht="11.45" customHeight="1" x14ac:dyDescent="0.25">
      <c r="A138" s="128" t="s">
        <v>27</v>
      </c>
      <c r="B138" s="101">
        <f>IF(B53=0,0,1000000*B53/TrRoad_act!B81)</f>
        <v>6955.0609762490112</v>
      </c>
      <c r="C138" s="101">
        <f>IF(C53=0,0,1000000*C53/TrRoad_act!C81)</f>
        <v>7172.2120027988722</v>
      </c>
      <c r="D138" s="101">
        <f>IF(D53=0,0,1000000*D53/TrRoad_act!D81)</f>
        <v>7041.8139711581243</v>
      </c>
      <c r="E138" s="101">
        <f>IF(E53=0,0,1000000*E53/TrRoad_act!E81)</f>
        <v>7183.4140989992266</v>
      </c>
      <c r="F138" s="101">
        <f>IF(F53=0,0,1000000*F53/TrRoad_act!F81)</f>
        <v>7614.6597651245038</v>
      </c>
      <c r="G138" s="101">
        <f>IF(G53=0,0,1000000*G53/TrRoad_act!G81)</f>
        <v>7761.7147186572274</v>
      </c>
      <c r="H138" s="101">
        <f>IF(H53=0,0,1000000*H53/TrRoad_act!H81)</f>
        <v>7946.3803930890981</v>
      </c>
      <c r="I138" s="101">
        <f>IF(I53=0,0,1000000*I53/TrRoad_act!I81)</f>
        <v>8191.4678898786951</v>
      </c>
      <c r="J138" s="101">
        <f>IF(J53=0,0,1000000*J53/TrRoad_act!J81)</f>
        <v>7721.3930085455058</v>
      </c>
      <c r="K138" s="101">
        <f>IF(K53=0,0,1000000*K53/TrRoad_act!K81)</f>
        <v>7126.4145156492259</v>
      </c>
      <c r="L138" s="101">
        <f>IF(L53=0,0,1000000*L53/TrRoad_act!L81)</f>
        <v>7030.0832305759313</v>
      </c>
      <c r="M138" s="101">
        <f>IF(M53=0,0,1000000*M53/TrRoad_act!M81)</f>
        <v>6965.7743358580146</v>
      </c>
      <c r="N138" s="101">
        <f>IF(N53=0,0,1000000*N53/TrRoad_act!N81)</f>
        <v>6608.8166553253914</v>
      </c>
      <c r="O138" s="101">
        <f>IF(O53=0,0,1000000*O53/TrRoad_act!O81)</f>
        <v>6580.2642957800163</v>
      </c>
      <c r="P138" s="101">
        <f>IF(P53=0,0,1000000*P53/TrRoad_act!P81)</f>
        <v>6490.7321584680813</v>
      </c>
      <c r="Q138" s="101">
        <f>IF(Q53=0,0,1000000*Q53/TrRoad_act!Q81)</f>
        <v>6570.006925878628</v>
      </c>
      <c r="R138" s="101">
        <f>IF(R53=0,0,1000000*R53/TrRoad_act!R81)</f>
        <v>6975.4587208728608</v>
      </c>
      <c r="S138" s="101">
        <f>IF(S53=0,0,1000000*S53/TrRoad_act!S81)</f>
        <v>7169.4941438816813</v>
      </c>
      <c r="T138" s="101">
        <f>IF(T53=0,0,1000000*T53/TrRoad_act!T81)</f>
        <v>7232.5919345439079</v>
      </c>
      <c r="U138" s="101">
        <f>IF(U53=0,0,1000000*U53/TrRoad_act!U81)</f>
        <v>7013.1753316559534</v>
      </c>
      <c r="V138" s="101">
        <f>IF(V53=0,0,1000000*V53/TrRoad_act!V81)</f>
        <v>6583.3845163093929</v>
      </c>
      <c r="W138" s="101">
        <f>IF(W53=0,0,1000000*W53/TrRoad_act!W81)</f>
        <v>7241.0103521030869</v>
      </c>
      <c r="DA138" s="175" t="s">
        <v>736</v>
      </c>
    </row>
    <row r="139" spans="1:105" ht="11.45" customHeight="1" x14ac:dyDescent="0.25">
      <c r="A139" s="138" t="s">
        <v>116</v>
      </c>
      <c r="B139" s="88">
        <f>IF(B55=0,0,1000000*B55/TrRoad_act!B82)</f>
        <v>41397.632632073532</v>
      </c>
      <c r="C139" s="88">
        <f>IF(C55=0,0,1000000*C55/TrRoad_act!C82)</f>
        <v>39865.793414174746</v>
      </c>
      <c r="D139" s="88">
        <f>IF(D55=0,0,1000000*D55/TrRoad_act!D82)</f>
        <v>39490.632464130023</v>
      </c>
      <c r="E139" s="88">
        <f>IF(E55=0,0,1000000*E55/TrRoad_act!E82)</f>
        <v>39609.269849926597</v>
      </c>
      <c r="F139" s="88">
        <f>IF(F55=0,0,1000000*F55/TrRoad_act!F82)</f>
        <v>37008.42688659062</v>
      </c>
      <c r="G139" s="88">
        <f>IF(G55=0,0,1000000*G55/TrRoad_act!G82)</f>
        <v>36856.785114744147</v>
      </c>
      <c r="H139" s="88">
        <f>IF(H55=0,0,1000000*H55/TrRoad_act!H82)</f>
        <v>39200.244027885572</v>
      </c>
      <c r="I139" s="88">
        <f>IF(I55=0,0,1000000*I55/TrRoad_act!I82)</f>
        <v>37882.748567151066</v>
      </c>
      <c r="J139" s="88">
        <f>IF(J55=0,0,1000000*J55/TrRoad_act!J82)</f>
        <v>36779.394507398894</v>
      </c>
      <c r="K139" s="88">
        <f>IF(K55=0,0,1000000*K55/TrRoad_act!K82)</f>
        <v>36992.590042336087</v>
      </c>
      <c r="L139" s="88">
        <f>IF(L55=0,0,1000000*L55/TrRoad_act!L82)</f>
        <v>39360.127649082278</v>
      </c>
      <c r="M139" s="88">
        <f>IF(M55=0,0,1000000*M55/TrRoad_act!M82)</f>
        <v>37892.486169632066</v>
      </c>
      <c r="N139" s="88">
        <f>IF(N55=0,0,1000000*N55/TrRoad_act!N82)</f>
        <v>38696.538182887183</v>
      </c>
      <c r="O139" s="88">
        <f>IF(O55=0,0,1000000*O55/TrRoad_act!O82)</f>
        <v>37481.193143024255</v>
      </c>
      <c r="P139" s="88">
        <f>IF(P55=0,0,1000000*P55/TrRoad_act!P82)</f>
        <v>35502.99067930707</v>
      </c>
      <c r="Q139" s="88">
        <f>IF(Q55=0,0,1000000*Q55/TrRoad_act!Q82)</f>
        <v>35094.547239376334</v>
      </c>
      <c r="R139" s="88">
        <f>IF(R55=0,0,1000000*R55/TrRoad_act!R82)</f>
        <v>35873.699747761981</v>
      </c>
      <c r="S139" s="88">
        <f>IF(S55=0,0,1000000*S55/TrRoad_act!S82)</f>
        <v>36375.3628862162</v>
      </c>
      <c r="T139" s="88">
        <f>IF(T55=0,0,1000000*T55/TrRoad_act!T82)</f>
        <v>38176.473879061421</v>
      </c>
      <c r="U139" s="88">
        <f>IF(U55=0,0,1000000*U55/TrRoad_act!U82)</f>
        <v>37767.056085151089</v>
      </c>
      <c r="V139" s="88">
        <f>IF(V55=0,0,1000000*V55/TrRoad_act!V82)</f>
        <v>34636.620200337711</v>
      </c>
      <c r="W139" s="88">
        <f>IF(W55=0,0,1000000*W55/TrRoad_act!W82)</f>
        <v>34838.081663070181</v>
      </c>
      <c r="DA139" s="178" t="s">
        <v>737</v>
      </c>
    </row>
    <row r="140" spans="1:105" x14ac:dyDescent="0.25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DA140" s="171"/>
    </row>
    <row r="141" spans="1:105" ht="11.45" customHeight="1" x14ac:dyDescent="0.25">
      <c r="A141" s="53" t="s">
        <v>40</v>
      </c>
      <c r="B141" s="76">
        <f t="shared" ref="B141:K141" si="37">IF(B17=0,0,B17/B$17)</f>
        <v>1</v>
      </c>
      <c r="C141" s="76">
        <f t="shared" si="37"/>
        <v>1</v>
      </c>
      <c r="D141" s="76">
        <f t="shared" si="37"/>
        <v>1</v>
      </c>
      <c r="E141" s="76">
        <f t="shared" si="37"/>
        <v>1</v>
      </c>
      <c r="F141" s="76">
        <f t="shared" si="37"/>
        <v>1</v>
      </c>
      <c r="G141" s="76">
        <f t="shared" si="37"/>
        <v>1</v>
      </c>
      <c r="H141" s="76">
        <f t="shared" si="37"/>
        <v>1</v>
      </c>
      <c r="I141" s="76">
        <f t="shared" si="37"/>
        <v>1</v>
      </c>
      <c r="J141" s="76">
        <f t="shared" si="37"/>
        <v>1</v>
      </c>
      <c r="K141" s="76">
        <f t="shared" si="37"/>
        <v>1</v>
      </c>
      <c r="L141" s="76">
        <f t="shared" ref="L141" si="38">IF(L17=0,0,L17/L$17)</f>
        <v>1</v>
      </c>
      <c r="M141" s="76">
        <f t="shared" ref="M141:V141" si="39">IF(M17=0,0,M17/M$17)</f>
        <v>1</v>
      </c>
      <c r="N141" s="76">
        <f t="shared" si="39"/>
        <v>1</v>
      </c>
      <c r="O141" s="76">
        <f t="shared" si="39"/>
        <v>1</v>
      </c>
      <c r="P141" s="76">
        <f t="shared" si="39"/>
        <v>1</v>
      </c>
      <c r="Q141" s="76">
        <f t="shared" si="39"/>
        <v>1</v>
      </c>
      <c r="R141" s="76">
        <f t="shared" si="39"/>
        <v>1</v>
      </c>
      <c r="S141" s="76">
        <f t="shared" si="39"/>
        <v>1</v>
      </c>
      <c r="T141" s="76">
        <f t="shared" si="39"/>
        <v>1</v>
      </c>
      <c r="U141" s="76">
        <f t="shared" si="39"/>
        <v>1</v>
      </c>
      <c r="V141" s="76">
        <f t="shared" si="39"/>
        <v>1</v>
      </c>
      <c r="W141" s="76">
        <f t="shared" ref="W141" si="40">IF(W17=0,0,W17/W$17)</f>
        <v>1</v>
      </c>
      <c r="DA141" s="183"/>
    </row>
    <row r="142" spans="1:105" ht="11.45" customHeight="1" x14ac:dyDescent="0.25">
      <c r="A142" s="27" t="s">
        <v>33</v>
      </c>
      <c r="B142" s="46">
        <f t="shared" ref="B142:K142" si="41">IF(B18=0,0,B18/B$17)</f>
        <v>0.68677041273542994</v>
      </c>
      <c r="C142" s="46">
        <f t="shared" si="41"/>
        <v>0.68318546760569554</v>
      </c>
      <c r="D142" s="46">
        <f t="shared" si="41"/>
        <v>0.68581714694265739</v>
      </c>
      <c r="E142" s="46">
        <f t="shared" si="41"/>
        <v>0.68216150096847628</v>
      </c>
      <c r="F142" s="46">
        <f t="shared" si="41"/>
        <v>0.67521970074067905</v>
      </c>
      <c r="G142" s="46">
        <f t="shared" si="41"/>
        <v>0.66882254243593187</v>
      </c>
      <c r="H142" s="46">
        <f t="shared" si="41"/>
        <v>0.66471438455912324</v>
      </c>
      <c r="I142" s="46">
        <f t="shared" si="41"/>
        <v>0.66193571881295343</v>
      </c>
      <c r="J142" s="46">
        <f t="shared" si="41"/>
        <v>0.66757553127391089</v>
      </c>
      <c r="K142" s="46">
        <f t="shared" si="41"/>
        <v>0.68267282540732543</v>
      </c>
      <c r="L142" s="46">
        <f t="shared" ref="L142" si="42">IF(L18=0,0,L18/L$17)</f>
        <v>0.67552068271390864</v>
      </c>
      <c r="M142" s="46">
        <f t="shared" ref="M142:V142" si="43">IF(M18=0,0,M18/M$17)</f>
        <v>0.67693344048344295</v>
      </c>
      <c r="N142" s="46">
        <f t="shared" si="43"/>
        <v>0.68051818131540143</v>
      </c>
      <c r="O142" s="46">
        <f t="shared" si="43"/>
        <v>0.68563994884370183</v>
      </c>
      <c r="P142" s="46">
        <f t="shared" si="43"/>
        <v>0.69210455436501728</v>
      </c>
      <c r="Q142" s="46">
        <f t="shared" si="43"/>
        <v>0.69346141026251629</v>
      </c>
      <c r="R142" s="46">
        <f t="shared" si="43"/>
        <v>0.68842932637214094</v>
      </c>
      <c r="S142" s="46">
        <f t="shared" si="43"/>
        <v>0.68212038114312246</v>
      </c>
      <c r="T142" s="46">
        <f t="shared" si="43"/>
        <v>0.67665171150860759</v>
      </c>
      <c r="U142" s="46">
        <f t="shared" si="43"/>
        <v>0.676543494579953</v>
      </c>
      <c r="V142" s="46">
        <f t="shared" si="43"/>
        <v>0.65841716657399596</v>
      </c>
      <c r="W142" s="46">
        <f t="shared" ref="W142" si="44">IF(W18=0,0,W18/W$17)</f>
        <v>0.65022024419469249</v>
      </c>
      <c r="DA142" s="211"/>
    </row>
    <row r="143" spans="1:105" ht="11.45" customHeight="1" x14ac:dyDescent="0.25">
      <c r="A143" s="153" t="s">
        <v>182</v>
      </c>
      <c r="B143" s="154">
        <f t="shared" ref="B143:K143" si="45">IF(B19=0,0,B19/B$17)</f>
        <v>1.3999605541817419E-2</v>
      </c>
      <c r="C143" s="154">
        <f t="shared" si="45"/>
        <v>1.406335193153878E-2</v>
      </c>
      <c r="D143" s="154">
        <f t="shared" si="45"/>
        <v>1.3951906932453398E-2</v>
      </c>
      <c r="E143" s="154">
        <f t="shared" si="45"/>
        <v>1.4027316686546321E-2</v>
      </c>
      <c r="F143" s="154">
        <f t="shared" si="45"/>
        <v>1.3948723294786665E-2</v>
      </c>
      <c r="G143" s="154">
        <f t="shared" si="45"/>
        <v>1.4216071024611254E-2</v>
      </c>
      <c r="H143" s="154">
        <f t="shared" si="45"/>
        <v>1.3618361967767499E-2</v>
      </c>
      <c r="I143" s="154">
        <f t="shared" si="45"/>
        <v>1.2841752242567504E-2</v>
      </c>
      <c r="J143" s="154">
        <f t="shared" si="45"/>
        <v>1.3414993942042016E-2</v>
      </c>
      <c r="K143" s="154">
        <f t="shared" si="45"/>
        <v>1.345982077019482E-2</v>
      </c>
      <c r="L143" s="154">
        <f t="shared" ref="L143" si="46">IF(L19=0,0,L19/L$17)</f>
        <v>1.3726648364846305E-2</v>
      </c>
      <c r="M143" s="154">
        <f t="shared" ref="M143:V143" si="47">IF(M19=0,0,M19/M$17)</f>
        <v>1.3770921625841401E-2</v>
      </c>
      <c r="N143" s="154">
        <f t="shared" si="47"/>
        <v>1.3906290467471195E-2</v>
      </c>
      <c r="O143" s="154">
        <f t="shared" si="47"/>
        <v>1.3895172251037256E-2</v>
      </c>
      <c r="P143" s="154">
        <f t="shared" si="47"/>
        <v>1.3996086993605186E-2</v>
      </c>
      <c r="Q143" s="154">
        <f t="shared" si="47"/>
        <v>1.3954178601347962E-2</v>
      </c>
      <c r="R143" s="154">
        <f t="shared" si="47"/>
        <v>1.3658506842601991E-2</v>
      </c>
      <c r="S143" s="154">
        <f t="shared" si="47"/>
        <v>1.2700819240242673E-2</v>
      </c>
      <c r="T143" s="154">
        <f t="shared" si="47"/>
        <v>1.2063829544803171E-2</v>
      </c>
      <c r="U143" s="154">
        <f t="shared" si="47"/>
        <v>1.2478165270715828E-2</v>
      </c>
      <c r="V143" s="154">
        <f t="shared" si="47"/>
        <v>1.2412726741247456E-2</v>
      </c>
      <c r="W143" s="154">
        <f t="shared" ref="W143" si="48">IF(W19=0,0,W19/W$17)</f>
        <v>1.1446569940182387E-2</v>
      </c>
      <c r="DA143" s="212"/>
    </row>
    <row r="144" spans="1:105" ht="11.45" customHeight="1" x14ac:dyDescent="0.25">
      <c r="A144" s="155" t="s">
        <v>20</v>
      </c>
      <c r="B144" s="156">
        <f t="shared" ref="B144:K144" si="49">IF(B21=0,0,B21/B$17)</f>
        <v>0.61641132721945635</v>
      </c>
      <c r="C144" s="156">
        <f t="shared" si="49"/>
        <v>0.61413552525814485</v>
      </c>
      <c r="D144" s="156">
        <f t="shared" si="49"/>
        <v>0.618061690404488</v>
      </c>
      <c r="E144" s="156">
        <f t="shared" si="49"/>
        <v>0.61442835487875169</v>
      </c>
      <c r="F144" s="156">
        <f t="shared" si="49"/>
        <v>0.60921863206731874</v>
      </c>
      <c r="G144" s="156">
        <f t="shared" si="49"/>
        <v>0.60352317117492227</v>
      </c>
      <c r="H144" s="156">
        <f t="shared" si="49"/>
        <v>0.60067333496336994</v>
      </c>
      <c r="I144" s="156">
        <f t="shared" si="49"/>
        <v>0.59927157796169883</v>
      </c>
      <c r="J144" s="156">
        <f t="shared" si="49"/>
        <v>0.60342635204848694</v>
      </c>
      <c r="K144" s="156">
        <f t="shared" si="49"/>
        <v>0.61733488475631393</v>
      </c>
      <c r="L144" s="156">
        <f t="shared" ref="L144" si="50">IF(L21=0,0,L21/L$17)</f>
        <v>0.60955274288717576</v>
      </c>
      <c r="M144" s="156">
        <f t="shared" ref="M144:V144" si="51">IF(M21=0,0,M21/M$17)</f>
        <v>0.60992980903600746</v>
      </c>
      <c r="N144" s="156">
        <f t="shared" si="51"/>
        <v>0.61228470349403563</v>
      </c>
      <c r="O144" s="156">
        <f t="shared" si="51"/>
        <v>0.616847634881319</v>
      </c>
      <c r="P144" s="156">
        <f t="shared" si="51"/>
        <v>0.62311903999519058</v>
      </c>
      <c r="Q144" s="156">
        <f t="shared" si="51"/>
        <v>0.62349387080967567</v>
      </c>
      <c r="R144" s="156">
        <f t="shared" si="51"/>
        <v>0.61900064608444538</v>
      </c>
      <c r="S144" s="156">
        <f t="shared" si="51"/>
        <v>0.61553495360829802</v>
      </c>
      <c r="T144" s="156">
        <f t="shared" si="51"/>
        <v>0.61064542303704128</v>
      </c>
      <c r="U144" s="156">
        <f t="shared" si="51"/>
        <v>0.60993071647700425</v>
      </c>
      <c r="V144" s="156">
        <f t="shared" si="51"/>
        <v>0.59009981816415791</v>
      </c>
      <c r="W144" s="156">
        <f t="shared" ref="W144" si="52">IF(W21=0,0,W21/W$17)</f>
        <v>0.58538258816079625</v>
      </c>
      <c r="DA144" s="213"/>
    </row>
    <row r="145" spans="1:105" ht="11.45" customHeight="1" x14ac:dyDescent="0.25">
      <c r="A145" s="157" t="s">
        <v>110</v>
      </c>
      <c r="B145" s="103">
        <f t="shared" ref="B145:K145" si="53">IF(B22=0,0,B22/B$17)</f>
        <v>0.41643742893848679</v>
      </c>
      <c r="C145" s="103">
        <f t="shared" si="53"/>
        <v>0.40313806246067635</v>
      </c>
      <c r="D145" s="103">
        <f t="shared" si="53"/>
        <v>0.39209925674448637</v>
      </c>
      <c r="E145" s="103">
        <f t="shared" si="53"/>
        <v>0.3744584690052194</v>
      </c>
      <c r="F145" s="103">
        <f t="shared" si="53"/>
        <v>0.35419586251167551</v>
      </c>
      <c r="G145" s="103">
        <f t="shared" si="53"/>
        <v>0.33738678834071789</v>
      </c>
      <c r="H145" s="103">
        <f t="shared" si="53"/>
        <v>0.31981916209267813</v>
      </c>
      <c r="I145" s="103">
        <f t="shared" si="53"/>
        <v>0.30517409296858028</v>
      </c>
      <c r="J145" s="103">
        <f t="shared" si="53"/>
        <v>0.29526741960295178</v>
      </c>
      <c r="K145" s="103">
        <f t="shared" si="53"/>
        <v>0.29189402285567551</v>
      </c>
      <c r="L145" s="103">
        <f t="shared" ref="L145" si="54">IF(L22=0,0,L22/L$17)</f>
        <v>0.2768118214895966</v>
      </c>
      <c r="M145" s="103">
        <f t="shared" ref="M145:V145" si="55">IF(M22=0,0,M22/M$17)</f>
        <v>0.26803364542990982</v>
      </c>
      <c r="N145" s="103">
        <f t="shared" si="55"/>
        <v>0.25752076608924312</v>
      </c>
      <c r="O145" s="103">
        <f t="shared" si="55"/>
        <v>0.25139925908475674</v>
      </c>
      <c r="P145" s="103">
        <f t="shared" si="55"/>
        <v>0.24639227504508596</v>
      </c>
      <c r="Q145" s="103">
        <f t="shared" si="55"/>
        <v>0.23977324996852303</v>
      </c>
      <c r="R145" s="103">
        <f t="shared" si="55"/>
        <v>0.23533322073823479</v>
      </c>
      <c r="S145" s="103">
        <f t="shared" si="55"/>
        <v>0.2335397293330107</v>
      </c>
      <c r="T145" s="103">
        <f t="shared" si="55"/>
        <v>0.23373113583964447</v>
      </c>
      <c r="U145" s="103">
        <f t="shared" si="55"/>
        <v>0.23656547265099326</v>
      </c>
      <c r="V145" s="103">
        <f t="shared" si="55"/>
        <v>0.23110249809080605</v>
      </c>
      <c r="W145" s="103">
        <f t="shared" ref="W145" si="56">IF(W22=0,0,W22/W$17)</f>
        <v>0.23466577619938195</v>
      </c>
      <c r="DA145" s="191"/>
    </row>
    <row r="146" spans="1:105" ht="11.45" customHeight="1" x14ac:dyDescent="0.25">
      <c r="A146" s="157" t="s">
        <v>111</v>
      </c>
      <c r="B146" s="103">
        <f t="shared" ref="B146:K146" si="57">IF(B24=0,0,B24/B$17)</f>
        <v>0.18447632773043937</v>
      </c>
      <c r="C146" s="103">
        <f t="shared" si="57"/>
        <v>0.19485481485706949</v>
      </c>
      <c r="D146" s="103">
        <f t="shared" si="57"/>
        <v>0.20920269191438096</v>
      </c>
      <c r="E146" s="103">
        <f t="shared" si="57"/>
        <v>0.22282484056332075</v>
      </c>
      <c r="F146" s="103">
        <f t="shared" si="57"/>
        <v>0.23708319649789958</v>
      </c>
      <c r="G146" s="103">
        <f t="shared" si="57"/>
        <v>0.24738006261587875</v>
      </c>
      <c r="H146" s="103">
        <f t="shared" si="57"/>
        <v>0.2617547495854195</v>
      </c>
      <c r="I146" s="103">
        <f t="shared" si="57"/>
        <v>0.27515915510188477</v>
      </c>
      <c r="J146" s="103">
        <f t="shared" si="57"/>
        <v>0.28837419533981085</v>
      </c>
      <c r="K146" s="103">
        <f t="shared" si="57"/>
        <v>0.30411719545346655</v>
      </c>
      <c r="L146" s="103">
        <f t="shared" ref="L146" si="58">IF(L24=0,0,L24/L$17)</f>
        <v>0.31087246172674826</v>
      </c>
      <c r="M146" s="103">
        <f t="shared" ref="M146:V146" si="59">IF(M24=0,0,M24/M$17)</f>
        <v>0.31911731442253527</v>
      </c>
      <c r="N146" s="103">
        <f t="shared" si="59"/>
        <v>0.33116971166647119</v>
      </c>
      <c r="O146" s="103">
        <f t="shared" si="59"/>
        <v>0.34005556142586885</v>
      </c>
      <c r="P146" s="103">
        <f t="shared" si="59"/>
        <v>0.35103147288647907</v>
      </c>
      <c r="Q146" s="103">
        <f t="shared" si="59"/>
        <v>0.3575582002992968</v>
      </c>
      <c r="R146" s="103">
        <f t="shared" si="59"/>
        <v>0.35784135796568084</v>
      </c>
      <c r="S146" s="103">
        <f t="shared" si="59"/>
        <v>0.35636377921251328</v>
      </c>
      <c r="T146" s="103">
        <f t="shared" si="59"/>
        <v>0.35119786879948184</v>
      </c>
      <c r="U146" s="103">
        <f t="shared" si="59"/>
        <v>0.34701595747438368</v>
      </c>
      <c r="V146" s="103">
        <f t="shared" si="59"/>
        <v>0.33272659867317245</v>
      </c>
      <c r="W146" s="103">
        <f t="shared" ref="W146" si="60">IF(W24=0,0,W24/W$17)</f>
        <v>0.32363487911448741</v>
      </c>
      <c r="DA146" s="191"/>
    </row>
    <row r="147" spans="1:105" ht="11.45" customHeight="1" x14ac:dyDescent="0.25">
      <c r="A147" s="157" t="s">
        <v>112</v>
      </c>
      <c r="B147" s="103">
        <f t="shared" ref="B147:K147" si="61">IF(B26=0,0,B26/B$17)</f>
        <v>1.4220070644972344E-2</v>
      </c>
      <c r="C147" s="103">
        <f t="shared" si="61"/>
        <v>1.4710798504507933E-2</v>
      </c>
      <c r="D147" s="103">
        <f t="shared" si="61"/>
        <v>1.5375031221806279E-2</v>
      </c>
      <c r="E147" s="103">
        <f t="shared" si="61"/>
        <v>1.5759791054943025E-2</v>
      </c>
      <c r="F147" s="103">
        <f t="shared" si="61"/>
        <v>1.6590434883496926E-2</v>
      </c>
      <c r="G147" s="103">
        <f t="shared" si="61"/>
        <v>1.7099713990867783E-2</v>
      </c>
      <c r="H147" s="103">
        <f t="shared" si="61"/>
        <v>1.7251957186047117E-2</v>
      </c>
      <c r="I147" s="103">
        <f t="shared" si="61"/>
        <v>1.6907956123978034E-2</v>
      </c>
      <c r="J147" s="103">
        <f t="shared" si="61"/>
        <v>1.7644722324403506E-2</v>
      </c>
      <c r="K147" s="103">
        <f t="shared" si="61"/>
        <v>1.873440556546219E-2</v>
      </c>
      <c r="L147" s="103">
        <f t="shared" ref="L147" si="62">IF(L26=0,0,L26/L$17)</f>
        <v>1.8938120845453352E-2</v>
      </c>
      <c r="M147" s="103">
        <f t="shared" ref="M147:V147" si="63">IF(M26=0,0,M26/M$17)</f>
        <v>1.9796475374838279E-2</v>
      </c>
      <c r="N147" s="103">
        <f t="shared" si="63"/>
        <v>2.0444812145328353E-2</v>
      </c>
      <c r="O147" s="103">
        <f t="shared" si="63"/>
        <v>2.1916559498642834E-2</v>
      </c>
      <c r="P147" s="103">
        <f t="shared" si="63"/>
        <v>2.1810113902292472E-2</v>
      </c>
      <c r="Q147" s="103">
        <f t="shared" si="63"/>
        <v>2.206344435015857E-2</v>
      </c>
      <c r="R147" s="103">
        <f t="shared" si="63"/>
        <v>2.1636024699642136E-2</v>
      </c>
      <c r="S147" s="103">
        <f t="shared" si="63"/>
        <v>2.1550571344230357E-2</v>
      </c>
      <c r="T147" s="103">
        <f t="shared" si="63"/>
        <v>2.1296277968318053E-2</v>
      </c>
      <c r="U147" s="103">
        <f t="shared" si="63"/>
        <v>2.1208602781784797E-2</v>
      </c>
      <c r="V147" s="103">
        <f t="shared" si="63"/>
        <v>2.0194849821924554E-2</v>
      </c>
      <c r="W147" s="103">
        <f t="shared" ref="W147" si="64">IF(W26=0,0,W26/W$17)</f>
        <v>1.9451862239044354E-2</v>
      </c>
      <c r="DA147" s="191"/>
    </row>
    <row r="148" spans="1:105" ht="11.45" customHeight="1" x14ac:dyDescent="0.25">
      <c r="A148" s="157" t="s">
        <v>113</v>
      </c>
      <c r="B148" s="103">
        <f t="shared" ref="B148:K148" si="65">IF(B27=0,0,B27/B$17)</f>
        <v>1.2774999055578688E-3</v>
      </c>
      <c r="C148" s="103">
        <f t="shared" si="65"/>
        <v>1.4318494358910899E-3</v>
      </c>
      <c r="D148" s="103">
        <f t="shared" si="65"/>
        <v>1.3847105238143991E-3</v>
      </c>
      <c r="E148" s="103">
        <f t="shared" si="65"/>
        <v>1.3852499538200623E-3</v>
      </c>
      <c r="F148" s="103">
        <f t="shared" si="65"/>
        <v>1.3491320518191625E-3</v>
      </c>
      <c r="G148" s="103">
        <f t="shared" si="65"/>
        <v>1.656598957650671E-3</v>
      </c>
      <c r="H148" s="103">
        <f t="shared" si="65"/>
        <v>1.8474312220912485E-3</v>
      </c>
      <c r="I148" s="103">
        <f t="shared" si="65"/>
        <v>2.0303221028023593E-3</v>
      </c>
      <c r="J148" s="103">
        <f t="shared" si="65"/>
        <v>2.1367403764448968E-3</v>
      </c>
      <c r="K148" s="103">
        <f t="shared" si="65"/>
        <v>2.5852474737180953E-3</v>
      </c>
      <c r="L148" s="103">
        <f t="shared" ref="L148" si="66">IF(L27=0,0,L27/L$17)</f>
        <v>2.9213831136577603E-3</v>
      </c>
      <c r="M148" s="103">
        <f t="shared" ref="M148:V148" si="67">IF(M27=0,0,M27/M$17)</f>
        <v>2.9618113527354372E-3</v>
      </c>
      <c r="N148" s="103">
        <f t="shared" si="67"/>
        <v>3.1080108146129049E-3</v>
      </c>
      <c r="O148" s="103">
        <f t="shared" si="67"/>
        <v>3.3688829558682631E-3</v>
      </c>
      <c r="P148" s="103">
        <f t="shared" si="67"/>
        <v>3.6810442238555527E-3</v>
      </c>
      <c r="Q148" s="103">
        <f t="shared" si="67"/>
        <v>3.7508697873440289E-3</v>
      </c>
      <c r="R148" s="103">
        <f t="shared" si="67"/>
        <v>3.7634827295488396E-3</v>
      </c>
      <c r="S148" s="103">
        <f t="shared" si="67"/>
        <v>3.5148227821407522E-3</v>
      </c>
      <c r="T148" s="103">
        <f t="shared" si="67"/>
        <v>3.6064968796102673E-3</v>
      </c>
      <c r="U148" s="103">
        <f t="shared" si="67"/>
        <v>3.9407483587484294E-3</v>
      </c>
      <c r="V148" s="103">
        <f t="shared" si="67"/>
        <v>3.8484653102215682E-3</v>
      </c>
      <c r="W148" s="103">
        <f t="shared" ref="W148" si="68">IF(W27=0,0,W27/W$17)</f>
        <v>3.6158699165532915E-3</v>
      </c>
      <c r="DA148" s="191"/>
    </row>
    <row r="149" spans="1:105" ht="11.45" customHeight="1" x14ac:dyDescent="0.25">
      <c r="A149" s="157" t="s">
        <v>114</v>
      </c>
      <c r="B149" s="103">
        <f t="shared" ref="B149:K149" si="69">IF(B29=0,0,B29/B$17)</f>
        <v>0</v>
      </c>
      <c r="C149" s="103">
        <f t="shared" si="69"/>
        <v>0</v>
      </c>
      <c r="D149" s="103">
        <f t="shared" si="69"/>
        <v>0</v>
      </c>
      <c r="E149" s="103">
        <f t="shared" si="69"/>
        <v>0</v>
      </c>
      <c r="F149" s="103">
        <f t="shared" si="69"/>
        <v>0</v>
      </c>
      <c r="G149" s="103">
        <f t="shared" si="69"/>
        <v>0</v>
      </c>
      <c r="H149" s="103">
        <f t="shared" si="69"/>
        <v>0</v>
      </c>
      <c r="I149" s="103">
        <f t="shared" si="69"/>
        <v>0</v>
      </c>
      <c r="J149" s="103">
        <f t="shared" si="69"/>
        <v>2.2124701422087908E-7</v>
      </c>
      <c r="K149" s="103">
        <f t="shared" si="69"/>
        <v>2.7217991673617439E-7</v>
      </c>
      <c r="L149" s="103">
        <f t="shared" ref="L149" si="70">IF(L29=0,0,L29/L$17)</f>
        <v>7.7502027104375035E-7</v>
      </c>
      <c r="M149" s="103">
        <f t="shared" ref="M149:V149" si="71">IF(M29=0,0,M29/M$17)</f>
        <v>1.4000915352970439E-6</v>
      </c>
      <c r="N149" s="103">
        <f t="shared" si="71"/>
        <v>1.2641551163992911E-5</v>
      </c>
      <c r="O149" s="103">
        <f t="shared" si="71"/>
        <v>6.2596313751626278E-5</v>
      </c>
      <c r="P149" s="103">
        <f t="shared" si="71"/>
        <v>1.3626940145809328E-4</v>
      </c>
      <c r="Q149" s="103">
        <f t="shared" si="71"/>
        <v>2.4347772884378513E-4</v>
      </c>
      <c r="R149" s="103">
        <f t="shared" si="71"/>
        <v>2.8666564848925618E-4</v>
      </c>
      <c r="S149" s="103">
        <f t="shared" si="71"/>
        <v>3.6845464872231121E-4</v>
      </c>
      <c r="T149" s="103">
        <f t="shared" si="71"/>
        <v>5.0547837353796777E-4</v>
      </c>
      <c r="U149" s="103">
        <f t="shared" si="71"/>
        <v>6.7194701509085705E-4</v>
      </c>
      <c r="V149" s="103">
        <f t="shared" si="71"/>
        <v>1.230467947190321E-3</v>
      </c>
      <c r="W149" s="103">
        <f t="shared" ref="W149" si="72">IF(W29=0,0,W29/W$17)</f>
        <v>2.1583163994502545E-3</v>
      </c>
      <c r="DA149" s="191"/>
    </row>
    <row r="150" spans="1:105" ht="11.45" customHeight="1" x14ac:dyDescent="0.25">
      <c r="A150" s="157" t="s">
        <v>115</v>
      </c>
      <c r="B150" s="103">
        <f t="shared" ref="B150:K150" si="73">IF(B32=0,0,B32/B$17)</f>
        <v>0</v>
      </c>
      <c r="C150" s="103">
        <f t="shared" si="73"/>
        <v>0</v>
      </c>
      <c r="D150" s="103">
        <f t="shared" si="73"/>
        <v>0</v>
      </c>
      <c r="E150" s="103">
        <f t="shared" si="73"/>
        <v>4.3014484866387855E-9</v>
      </c>
      <c r="F150" s="103">
        <f t="shared" si="73"/>
        <v>6.122427697788344E-9</v>
      </c>
      <c r="G150" s="103">
        <f t="shared" si="73"/>
        <v>7.2698072969506629E-9</v>
      </c>
      <c r="H150" s="103">
        <f t="shared" si="73"/>
        <v>3.4877134090952907E-8</v>
      </c>
      <c r="I150" s="103">
        <f t="shared" si="73"/>
        <v>5.1664453402783199E-8</v>
      </c>
      <c r="J150" s="103">
        <f t="shared" si="73"/>
        <v>3.053157861610273E-6</v>
      </c>
      <c r="K150" s="103">
        <f t="shared" si="73"/>
        <v>3.7412280749742288E-6</v>
      </c>
      <c r="L150" s="103">
        <f t="shared" ref="L150" si="74">IF(L32=0,0,L32/L$17)</f>
        <v>8.1806914487326579E-6</v>
      </c>
      <c r="M150" s="103">
        <f t="shared" ref="M150:V150" si="75">IF(M32=0,0,M32/M$17)</f>
        <v>1.9162364453270606E-5</v>
      </c>
      <c r="N150" s="103">
        <f t="shared" si="75"/>
        <v>2.8761227216048078E-5</v>
      </c>
      <c r="O150" s="103">
        <f t="shared" si="75"/>
        <v>4.4775602430676095E-5</v>
      </c>
      <c r="P150" s="103">
        <f t="shared" si="75"/>
        <v>6.7864536019454354E-5</v>
      </c>
      <c r="Q150" s="103">
        <f t="shared" si="75"/>
        <v>1.0462867550942298E-4</v>
      </c>
      <c r="R150" s="103">
        <f t="shared" si="75"/>
        <v>1.3989430284949112E-4</v>
      </c>
      <c r="S150" s="103">
        <f t="shared" si="75"/>
        <v>1.9759628768064463E-4</v>
      </c>
      <c r="T150" s="103">
        <f t="shared" si="75"/>
        <v>3.0816517644872103E-4</v>
      </c>
      <c r="U150" s="103">
        <f t="shared" si="75"/>
        <v>5.2798819600336313E-4</v>
      </c>
      <c r="V150" s="103">
        <f t="shared" si="75"/>
        <v>9.969383208428093E-4</v>
      </c>
      <c r="W150" s="103">
        <f t="shared" ref="W150" si="76">IF(W32=0,0,W32/W$17)</f>
        <v>1.8558842918789634E-3</v>
      </c>
      <c r="DA150" s="191"/>
    </row>
    <row r="151" spans="1:105" ht="11.45" customHeight="1" x14ac:dyDescent="0.25">
      <c r="A151" s="155" t="s">
        <v>21</v>
      </c>
      <c r="B151" s="156">
        <f t="shared" ref="B151:K151" si="77">IF(B33=0,0,B33/B$17)</f>
        <v>5.6359479974156329E-2</v>
      </c>
      <c r="C151" s="156">
        <f t="shared" si="77"/>
        <v>5.498659041601188E-2</v>
      </c>
      <c r="D151" s="156">
        <f t="shared" si="77"/>
        <v>5.3803549605715935E-2</v>
      </c>
      <c r="E151" s="156">
        <f t="shared" si="77"/>
        <v>5.3705829403178244E-2</v>
      </c>
      <c r="F151" s="156">
        <f t="shared" si="77"/>
        <v>5.2052345378573665E-2</v>
      </c>
      <c r="G151" s="156">
        <f t="shared" si="77"/>
        <v>5.1083300236398309E-2</v>
      </c>
      <c r="H151" s="156">
        <f t="shared" si="77"/>
        <v>5.0422687627985747E-2</v>
      </c>
      <c r="I151" s="156">
        <f t="shared" si="77"/>
        <v>4.9822388608687047E-2</v>
      </c>
      <c r="J151" s="156">
        <f t="shared" si="77"/>
        <v>5.0734185283382062E-2</v>
      </c>
      <c r="K151" s="156">
        <f t="shared" si="77"/>
        <v>5.1878119880816628E-2</v>
      </c>
      <c r="L151" s="156">
        <f t="shared" ref="L151" si="78">IF(L33=0,0,L33/L$17)</f>
        <v>5.2241291461886628E-2</v>
      </c>
      <c r="M151" s="156">
        <f t="shared" ref="M151:V151" si="79">IF(M33=0,0,M33/M$17)</f>
        <v>5.3232709821594136E-2</v>
      </c>
      <c r="N151" s="156">
        <f t="shared" si="79"/>
        <v>5.4327187353894718E-2</v>
      </c>
      <c r="O151" s="156">
        <f t="shared" si="79"/>
        <v>5.4897141711345507E-2</v>
      </c>
      <c r="P151" s="156">
        <f t="shared" si="79"/>
        <v>5.4989427376221603E-2</v>
      </c>
      <c r="Q151" s="156">
        <f t="shared" si="79"/>
        <v>5.6013360851492694E-2</v>
      </c>
      <c r="R151" s="156">
        <f t="shared" si="79"/>
        <v>5.5770173445093642E-2</v>
      </c>
      <c r="S151" s="156">
        <f t="shared" si="79"/>
        <v>5.3884608294581665E-2</v>
      </c>
      <c r="T151" s="156">
        <f t="shared" si="79"/>
        <v>5.3942458926763019E-2</v>
      </c>
      <c r="U151" s="156">
        <f t="shared" si="79"/>
        <v>5.4134612832232774E-2</v>
      </c>
      <c r="V151" s="156">
        <f t="shared" si="79"/>
        <v>5.5904621668590525E-2</v>
      </c>
      <c r="W151" s="156">
        <f t="shared" ref="W151" si="80">IF(W33=0,0,W33/W$17)</f>
        <v>5.3391086093713958E-2</v>
      </c>
      <c r="DA151" s="213"/>
    </row>
    <row r="152" spans="1:105" ht="11.45" customHeight="1" x14ac:dyDescent="0.25">
      <c r="A152" s="157" t="s">
        <v>110</v>
      </c>
      <c r="B152" s="103">
        <f t="shared" ref="B152:K152" si="81">IF(B34=0,0,B34/B$17)</f>
        <v>2.659492404023376E-4</v>
      </c>
      <c r="C152" s="103">
        <f t="shared" si="81"/>
        <v>2.4698080378213747E-4</v>
      </c>
      <c r="D152" s="103">
        <f t="shared" si="81"/>
        <v>2.3109064709739524E-4</v>
      </c>
      <c r="E152" s="103">
        <f t="shared" si="81"/>
        <v>1.8793130997423005E-4</v>
      </c>
      <c r="F152" s="103">
        <f t="shared" si="81"/>
        <v>1.6170574182380922E-4</v>
      </c>
      <c r="G152" s="103">
        <f t="shared" si="81"/>
        <v>1.4440456306790057E-4</v>
      </c>
      <c r="H152" s="103">
        <f t="shared" si="81"/>
        <v>1.3440371173151417E-4</v>
      </c>
      <c r="I152" s="103">
        <f t="shared" si="81"/>
        <v>1.1870918476331103E-4</v>
      </c>
      <c r="J152" s="103">
        <f t="shared" si="81"/>
        <v>1.1315119736606163E-4</v>
      </c>
      <c r="K152" s="103">
        <f t="shared" si="81"/>
        <v>1.0436745854951514E-4</v>
      </c>
      <c r="L152" s="103">
        <f t="shared" ref="L152" si="82">IF(L34=0,0,L34/L$17)</f>
        <v>9.6118316162322305E-5</v>
      </c>
      <c r="M152" s="103">
        <f t="shared" ref="M152:V152" si="83">IF(M34=0,0,M34/M$17)</f>
        <v>8.8357414351133667E-5</v>
      </c>
      <c r="N152" s="103">
        <f t="shared" si="83"/>
        <v>8.3646109566379073E-5</v>
      </c>
      <c r="O152" s="103">
        <f t="shared" si="83"/>
        <v>8.6775226287744031E-5</v>
      </c>
      <c r="P152" s="103">
        <f t="shared" si="83"/>
        <v>7.5021809759228934E-5</v>
      </c>
      <c r="Q152" s="103">
        <f t="shared" si="83"/>
        <v>6.7681418275509163E-5</v>
      </c>
      <c r="R152" s="103">
        <f t="shared" si="83"/>
        <v>6.3559995209851045E-5</v>
      </c>
      <c r="S152" s="103">
        <f t="shared" si="83"/>
        <v>5.9292579814166915E-5</v>
      </c>
      <c r="T152" s="103">
        <f t="shared" si="83"/>
        <v>5.5070831318593858E-5</v>
      </c>
      <c r="U152" s="103">
        <f t="shared" si="83"/>
        <v>5.5061373497192355E-5</v>
      </c>
      <c r="V152" s="103">
        <f t="shared" si="83"/>
        <v>5.3123119211777087E-5</v>
      </c>
      <c r="W152" s="103">
        <f t="shared" ref="W152" si="84">IF(W34=0,0,W34/W$17)</f>
        <v>4.7750610601895768E-5</v>
      </c>
      <c r="DA152" s="191"/>
    </row>
    <row r="153" spans="1:105" ht="11.45" customHeight="1" x14ac:dyDescent="0.25">
      <c r="A153" s="157" t="s">
        <v>111</v>
      </c>
      <c r="B153" s="103">
        <f t="shared" ref="B153:K153" si="85">IF(B36=0,0,B36/B$17)</f>
        <v>5.5735849919467798E-2</v>
      </c>
      <c r="C153" s="103">
        <f t="shared" si="85"/>
        <v>5.4278556214314523E-2</v>
      </c>
      <c r="D153" s="103">
        <f t="shared" si="85"/>
        <v>5.3042552979990089E-2</v>
      </c>
      <c r="E153" s="103">
        <f t="shared" si="85"/>
        <v>5.2910880510067981E-2</v>
      </c>
      <c r="F153" s="103">
        <f t="shared" si="85"/>
        <v>5.1178760084390595E-2</v>
      </c>
      <c r="G153" s="103">
        <f t="shared" si="85"/>
        <v>5.0272217946723506E-2</v>
      </c>
      <c r="H153" s="103">
        <f t="shared" si="85"/>
        <v>4.9517248572697639E-2</v>
      </c>
      <c r="I153" s="103">
        <f t="shared" si="85"/>
        <v>4.8851381707474169E-2</v>
      </c>
      <c r="J153" s="103">
        <f t="shared" si="85"/>
        <v>4.9608099061769516E-2</v>
      </c>
      <c r="K153" s="103">
        <f t="shared" si="85"/>
        <v>5.0670740138205238E-2</v>
      </c>
      <c r="L153" s="103">
        <f t="shared" ref="L153" si="86">IF(L36=0,0,L36/L$17)</f>
        <v>5.0912081304535811E-2</v>
      </c>
      <c r="M153" s="103">
        <f t="shared" ref="M153:V153" si="87">IF(M36=0,0,M36/M$17)</f>
        <v>5.1305392700361427E-2</v>
      </c>
      <c r="N153" s="103">
        <f t="shared" si="87"/>
        <v>5.2060915253006601E-2</v>
      </c>
      <c r="O153" s="103">
        <f t="shared" si="87"/>
        <v>5.2376268541541003E-2</v>
      </c>
      <c r="P153" s="103">
        <f t="shared" si="87"/>
        <v>5.2510837965265844E-2</v>
      </c>
      <c r="Q153" s="103">
        <f t="shared" si="87"/>
        <v>5.3395968070013552E-2</v>
      </c>
      <c r="R153" s="103">
        <f t="shared" si="87"/>
        <v>5.3157570033050064E-2</v>
      </c>
      <c r="S153" s="103">
        <f t="shared" si="87"/>
        <v>5.1218865359928645E-2</v>
      </c>
      <c r="T153" s="103">
        <f t="shared" si="87"/>
        <v>5.1268577834300798E-2</v>
      </c>
      <c r="U153" s="103">
        <f t="shared" si="87"/>
        <v>5.0964039301306344E-2</v>
      </c>
      <c r="V153" s="103">
        <f t="shared" si="87"/>
        <v>5.2124381960800437E-2</v>
      </c>
      <c r="W153" s="103">
        <f t="shared" ref="W153" si="88">IF(W36=0,0,W36/W$17)</f>
        <v>4.883985423976217E-2</v>
      </c>
      <c r="DA153" s="191"/>
    </row>
    <row r="154" spans="1:105" ht="11.45" customHeight="1" x14ac:dyDescent="0.25">
      <c r="A154" s="157" t="s">
        <v>112</v>
      </c>
      <c r="B154" s="103">
        <f t="shared" ref="B154:K154" si="89">IF(B38=0,0,B38/B$17)</f>
        <v>6.9262733587410492E-5</v>
      </c>
      <c r="C154" s="103">
        <f t="shared" si="89"/>
        <v>6.4403284079137479E-5</v>
      </c>
      <c r="D154" s="103">
        <f t="shared" si="89"/>
        <v>5.8942953059777229E-5</v>
      </c>
      <c r="E154" s="103">
        <f t="shared" si="89"/>
        <v>5.5099964053041934E-5</v>
      </c>
      <c r="F154" s="103">
        <f t="shared" si="89"/>
        <v>1.0606949773372827E-4</v>
      </c>
      <c r="G154" s="103">
        <f t="shared" si="89"/>
        <v>1.0378110687287856E-4</v>
      </c>
      <c r="H154" s="103">
        <f t="shared" si="89"/>
        <v>9.6497079118521584E-5</v>
      </c>
      <c r="I154" s="103">
        <f t="shared" si="89"/>
        <v>9.5186451670675057E-5</v>
      </c>
      <c r="J154" s="103">
        <f t="shared" si="89"/>
        <v>9.7234913061286434E-5</v>
      </c>
      <c r="K154" s="103">
        <f t="shared" si="89"/>
        <v>1.0216226844406834E-4</v>
      </c>
      <c r="L154" s="103">
        <f t="shared" ref="L154" si="90">IF(L38=0,0,L38/L$17)</f>
        <v>1.0319739882461039E-4</v>
      </c>
      <c r="M154" s="103">
        <f t="shared" ref="M154:V154" si="91">IF(M38=0,0,M38/M$17)</f>
        <v>1.0061939864165592E-4</v>
      </c>
      <c r="N154" s="103">
        <f t="shared" si="91"/>
        <v>9.8612832578970241E-5</v>
      </c>
      <c r="O154" s="103">
        <f t="shared" si="91"/>
        <v>9.5934300134739673E-5</v>
      </c>
      <c r="P154" s="103">
        <f t="shared" si="91"/>
        <v>9.226742991846479E-5</v>
      </c>
      <c r="Q154" s="103">
        <f t="shared" si="91"/>
        <v>8.8152262528882333E-5</v>
      </c>
      <c r="R154" s="103">
        <f t="shared" si="91"/>
        <v>8.0005113349150382E-5</v>
      </c>
      <c r="S154" s="103">
        <f t="shared" si="91"/>
        <v>7.0501387821244501E-5</v>
      </c>
      <c r="T154" s="103">
        <f t="shared" si="91"/>
        <v>6.8764967088912445E-5</v>
      </c>
      <c r="U154" s="103">
        <f t="shared" si="91"/>
        <v>6.1592032798081189E-5</v>
      </c>
      <c r="V154" s="103">
        <f t="shared" si="91"/>
        <v>6.4499424527139591E-5</v>
      </c>
      <c r="W154" s="103">
        <f t="shared" ref="W154" si="92">IF(W38=0,0,W38/W$17)</f>
        <v>6.3590852525926433E-5</v>
      </c>
      <c r="DA154" s="191"/>
    </row>
    <row r="155" spans="1:105" ht="11.45" customHeight="1" x14ac:dyDescent="0.25">
      <c r="A155" s="157" t="s">
        <v>113</v>
      </c>
      <c r="B155" s="103">
        <f t="shared" ref="B155:K155" si="93">IF(B39=0,0,B39/B$17)</f>
        <v>1.9555910559015423E-4</v>
      </c>
      <c r="C155" s="103">
        <f t="shared" si="93"/>
        <v>3.0348362918051206E-4</v>
      </c>
      <c r="D155" s="103">
        <f t="shared" si="93"/>
        <v>3.7772655312756799E-4</v>
      </c>
      <c r="E155" s="103">
        <f t="shared" si="93"/>
        <v>4.6294606904117311E-4</v>
      </c>
      <c r="F155" s="103">
        <f t="shared" si="93"/>
        <v>5.1892518876167095E-4</v>
      </c>
      <c r="G155" s="103">
        <f t="shared" si="93"/>
        <v>4.5969017202436173E-4</v>
      </c>
      <c r="H155" s="103">
        <f t="shared" si="93"/>
        <v>5.7411546169023567E-4</v>
      </c>
      <c r="I155" s="103">
        <f t="shared" si="93"/>
        <v>6.5875430129415976E-4</v>
      </c>
      <c r="J155" s="103">
        <f t="shared" si="93"/>
        <v>8.1522586708561711E-4</v>
      </c>
      <c r="K155" s="103">
        <f t="shared" si="93"/>
        <v>8.9511603134471973E-4</v>
      </c>
      <c r="L155" s="103">
        <f t="shared" ref="L155" si="94">IF(L39=0,0,L39/L$17)</f>
        <v>1.0062601301170633E-3</v>
      </c>
      <c r="M155" s="103">
        <f t="shared" ref="M155:V155" si="95">IF(M39=0,0,M39/M$17)</f>
        <v>1.6091782921871024E-3</v>
      </c>
      <c r="N155" s="103">
        <f t="shared" si="95"/>
        <v>1.9503370596245552E-3</v>
      </c>
      <c r="O155" s="103">
        <f t="shared" si="95"/>
        <v>2.1475394856364013E-3</v>
      </c>
      <c r="P155" s="103">
        <f t="shared" si="95"/>
        <v>2.1280184575275364E-3</v>
      </c>
      <c r="Q155" s="103">
        <f t="shared" si="95"/>
        <v>2.2646915584319267E-3</v>
      </c>
      <c r="R155" s="103">
        <f t="shared" si="95"/>
        <v>2.2600903333889169E-3</v>
      </c>
      <c r="S155" s="103">
        <f t="shared" si="95"/>
        <v>2.312459565758374E-3</v>
      </c>
      <c r="T155" s="103">
        <f t="shared" si="95"/>
        <v>2.3058378530257835E-3</v>
      </c>
      <c r="U155" s="103">
        <f t="shared" si="95"/>
        <v>2.7362127263148781E-3</v>
      </c>
      <c r="V155" s="103">
        <f t="shared" si="95"/>
        <v>3.2384693480389101E-3</v>
      </c>
      <c r="W155" s="103">
        <f t="shared" ref="W155" si="96">IF(W39=0,0,W39/W$17)</f>
        <v>3.8834726139989977E-3</v>
      </c>
      <c r="DA155" s="191"/>
    </row>
    <row r="156" spans="1:105" ht="11.45" customHeight="1" x14ac:dyDescent="0.25">
      <c r="A156" s="157" t="s">
        <v>115</v>
      </c>
      <c r="B156" s="103">
        <f t="shared" ref="B156:K156" si="97">IF(B41=0,0,B41/B$17)</f>
        <v>9.2858975108637808E-5</v>
      </c>
      <c r="C156" s="103">
        <f t="shared" si="97"/>
        <v>9.316648465557027E-5</v>
      </c>
      <c r="D156" s="103">
        <f t="shared" si="97"/>
        <v>9.3236472441103328E-5</v>
      </c>
      <c r="E156" s="103">
        <f t="shared" si="97"/>
        <v>8.8971550041815845E-5</v>
      </c>
      <c r="F156" s="103">
        <f t="shared" si="97"/>
        <v>8.688486586386092E-5</v>
      </c>
      <c r="G156" s="103">
        <f t="shared" si="97"/>
        <v>1.0320644770966468E-4</v>
      </c>
      <c r="H156" s="103">
        <f t="shared" si="97"/>
        <v>1.0042280274783463E-4</v>
      </c>
      <c r="I156" s="103">
        <f t="shared" si="97"/>
        <v>9.8356963484734573E-5</v>
      </c>
      <c r="J156" s="103">
        <f t="shared" si="97"/>
        <v>1.0047424409958134E-4</v>
      </c>
      <c r="K156" s="103">
        <f t="shared" si="97"/>
        <v>1.0573398427308285E-4</v>
      </c>
      <c r="L156" s="103">
        <f t="shared" ref="L156" si="98">IF(L41=0,0,L41/L$17)</f>
        <v>1.2363431224681588E-4</v>
      </c>
      <c r="M156" s="103">
        <f t="shared" ref="M156:V156" si="99">IF(M41=0,0,M41/M$17)</f>
        <v>1.2916201605281752E-4</v>
      </c>
      <c r="N156" s="103">
        <f t="shared" si="99"/>
        <v>1.3367609911821369E-4</v>
      </c>
      <c r="O156" s="103">
        <f t="shared" si="99"/>
        <v>1.906241577456168E-4</v>
      </c>
      <c r="P156" s="103">
        <f t="shared" si="99"/>
        <v>1.8328171375053086E-4</v>
      </c>
      <c r="Q156" s="103">
        <f t="shared" si="99"/>
        <v>1.9686754224282745E-4</v>
      </c>
      <c r="R156" s="103">
        <f t="shared" si="99"/>
        <v>2.0894797009566527E-4</v>
      </c>
      <c r="S156" s="103">
        <f t="shared" si="99"/>
        <v>2.234894012592348E-4</v>
      </c>
      <c r="T156" s="103">
        <f t="shared" si="99"/>
        <v>2.4420744102893286E-4</v>
      </c>
      <c r="U156" s="103">
        <f t="shared" si="99"/>
        <v>3.1770739831628151E-4</v>
      </c>
      <c r="V156" s="103">
        <f t="shared" si="99"/>
        <v>4.2414781601226914E-4</v>
      </c>
      <c r="W156" s="103">
        <f t="shared" ref="W156" si="100">IF(W41=0,0,W41/W$17)</f>
        <v>5.5641777682495855E-4</v>
      </c>
      <c r="DA156" s="191"/>
    </row>
    <row r="157" spans="1:105" ht="11.45" customHeight="1" x14ac:dyDescent="0.25">
      <c r="A157" s="27" t="s">
        <v>34</v>
      </c>
      <c r="B157" s="46">
        <f t="shared" ref="B157:K157" si="101">IF(B42=0,0,B42/B$17)</f>
        <v>0.31322958726456995</v>
      </c>
      <c r="C157" s="46">
        <f t="shared" si="101"/>
        <v>0.31681453239430446</v>
      </c>
      <c r="D157" s="46">
        <f t="shared" si="101"/>
        <v>0.31418285305734261</v>
      </c>
      <c r="E157" s="46">
        <f t="shared" si="101"/>
        <v>0.31783849903152367</v>
      </c>
      <c r="F157" s="46">
        <f t="shared" si="101"/>
        <v>0.324780299259321</v>
      </c>
      <c r="G157" s="46">
        <f t="shared" si="101"/>
        <v>0.33117745756406813</v>
      </c>
      <c r="H157" s="46">
        <f t="shared" si="101"/>
        <v>0.33528561544087671</v>
      </c>
      <c r="I157" s="46">
        <f t="shared" si="101"/>
        <v>0.33806428118704651</v>
      </c>
      <c r="J157" s="46">
        <f t="shared" si="101"/>
        <v>0.33242446872608905</v>
      </c>
      <c r="K157" s="46">
        <f t="shared" si="101"/>
        <v>0.31732717459267451</v>
      </c>
      <c r="L157" s="46">
        <f t="shared" ref="L157" si="102">IF(L42=0,0,L42/L$17)</f>
        <v>0.32447931728609136</v>
      </c>
      <c r="M157" s="46">
        <f t="shared" ref="M157:V157" si="103">IF(M42=0,0,M42/M$17)</f>
        <v>0.32306655951655705</v>
      </c>
      <c r="N157" s="46">
        <f t="shared" si="103"/>
        <v>0.31948181868459857</v>
      </c>
      <c r="O157" s="46">
        <f t="shared" si="103"/>
        <v>0.31436005115629823</v>
      </c>
      <c r="P157" s="46">
        <f t="shared" si="103"/>
        <v>0.30789544563498267</v>
      </c>
      <c r="Q157" s="46">
        <f t="shared" si="103"/>
        <v>0.3065385897374836</v>
      </c>
      <c r="R157" s="46">
        <f t="shared" si="103"/>
        <v>0.31157067362785906</v>
      </c>
      <c r="S157" s="46">
        <f t="shared" si="103"/>
        <v>0.3178796188568776</v>
      </c>
      <c r="T157" s="46">
        <f t="shared" si="103"/>
        <v>0.32334828849139252</v>
      </c>
      <c r="U157" s="46">
        <f t="shared" si="103"/>
        <v>0.323456505420047</v>
      </c>
      <c r="V157" s="46">
        <f t="shared" si="103"/>
        <v>0.34158283342600398</v>
      </c>
      <c r="W157" s="46">
        <f t="shared" ref="W157" si="104">IF(W42=0,0,W42/W$17)</f>
        <v>0.34977975580530751</v>
      </c>
      <c r="DA157" s="211"/>
    </row>
    <row r="158" spans="1:105" ht="11.45" customHeight="1" x14ac:dyDescent="0.25">
      <c r="A158" s="153" t="s">
        <v>158</v>
      </c>
      <c r="B158" s="154">
        <f t="shared" ref="B158:K158" si="105">IF(B43=0,0,B43/B$17)</f>
        <v>0.13078569724117953</v>
      </c>
      <c r="C158" s="154">
        <f t="shared" si="105"/>
        <v>0.12827061491364808</v>
      </c>
      <c r="D158" s="154">
        <f t="shared" si="105"/>
        <v>0.12583376927394022</v>
      </c>
      <c r="E158" s="154">
        <f t="shared" si="105"/>
        <v>0.12625330397376147</v>
      </c>
      <c r="F158" s="154">
        <f t="shared" si="105"/>
        <v>0.12443093197640513</v>
      </c>
      <c r="G158" s="154">
        <f t="shared" si="105"/>
        <v>0.12508357513984211</v>
      </c>
      <c r="H158" s="154">
        <f t="shared" si="105"/>
        <v>0.1197414317024531</v>
      </c>
      <c r="I158" s="154">
        <f t="shared" si="105"/>
        <v>0.12128421860417209</v>
      </c>
      <c r="J158" s="154">
        <f t="shared" si="105"/>
        <v>0.12098395270879979</v>
      </c>
      <c r="K158" s="154">
        <f t="shared" si="105"/>
        <v>0.12082792511595519</v>
      </c>
      <c r="L158" s="154">
        <f t="shared" ref="L158" si="106">IF(L43=0,0,L43/L$17)</f>
        <v>0.12338681476374129</v>
      </c>
      <c r="M158" s="154">
        <f t="shared" ref="M158:V158" si="107">IF(M43=0,0,M43/M$17)</f>
        <v>0.12503936858595827</v>
      </c>
      <c r="N158" s="154">
        <f t="shared" si="107"/>
        <v>0.12283637807615609</v>
      </c>
      <c r="O158" s="154">
        <f t="shared" si="107"/>
        <v>0.12100062874549443</v>
      </c>
      <c r="P158" s="154">
        <f t="shared" si="107"/>
        <v>0.12090381595458395</v>
      </c>
      <c r="Q158" s="154">
        <f t="shared" si="107"/>
        <v>0.11854061222307574</v>
      </c>
      <c r="R158" s="154">
        <f t="shared" si="107"/>
        <v>0.11509325273119446</v>
      </c>
      <c r="S158" s="154">
        <f t="shared" si="107"/>
        <v>0.11501814165821915</v>
      </c>
      <c r="T158" s="154">
        <f t="shared" si="107"/>
        <v>0.11543897828839532</v>
      </c>
      <c r="U158" s="154">
        <f t="shared" si="107"/>
        <v>0.11562752378460793</v>
      </c>
      <c r="V158" s="154">
        <f t="shared" si="107"/>
        <v>0.12173400695608322</v>
      </c>
      <c r="W158" s="154">
        <f t="shared" ref="W158" si="108">IF(W43=0,0,W43/W$17)</f>
        <v>0.12583205645270862</v>
      </c>
      <c r="DA158" s="212"/>
    </row>
    <row r="159" spans="1:105" ht="11.45" customHeight="1" x14ac:dyDescent="0.25">
      <c r="A159" s="157" t="s">
        <v>110</v>
      </c>
      <c r="B159" s="103">
        <f t="shared" ref="B159:K159" si="109">IF(B44=0,0,B44/B$17)</f>
        <v>1.8927052616086133E-2</v>
      </c>
      <c r="C159" s="103">
        <f t="shared" si="109"/>
        <v>1.7785642959259381E-2</v>
      </c>
      <c r="D159" s="103">
        <f t="shared" si="109"/>
        <v>1.6019151524851869E-2</v>
      </c>
      <c r="E159" s="103">
        <f t="shared" si="109"/>
        <v>1.4678070737485172E-2</v>
      </c>
      <c r="F159" s="103">
        <f t="shared" si="109"/>
        <v>1.3038211292652833E-2</v>
      </c>
      <c r="G159" s="103">
        <f t="shared" si="109"/>
        <v>1.1959312485726448E-2</v>
      </c>
      <c r="H159" s="103">
        <f t="shared" si="109"/>
        <v>1.0899991385039833E-2</v>
      </c>
      <c r="I159" s="103">
        <f t="shared" si="109"/>
        <v>1.0048361834030382E-2</v>
      </c>
      <c r="J159" s="103">
        <f t="shared" si="109"/>
        <v>9.4531095428300009E-3</v>
      </c>
      <c r="K159" s="103">
        <f t="shared" si="109"/>
        <v>8.9235891021339636E-3</v>
      </c>
      <c r="L159" s="103">
        <f t="shared" ref="L159" si="110">IF(L44=0,0,L44/L$17)</f>
        <v>8.4494637541312426E-3</v>
      </c>
      <c r="M159" s="103">
        <f t="shared" ref="M159:V159" si="111">IF(M44=0,0,M44/M$17)</f>
        <v>7.9741261700120008E-3</v>
      </c>
      <c r="N159" s="103">
        <f t="shared" si="111"/>
        <v>7.5951965500548795E-3</v>
      </c>
      <c r="O159" s="103">
        <f t="shared" si="111"/>
        <v>7.4046101089283939E-3</v>
      </c>
      <c r="P159" s="103">
        <f t="shared" si="111"/>
        <v>6.7799250112142908E-3</v>
      </c>
      <c r="Q159" s="103">
        <f t="shared" si="111"/>
        <v>6.3372748630399949E-3</v>
      </c>
      <c r="R159" s="103">
        <f t="shared" si="111"/>
        <v>6.1388155044109121E-3</v>
      </c>
      <c r="S159" s="103">
        <f t="shared" si="111"/>
        <v>5.9639771687976647E-3</v>
      </c>
      <c r="T159" s="103">
        <f t="shared" si="111"/>
        <v>5.9652062648174967E-3</v>
      </c>
      <c r="U159" s="103">
        <f t="shared" si="111"/>
        <v>5.8658733156459033E-3</v>
      </c>
      <c r="V159" s="103">
        <f t="shared" si="111"/>
        <v>6.140548750916801E-3</v>
      </c>
      <c r="W159" s="103">
        <f t="shared" ref="W159" si="112">IF(W44=0,0,W44/W$17)</f>
        <v>6.1180009996206174E-3</v>
      </c>
      <c r="DA159" s="191"/>
    </row>
    <row r="160" spans="1:105" ht="11.45" customHeight="1" x14ac:dyDescent="0.25">
      <c r="A160" s="157" t="s">
        <v>111</v>
      </c>
      <c r="B160" s="103">
        <f t="shared" ref="B160:K160" si="113">IF(B46=0,0,B46/B$17)</f>
        <v>0.11104890325194797</v>
      </c>
      <c r="C160" s="103">
        <f t="shared" si="113"/>
        <v>0.1096524373584581</v>
      </c>
      <c r="D160" s="103">
        <f t="shared" si="113"/>
        <v>0.10892204384870569</v>
      </c>
      <c r="E160" s="103">
        <f t="shared" si="113"/>
        <v>0.1106636602278218</v>
      </c>
      <c r="F160" s="103">
        <f t="shared" si="113"/>
        <v>0.11049002010691622</v>
      </c>
      <c r="G160" s="103">
        <f t="shared" si="113"/>
        <v>0.11221822365580397</v>
      </c>
      <c r="H160" s="103">
        <f t="shared" si="113"/>
        <v>0.10783069706762805</v>
      </c>
      <c r="I160" s="103">
        <f t="shared" si="113"/>
        <v>0.11023584428075088</v>
      </c>
      <c r="J160" s="103">
        <f t="shared" si="113"/>
        <v>0.11045121604552707</v>
      </c>
      <c r="K160" s="103">
        <f t="shared" si="113"/>
        <v>0.11073561965151481</v>
      </c>
      <c r="L160" s="103">
        <f t="shared" ref="L160" si="114">IF(L46=0,0,L46/L$17)</f>
        <v>0.11362986416056342</v>
      </c>
      <c r="M160" s="103">
        <f t="shared" ref="M160:V160" si="115">IF(M46=0,0,M46/M$17)</f>
        <v>0.11573838704503821</v>
      </c>
      <c r="N160" s="103">
        <f t="shared" si="115"/>
        <v>0.1138189497708836</v>
      </c>
      <c r="O160" s="103">
        <f t="shared" si="115"/>
        <v>0.11215426474677329</v>
      </c>
      <c r="P160" s="103">
        <f t="shared" si="115"/>
        <v>0.11261779998915784</v>
      </c>
      <c r="Q160" s="103">
        <f t="shared" si="115"/>
        <v>0.11069402120264604</v>
      </c>
      <c r="R160" s="103">
        <f t="shared" si="115"/>
        <v>0.10744370619002053</v>
      </c>
      <c r="S160" s="103">
        <f t="shared" si="115"/>
        <v>0.10758113995084484</v>
      </c>
      <c r="T160" s="103">
        <f t="shared" si="115"/>
        <v>0.10792236589729486</v>
      </c>
      <c r="U160" s="103">
        <f t="shared" si="115"/>
        <v>0.10811679265219822</v>
      </c>
      <c r="V160" s="103">
        <f t="shared" si="115"/>
        <v>0.11375389821548901</v>
      </c>
      <c r="W160" s="103">
        <f t="shared" ref="W160" si="116">IF(W46=0,0,W46/W$17)</f>
        <v>0.11780723417466155</v>
      </c>
      <c r="DA160" s="191"/>
    </row>
    <row r="161" spans="1:105" ht="11.45" customHeight="1" x14ac:dyDescent="0.25">
      <c r="A161" s="157" t="s">
        <v>112</v>
      </c>
      <c r="B161" s="103">
        <f t="shared" ref="B161:K161" si="117">IF(B48=0,0,B48/B$17)</f>
        <v>7.4571062152740313E-4</v>
      </c>
      <c r="C161" s="103">
        <f t="shared" si="117"/>
        <v>7.6451137292890103E-4</v>
      </c>
      <c r="D161" s="103">
        <f t="shared" si="117"/>
        <v>8.1797914693119956E-4</v>
      </c>
      <c r="E161" s="103">
        <f t="shared" si="117"/>
        <v>8.2842256861427675E-4</v>
      </c>
      <c r="F161" s="103">
        <f t="shared" si="117"/>
        <v>8.1327573423463796E-4</v>
      </c>
      <c r="G161" s="103">
        <f t="shared" si="117"/>
        <v>8.0604785784711469E-4</v>
      </c>
      <c r="H161" s="103">
        <f t="shared" si="117"/>
        <v>8.4502494140993535E-4</v>
      </c>
      <c r="I161" s="103">
        <f t="shared" si="117"/>
        <v>8.2184716747180759E-4</v>
      </c>
      <c r="J161" s="103">
        <f t="shared" si="117"/>
        <v>8.5185572450821199E-4</v>
      </c>
      <c r="K161" s="103">
        <f t="shared" si="117"/>
        <v>8.8651506147331487E-4</v>
      </c>
      <c r="L161" s="103">
        <f t="shared" ref="L161" si="118">IF(L48=0,0,L48/L$17)</f>
        <v>9.0686951209486004E-4</v>
      </c>
      <c r="M161" s="103">
        <f t="shared" ref="M161:V161" si="119">IF(M48=0,0,M48/M$17)</f>
        <v>9.3577538602962679E-4</v>
      </c>
      <c r="N161" s="103">
        <f t="shared" si="119"/>
        <v>9.2887315663726E-4</v>
      </c>
      <c r="O161" s="103">
        <f t="shared" si="119"/>
        <v>9.247213664607401E-4</v>
      </c>
      <c r="P161" s="103">
        <f t="shared" si="119"/>
        <v>9.7557199126146695E-4</v>
      </c>
      <c r="Q161" s="103">
        <f t="shared" si="119"/>
        <v>9.5197454544089619E-4</v>
      </c>
      <c r="R161" s="103">
        <f t="shared" si="119"/>
        <v>9.3678030082269001E-4</v>
      </c>
      <c r="S161" s="103">
        <f t="shared" si="119"/>
        <v>9.1086044390714812E-4</v>
      </c>
      <c r="T161" s="103">
        <f t="shared" si="119"/>
        <v>9.2232232363662298E-4</v>
      </c>
      <c r="U161" s="103">
        <f t="shared" si="119"/>
        <v>9.3014789643969958E-4</v>
      </c>
      <c r="V161" s="103">
        <f t="shared" si="119"/>
        <v>9.9875690142577013E-4</v>
      </c>
      <c r="W161" s="103">
        <f t="shared" ref="W161" si="120">IF(W48=0,0,W48/W$17)</f>
        <v>9.7406893526143701E-4</v>
      </c>
      <c r="DA161" s="191"/>
    </row>
    <row r="162" spans="1:105" ht="11.45" customHeight="1" x14ac:dyDescent="0.25">
      <c r="A162" s="157" t="s">
        <v>113</v>
      </c>
      <c r="B162" s="103">
        <f t="shared" ref="B162:K162" si="121">IF(B49=0,0,B49/B$17)</f>
        <v>6.1209634205767549E-5</v>
      </c>
      <c r="C162" s="103">
        <f t="shared" si="121"/>
        <v>6.5051928865936815E-5</v>
      </c>
      <c r="D162" s="103">
        <f t="shared" si="121"/>
        <v>7.158825630497302E-5</v>
      </c>
      <c r="E162" s="103">
        <f t="shared" si="121"/>
        <v>8.0165288894302417E-5</v>
      </c>
      <c r="F162" s="103">
        <f t="shared" si="121"/>
        <v>8.6475522347316023E-5</v>
      </c>
      <c r="G162" s="103">
        <f t="shared" si="121"/>
        <v>9.714366495004647E-5</v>
      </c>
      <c r="H162" s="103">
        <f t="shared" si="121"/>
        <v>1.6292330361236863E-4</v>
      </c>
      <c r="I162" s="103">
        <f t="shared" si="121"/>
        <v>1.7540674952945716E-4</v>
      </c>
      <c r="J162" s="103">
        <f t="shared" si="121"/>
        <v>2.2510156425318477E-4</v>
      </c>
      <c r="K162" s="103">
        <f t="shared" si="121"/>
        <v>2.7931417611830485E-4</v>
      </c>
      <c r="L162" s="103">
        <f t="shared" ref="L162" si="122">IF(L49=0,0,L49/L$17)</f>
        <v>3.9776853746616413E-4</v>
      </c>
      <c r="M162" s="103">
        <f t="shared" ref="M162:V162" si="123">IF(M49=0,0,M49/M$17)</f>
        <v>3.87017040902274E-4</v>
      </c>
      <c r="N162" s="103">
        <f t="shared" si="123"/>
        <v>4.8666365737799587E-4</v>
      </c>
      <c r="O162" s="103">
        <f t="shared" si="123"/>
        <v>5.083714561733507E-4</v>
      </c>
      <c r="P162" s="103">
        <f t="shared" si="123"/>
        <v>5.1865307946066656E-4</v>
      </c>
      <c r="Q162" s="103">
        <f t="shared" si="123"/>
        <v>5.4221125925130132E-4</v>
      </c>
      <c r="R162" s="103">
        <f t="shared" si="123"/>
        <v>5.5179377864886833E-4</v>
      </c>
      <c r="S162" s="103">
        <f t="shared" si="123"/>
        <v>5.3218196574969794E-4</v>
      </c>
      <c r="T162" s="103">
        <f t="shared" si="123"/>
        <v>5.8408315027160061E-4</v>
      </c>
      <c r="U162" s="103">
        <f t="shared" si="123"/>
        <v>6.5204466336019604E-4</v>
      </c>
      <c r="V162" s="103">
        <f t="shared" si="123"/>
        <v>7.496441925830148E-4</v>
      </c>
      <c r="W162" s="103">
        <f t="shared" ref="W162" si="124">IF(W49=0,0,W49/W$17)</f>
        <v>7.8863917541016583E-4</v>
      </c>
      <c r="DA162" s="191"/>
    </row>
    <row r="163" spans="1:105" ht="11.45" customHeight="1" x14ac:dyDescent="0.25">
      <c r="A163" s="157" t="s">
        <v>115</v>
      </c>
      <c r="B163" s="103">
        <f t="shared" ref="B163:K163" si="125">IF(B51=0,0,B51/B$17)</f>
        <v>2.8211174122717735E-6</v>
      </c>
      <c r="C163" s="103">
        <f t="shared" si="125"/>
        <v>2.9712941357429739E-6</v>
      </c>
      <c r="D163" s="103">
        <f t="shared" si="125"/>
        <v>3.0064971464920376E-6</v>
      </c>
      <c r="E163" s="103">
        <f t="shared" si="125"/>
        <v>2.9851509459262149E-6</v>
      </c>
      <c r="F163" s="103">
        <f t="shared" si="125"/>
        <v>2.9493202541225753E-6</v>
      </c>
      <c r="G163" s="103">
        <f t="shared" si="125"/>
        <v>2.8474755145197396E-6</v>
      </c>
      <c r="H163" s="103">
        <f t="shared" si="125"/>
        <v>2.7950047629148757E-6</v>
      </c>
      <c r="I163" s="103">
        <f t="shared" si="125"/>
        <v>2.7585723895709E-6</v>
      </c>
      <c r="J163" s="103">
        <f t="shared" si="125"/>
        <v>2.6698316813085867E-6</v>
      </c>
      <c r="K163" s="103">
        <f t="shared" si="125"/>
        <v>2.8871247147938744E-6</v>
      </c>
      <c r="L163" s="103">
        <f t="shared" ref="L163" si="126">IF(L51=0,0,L51/L$17)</f>
        <v>2.8487994856005716E-6</v>
      </c>
      <c r="M163" s="103">
        <f t="shared" ref="M163:V163" si="127">IF(M51=0,0,M51/M$17)</f>
        <v>4.0629439761341048E-6</v>
      </c>
      <c r="N163" s="103">
        <f t="shared" si="127"/>
        <v>6.6949412023605788E-6</v>
      </c>
      <c r="O163" s="103">
        <f t="shared" si="127"/>
        <v>8.6610671586638168E-6</v>
      </c>
      <c r="P163" s="103">
        <f t="shared" si="127"/>
        <v>1.1865883489661427E-5</v>
      </c>
      <c r="Q163" s="103">
        <f t="shared" si="127"/>
        <v>1.5130352697505871E-5</v>
      </c>
      <c r="R163" s="103">
        <f t="shared" si="127"/>
        <v>2.2156957291463194E-5</v>
      </c>
      <c r="S163" s="103">
        <f t="shared" si="127"/>
        <v>2.9982128919820828E-5</v>
      </c>
      <c r="T163" s="103">
        <f t="shared" si="127"/>
        <v>4.5000652374739641E-5</v>
      </c>
      <c r="U163" s="103">
        <f t="shared" si="127"/>
        <v>6.2665256963915407E-5</v>
      </c>
      <c r="V163" s="103">
        <f t="shared" si="127"/>
        <v>9.1158895668643836E-5</v>
      </c>
      <c r="W163" s="103">
        <f t="shared" ref="W163" si="128">IF(W51=0,0,W51/W$17)</f>
        <v>1.4411316775483665E-4</v>
      </c>
      <c r="DA163" s="191"/>
    </row>
    <row r="164" spans="1:105" ht="11.45" customHeight="1" x14ac:dyDescent="0.25">
      <c r="A164" s="155" t="s">
        <v>160</v>
      </c>
      <c r="B164" s="156">
        <f t="shared" ref="B164:K164" si="129">IF(B52=0,0,B52/B$17)</f>
        <v>0.18244389002339043</v>
      </c>
      <c r="C164" s="156">
        <f t="shared" si="129"/>
        <v>0.18854391748065644</v>
      </c>
      <c r="D164" s="156">
        <f t="shared" si="129"/>
        <v>0.1883490837834024</v>
      </c>
      <c r="E164" s="156">
        <f t="shared" si="129"/>
        <v>0.1915851950577622</v>
      </c>
      <c r="F164" s="156">
        <f t="shared" si="129"/>
        <v>0.20034936728291589</v>
      </c>
      <c r="G164" s="156">
        <f t="shared" si="129"/>
        <v>0.20609388242422602</v>
      </c>
      <c r="H164" s="156">
        <f t="shared" si="129"/>
        <v>0.2155441837384236</v>
      </c>
      <c r="I164" s="156">
        <f t="shared" si="129"/>
        <v>0.21678006258287441</v>
      </c>
      <c r="J164" s="156">
        <f t="shared" si="129"/>
        <v>0.21144051601728928</v>
      </c>
      <c r="K164" s="156">
        <f t="shared" si="129"/>
        <v>0.19649924947671937</v>
      </c>
      <c r="L164" s="156">
        <f t="shared" ref="L164" si="130">IF(L52=0,0,L52/L$17)</f>
        <v>0.20109250252235006</v>
      </c>
      <c r="M164" s="156">
        <f t="shared" ref="M164:V164" si="131">IF(M52=0,0,M52/M$17)</f>
        <v>0.19802719093059884</v>
      </c>
      <c r="N164" s="156">
        <f t="shared" si="131"/>
        <v>0.1966454406084425</v>
      </c>
      <c r="O164" s="156">
        <f t="shared" si="131"/>
        <v>0.19335942241080376</v>
      </c>
      <c r="P164" s="156">
        <f t="shared" si="131"/>
        <v>0.1869916296803987</v>
      </c>
      <c r="Q164" s="156">
        <f t="shared" si="131"/>
        <v>0.18799797751440786</v>
      </c>
      <c r="R164" s="156">
        <f t="shared" si="131"/>
        <v>0.19647742089666456</v>
      </c>
      <c r="S164" s="156">
        <f t="shared" si="131"/>
        <v>0.20286147719865846</v>
      </c>
      <c r="T164" s="156">
        <f t="shared" si="131"/>
        <v>0.20790931020299719</v>
      </c>
      <c r="U164" s="156">
        <f t="shared" si="131"/>
        <v>0.20782898163543906</v>
      </c>
      <c r="V164" s="156">
        <f t="shared" si="131"/>
        <v>0.21984882646992077</v>
      </c>
      <c r="W164" s="156">
        <f t="shared" ref="W164" si="132">IF(W52=0,0,W52/W$17)</f>
        <v>0.22394769935259887</v>
      </c>
      <c r="DA164" s="213"/>
    </row>
    <row r="165" spans="1:105" ht="11.45" customHeight="1" x14ac:dyDescent="0.25">
      <c r="A165" s="162" t="s">
        <v>27</v>
      </c>
      <c r="B165" s="104">
        <f t="shared" ref="B165:K165" si="133">IF(B53=0,0,B53/B$17)</f>
        <v>0.1303641163089613</v>
      </c>
      <c r="C165" s="104">
        <f t="shared" si="133"/>
        <v>0.1357329501535669</v>
      </c>
      <c r="D165" s="104">
        <f t="shared" si="133"/>
        <v>0.13405193285377023</v>
      </c>
      <c r="E165" s="104">
        <f t="shared" si="133"/>
        <v>0.13651604014322496</v>
      </c>
      <c r="F165" s="104">
        <f t="shared" si="133"/>
        <v>0.14095923242098621</v>
      </c>
      <c r="G165" s="104">
        <f t="shared" si="133"/>
        <v>0.14494901715000894</v>
      </c>
      <c r="H165" s="104">
        <f t="shared" si="133"/>
        <v>0.1489029983975515</v>
      </c>
      <c r="I165" s="104">
        <f t="shared" si="133"/>
        <v>0.15132222943926185</v>
      </c>
      <c r="J165" s="104">
        <f t="shared" si="133"/>
        <v>0.14712723852345097</v>
      </c>
      <c r="K165" s="104">
        <f t="shared" si="133"/>
        <v>0.13724543814101439</v>
      </c>
      <c r="L165" s="104">
        <f t="shared" ref="L165" si="134">IF(L53=0,0,L53/L$17)</f>
        <v>0.13555431645897673</v>
      </c>
      <c r="M165" s="104">
        <f t="shared" ref="M165:V165" si="135">IF(M53=0,0,M53/M$17)</f>
        <v>0.1352280303073872</v>
      </c>
      <c r="N165" s="104">
        <f t="shared" si="135"/>
        <v>0.13037896041147404</v>
      </c>
      <c r="O165" s="104">
        <f t="shared" si="135"/>
        <v>0.12497263145895976</v>
      </c>
      <c r="P165" s="104">
        <f t="shared" si="135"/>
        <v>0.12259658788701007</v>
      </c>
      <c r="Q165" s="104">
        <f t="shared" si="135"/>
        <v>0.12339342259956178</v>
      </c>
      <c r="R165" s="104">
        <f t="shared" si="135"/>
        <v>0.12785911544336767</v>
      </c>
      <c r="S165" s="104">
        <f t="shared" si="135"/>
        <v>0.13006935925560553</v>
      </c>
      <c r="T165" s="104">
        <f t="shared" si="135"/>
        <v>0.1344576230507101</v>
      </c>
      <c r="U165" s="104">
        <f t="shared" si="135"/>
        <v>0.13230378595807926</v>
      </c>
      <c r="V165" s="104">
        <f t="shared" si="135"/>
        <v>0.14129745088520812</v>
      </c>
      <c r="W165" s="104">
        <f t="shared" ref="W165" si="136">IF(W53=0,0,W53/W$17)</f>
        <v>0.14615691181148061</v>
      </c>
      <c r="DA165" s="195"/>
    </row>
    <row r="166" spans="1:105" ht="11.45" customHeight="1" x14ac:dyDescent="0.25">
      <c r="A166" s="158" t="s">
        <v>116</v>
      </c>
      <c r="B166" s="105">
        <f t="shared" ref="B166:K166" si="137">IF(B55=0,0,B55/B$17)</f>
        <v>5.207977371442913E-2</v>
      </c>
      <c r="C166" s="105">
        <f t="shared" si="137"/>
        <v>5.2810967327089536E-2</v>
      </c>
      <c r="D166" s="105">
        <f t="shared" si="137"/>
        <v>5.4297150929632172E-2</v>
      </c>
      <c r="E166" s="105">
        <f t="shared" si="137"/>
        <v>5.5069154914537219E-2</v>
      </c>
      <c r="F166" s="105">
        <f t="shared" si="137"/>
        <v>5.9390134861929691E-2</v>
      </c>
      <c r="G166" s="105">
        <f t="shared" si="137"/>
        <v>6.1144865274217107E-2</v>
      </c>
      <c r="H166" s="105">
        <f t="shared" si="137"/>
        <v>6.6641185340872128E-2</v>
      </c>
      <c r="I166" s="105">
        <f t="shared" si="137"/>
        <v>6.5457833143612532E-2</v>
      </c>
      <c r="J166" s="105">
        <f t="shared" si="137"/>
        <v>6.4313277493838306E-2</v>
      </c>
      <c r="K166" s="105">
        <f t="shared" si="137"/>
        <v>5.9253811335704988E-2</v>
      </c>
      <c r="L166" s="105">
        <f t="shared" ref="L166" si="138">IF(L55=0,0,L55/L$17)</f>
        <v>6.5538186063373347E-2</v>
      </c>
      <c r="M166" s="105">
        <f t="shared" ref="M166:V166" si="139">IF(M55=0,0,M55/M$17)</f>
        <v>6.2799160623211628E-2</v>
      </c>
      <c r="N166" s="105">
        <f t="shared" si="139"/>
        <v>6.6266480196968416E-2</v>
      </c>
      <c r="O166" s="105">
        <f t="shared" si="139"/>
        <v>6.8386790951843968E-2</v>
      </c>
      <c r="P166" s="105">
        <f t="shared" si="139"/>
        <v>6.439504179338866E-2</v>
      </c>
      <c r="Q166" s="105">
        <f t="shared" si="139"/>
        <v>6.4604554914846096E-2</v>
      </c>
      <c r="R166" s="105">
        <f t="shared" si="139"/>
        <v>6.8618305453296891E-2</v>
      </c>
      <c r="S166" s="105">
        <f t="shared" si="139"/>
        <v>7.2792117943052945E-2</v>
      </c>
      <c r="T166" s="105">
        <f t="shared" si="139"/>
        <v>7.3451687152287087E-2</v>
      </c>
      <c r="U166" s="105">
        <f t="shared" si="139"/>
        <v>7.5525195677359797E-2</v>
      </c>
      <c r="V166" s="105">
        <f t="shared" si="139"/>
        <v>7.855137558471266E-2</v>
      </c>
      <c r="W166" s="105">
        <f t="shared" ref="W166" si="140">IF(W55=0,0,W55/W$17)</f>
        <v>7.7790787541118275E-2</v>
      </c>
      <c r="DA166" s="192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A160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25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738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DA1" s="170" t="s">
        <v>157</v>
      </c>
    </row>
    <row r="2" spans="1:105" ht="11.45" customHeight="1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DA2" s="171"/>
    </row>
    <row r="3" spans="1:105" ht="11.45" customHeight="1" x14ac:dyDescent="0.25">
      <c r="A3" s="53" t="s">
        <v>44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DA3" s="172"/>
    </row>
    <row r="4" spans="1:105" ht="11.45" customHeight="1" x14ac:dyDescent="0.25">
      <c r="A4" s="133" t="s">
        <v>45</v>
      </c>
      <c r="B4" s="146">
        <f t="shared" ref="B4:K4" si="0">B5+B9+B10+B15</f>
        <v>728419.55267241364</v>
      </c>
      <c r="C4" s="146">
        <f t="shared" si="0"/>
        <v>741897.68915760471</v>
      </c>
      <c r="D4" s="146">
        <f t="shared" si="0"/>
        <v>751759.26771475619</v>
      </c>
      <c r="E4" s="146">
        <f t="shared" si="0"/>
        <v>760016.73443440301</v>
      </c>
      <c r="F4" s="146">
        <f t="shared" si="0"/>
        <v>778119.03744663612</v>
      </c>
      <c r="G4" s="146">
        <f t="shared" si="0"/>
        <v>776082.40810425358</v>
      </c>
      <c r="H4" s="146">
        <f t="shared" si="0"/>
        <v>788486.41049228271</v>
      </c>
      <c r="I4" s="146">
        <f t="shared" si="0"/>
        <v>796223.00667769567</v>
      </c>
      <c r="J4" s="146">
        <f t="shared" si="0"/>
        <v>780596.8675902863</v>
      </c>
      <c r="K4" s="146">
        <f t="shared" si="0"/>
        <v>758493.5227114429</v>
      </c>
      <c r="L4" s="146">
        <f t="shared" ref="L4" si="1">L5+L9+L10+L15</f>
        <v>752993.62475024501</v>
      </c>
      <c r="M4" s="146">
        <f t="shared" ref="M4:V4" si="2">M5+M9+M10+M15</f>
        <v>747488.56866226555</v>
      </c>
      <c r="N4" s="146">
        <f t="shared" si="2"/>
        <v>718295.41705782246</v>
      </c>
      <c r="O4" s="146">
        <f t="shared" si="2"/>
        <v>715157.85069014761</v>
      </c>
      <c r="P4" s="146">
        <f t="shared" si="2"/>
        <v>724731.19524361053</v>
      </c>
      <c r="Q4" s="146">
        <f t="shared" si="2"/>
        <v>734914.86708104273</v>
      </c>
      <c r="R4" s="146">
        <f t="shared" si="2"/>
        <v>753269.05081620708</v>
      </c>
      <c r="S4" s="146">
        <f t="shared" si="2"/>
        <v>765727.00204425852</v>
      </c>
      <c r="T4" s="146">
        <f t="shared" si="2"/>
        <v>764826.92532766436</v>
      </c>
      <c r="U4" s="146">
        <f t="shared" si="2"/>
        <v>770364.62528126757</v>
      </c>
      <c r="V4" s="146">
        <f t="shared" si="2"/>
        <v>672576.62913556548</v>
      </c>
      <c r="W4" s="146">
        <f t="shared" ref="W4" si="3">W5+W9+W10+W15</f>
        <v>726024.13578802079</v>
      </c>
      <c r="DA4" s="206" t="s">
        <v>739</v>
      </c>
    </row>
    <row r="5" spans="1:105" ht="11.45" customHeight="1" x14ac:dyDescent="0.25">
      <c r="A5" s="92" t="s">
        <v>46</v>
      </c>
      <c r="B5" s="101">
        <f t="shared" ref="B5:K5" si="4">SUM(B6:B8)</f>
        <v>727542.99598437361</v>
      </c>
      <c r="C5" s="101">
        <f t="shared" si="4"/>
        <v>740850.42577956466</v>
      </c>
      <c r="D5" s="101">
        <f t="shared" si="4"/>
        <v>750677.9233847562</v>
      </c>
      <c r="E5" s="101">
        <f t="shared" si="4"/>
        <v>758867.48044852307</v>
      </c>
      <c r="F5" s="101">
        <f t="shared" si="4"/>
        <v>776925.83676279616</v>
      </c>
      <c r="G5" s="101">
        <f t="shared" si="4"/>
        <v>774729.44130753353</v>
      </c>
      <c r="H5" s="101">
        <f t="shared" si="4"/>
        <v>786870.90922688274</v>
      </c>
      <c r="I5" s="101">
        <f t="shared" si="4"/>
        <v>794403.07422973565</v>
      </c>
      <c r="J5" s="101">
        <f t="shared" si="4"/>
        <v>778649.96773736633</v>
      </c>
      <c r="K5" s="101">
        <f t="shared" si="4"/>
        <v>756238.79300300288</v>
      </c>
      <c r="L5" s="101">
        <f t="shared" ref="L5" si="5">SUM(L6:L8)</f>
        <v>750410.45092712506</v>
      </c>
      <c r="M5" s="101">
        <f t="shared" ref="M5:V5" si="6">SUM(M6:M8)</f>
        <v>744633.4839735456</v>
      </c>
      <c r="N5" s="101">
        <f t="shared" si="6"/>
        <v>715263.15205326246</v>
      </c>
      <c r="O5" s="101">
        <f t="shared" si="6"/>
        <v>711922.30203974759</v>
      </c>
      <c r="P5" s="101">
        <f t="shared" si="6"/>
        <v>721273.32397621055</v>
      </c>
      <c r="Q5" s="101">
        <f t="shared" si="6"/>
        <v>731280.53265776276</v>
      </c>
      <c r="R5" s="101">
        <f t="shared" si="6"/>
        <v>749548.59115680703</v>
      </c>
      <c r="S5" s="101">
        <f t="shared" si="6"/>
        <v>762103.53912777849</v>
      </c>
      <c r="T5" s="101">
        <f t="shared" si="6"/>
        <v>761109.17576950439</v>
      </c>
      <c r="U5" s="101">
        <f t="shared" si="6"/>
        <v>766090.00555826759</v>
      </c>
      <c r="V5" s="101">
        <f t="shared" si="6"/>
        <v>668601.01038472552</v>
      </c>
      <c r="W5" s="101">
        <f t="shared" ref="W5" si="7">SUM(W6:W8)</f>
        <v>721279.25584030082</v>
      </c>
      <c r="DA5" s="175"/>
    </row>
    <row r="6" spans="1:105" ht="11.45" customHeight="1" x14ac:dyDescent="0.25">
      <c r="A6" s="128" t="s">
        <v>52</v>
      </c>
      <c r="B6" s="101">
        <v>9661.6165964400006</v>
      </c>
      <c r="C6" s="101">
        <v>10167.168672719999</v>
      </c>
      <c r="D6" s="101">
        <v>10777.815414359999</v>
      </c>
      <c r="E6" s="101">
        <v>11156.652417959998</v>
      </c>
      <c r="F6" s="101">
        <v>12023.13515652</v>
      </c>
      <c r="G6" s="101">
        <v>12381.976855440005</v>
      </c>
      <c r="H6" s="101">
        <v>12791.399590080004</v>
      </c>
      <c r="I6" s="101">
        <v>12738.103765200005</v>
      </c>
      <c r="J6" s="101">
        <v>13110.688189800003</v>
      </c>
      <c r="K6" s="101">
        <v>13612.950534960002</v>
      </c>
      <c r="L6" s="101">
        <v>13736.74523868</v>
      </c>
      <c r="M6" s="101">
        <v>14278.478678280004</v>
      </c>
      <c r="N6" s="101">
        <v>14212.522317960002</v>
      </c>
      <c r="O6" s="101">
        <v>15027.710965560002</v>
      </c>
      <c r="P6" s="101">
        <v>15235.942404240004</v>
      </c>
      <c r="Q6" s="101">
        <v>15586.651548000003</v>
      </c>
      <c r="R6" s="101">
        <v>15619.527960480003</v>
      </c>
      <c r="S6" s="101">
        <v>15847.343317080002</v>
      </c>
      <c r="T6" s="101">
        <v>15745.929098040004</v>
      </c>
      <c r="U6" s="101">
        <v>15834.760016040002</v>
      </c>
      <c r="V6" s="101">
        <v>13369.64650092</v>
      </c>
      <c r="W6" s="101">
        <v>13902.649954560002</v>
      </c>
      <c r="DA6" s="175" t="s">
        <v>740</v>
      </c>
    </row>
    <row r="7" spans="1:105" ht="11.45" customHeight="1" x14ac:dyDescent="0.25">
      <c r="A7" s="128" t="s">
        <v>53</v>
      </c>
      <c r="B7" s="101">
        <v>317156.09497668</v>
      </c>
      <c r="C7" s="101">
        <v>312550.86344435997</v>
      </c>
      <c r="D7" s="101">
        <v>307115.00844155991</v>
      </c>
      <c r="E7" s="101">
        <v>296247.10399343999</v>
      </c>
      <c r="F7" s="101">
        <v>286691.60750112007</v>
      </c>
      <c r="G7" s="101">
        <v>273050.46706067998</v>
      </c>
      <c r="H7" s="101">
        <v>263547.08138915995</v>
      </c>
      <c r="I7" s="101">
        <v>254405.70673956003</v>
      </c>
      <c r="J7" s="101">
        <v>241544.98820843996</v>
      </c>
      <c r="K7" s="101">
        <v>232309.00232459992</v>
      </c>
      <c r="L7" s="101">
        <v>219004.67404764</v>
      </c>
      <c r="M7" s="101">
        <v>210842.52179471997</v>
      </c>
      <c r="N7" s="101">
        <v>195737.73390360005</v>
      </c>
      <c r="O7" s="101">
        <v>189659.91763115997</v>
      </c>
      <c r="P7" s="101">
        <v>188912.09482595997</v>
      </c>
      <c r="Q7" s="101">
        <v>186114.92825232001</v>
      </c>
      <c r="R7" s="101">
        <v>186745.73251175997</v>
      </c>
      <c r="S7" s="101">
        <v>188023.96573236005</v>
      </c>
      <c r="T7" s="101">
        <v>188103.45136175997</v>
      </c>
      <c r="U7" s="101">
        <v>192216.44379671998</v>
      </c>
      <c r="V7" s="101">
        <v>165226.97353320001</v>
      </c>
      <c r="W7" s="101">
        <v>180072.51760907998</v>
      </c>
      <c r="DA7" s="175" t="s">
        <v>741</v>
      </c>
    </row>
    <row r="8" spans="1:105" ht="11.45" customHeight="1" x14ac:dyDescent="0.25">
      <c r="A8" s="128" t="s">
        <v>54</v>
      </c>
      <c r="B8" s="101">
        <v>400725.28441125358</v>
      </c>
      <c r="C8" s="101">
        <v>418132.39366248471</v>
      </c>
      <c r="D8" s="101">
        <v>432785.09952883626</v>
      </c>
      <c r="E8" s="101">
        <v>451463.72403712315</v>
      </c>
      <c r="F8" s="101">
        <v>478211.09410515608</v>
      </c>
      <c r="G8" s="101">
        <v>489296.99739141355</v>
      </c>
      <c r="H8" s="101">
        <v>510532.42824764276</v>
      </c>
      <c r="I8" s="101">
        <v>527259.26372497564</v>
      </c>
      <c r="J8" s="101">
        <v>523994.29133912636</v>
      </c>
      <c r="K8" s="101">
        <v>510316.84014344291</v>
      </c>
      <c r="L8" s="101">
        <v>517669.03164080513</v>
      </c>
      <c r="M8" s="101">
        <v>519512.48350054561</v>
      </c>
      <c r="N8" s="101">
        <v>505312.89583170239</v>
      </c>
      <c r="O8" s="101">
        <v>507234.6734430276</v>
      </c>
      <c r="P8" s="101">
        <v>517125.28674601065</v>
      </c>
      <c r="Q8" s="101">
        <v>529578.95285744278</v>
      </c>
      <c r="R8" s="101">
        <v>547183.3306845671</v>
      </c>
      <c r="S8" s="101">
        <v>558232.23007833841</v>
      </c>
      <c r="T8" s="101">
        <v>557259.79530970438</v>
      </c>
      <c r="U8" s="101">
        <v>558038.80174550763</v>
      </c>
      <c r="V8" s="101">
        <v>490004.39035060548</v>
      </c>
      <c r="W8" s="101">
        <v>527304.08827666088</v>
      </c>
      <c r="DA8" s="175" t="s">
        <v>742</v>
      </c>
    </row>
    <row r="9" spans="1:105" ht="11.45" customHeight="1" x14ac:dyDescent="0.25">
      <c r="A9" s="92" t="s">
        <v>55</v>
      </c>
      <c r="B9" s="101">
        <v>876.55668804000015</v>
      </c>
      <c r="C9" s="101">
        <v>1047.2633780400004</v>
      </c>
      <c r="D9" s="101">
        <v>1081.3443300000004</v>
      </c>
      <c r="E9" s="101">
        <v>1149.2539858800001</v>
      </c>
      <c r="F9" s="101">
        <v>1193.2006838400002</v>
      </c>
      <c r="G9" s="101">
        <v>1352.9667967199998</v>
      </c>
      <c r="H9" s="101">
        <v>1615.5012654000002</v>
      </c>
      <c r="I9" s="101">
        <v>1819.9324479600002</v>
      </c>
      <c r="J9" s="101">
        <v>1946.8998529200003</v>
      </c>
      <c r="K9" s="101">
        <v>2254.7297084400002</v>
      </c>
      <c r="L9" s="101">
        <v>2583.1738231200002</v>
      </c>
      <c r="M9" s="101">
        <v>2855.0846887199996</v>
      </c>
      <c r="N9" s="101">
        <v>3032.2650045600003</v>
      </c>
      <c r="O9" s="101">
        <v>3235.5486504000005</v>
      </c>
      <c r="P9" s="101">
        <v>3457.8712674000003</v>
      </c>
      <c r="Q9" s="101">
        <v>3634.3344232799991</v>
      </c>
      <c r="R9" s="101">
        <v>3720.4596594</v>
      </c>
      <c r="S9" s="101">
        <v>3623.4629164800003</v>
      </c>
      <c r="T9" s="101">
        <v>3717.749558160001</v>
      </c>
      <c r="U9" s="101">
        <v>4274.6197230000007</v>
      </c>
      <c r="V9" s="101">
        <v>3975.6187508400003</v>
      </c>
      <c r="W9" s="101">
        <v>4744.87994772</v>
      </c>
      <c r="DA9" s="175" t="s">
        <v>743</v>
      </c>
    </row>
    <row r="10" spans="1:105" ht="11.45" customHeight="1" x14ac:dyDescent="0.25">
      <c r="A10" s="92" t="s">
        <v>56</v>
      </c>
      <c r="B10" s="101">
        <f t="shared" ref="B10:K10" si="8">SUM(B11:B14)</f>
        <v>0</v>
      </c>
      <c r="C10" s="101">
        <f t="shared" si="8"/>
        <v>0</v>
      </c>
      <c r="D10" s="101">
        <f t="shared" si="8"/>
        <v>0</v>
      </c>
      <c r="E10" s="101">
        <f t="shared" si="8"/>
        <v>0</v>
      </c>
      <c r="F10" s="101">
        <f t="shared" si="8"/>
        <v>0</v>
      </c>
      <c r="G10" s="101">
        <f t="shared" si="8"/>
        <v>0</v>
      </c>
      <c r="H10" s="101">
        <f t="shared" si="8"/>
        <v>0</v>
      </c>
      <c r="I10" s="101">
        <f t="shared" si="8"/>
        <v>0</v>
      </c>
      <c r="J10" s="101">
        <f t="shared" si="8"/>
        <v>0</v>
      </c>
      <c r="K10" s="101">
        <f t="shared" si="8"/>
        <v>0</v>
      </c>
      <c r="L10" s="101">
        <f t="shared" ref="L10" si="9">SUM(L11:L14)</f>
        <v>0</v>
      </c>
      <c r="M10" s="101">
        <f t="shared" ref="M10:V10" si="10">SUM(M11:M14)</f>
        <v>0</v>
      </c>
      <c r="N10" s="101">
        <f t="shared" si="10"/>
        <v>0</v>
      </c>
      <c r="O10" s="101">
        <f t="shared" si="10"/>
        <v>0</v>
      </c>
      <c r="P10" s="101">
        <f t="shared" si="10"/>
        <v>0</v>
      </c>
      <c r="Q10" s="101">
        <f t="shared" si="10"/>
        <v>0</v>
      </c>
      <c r="R10" s="101">
        <f t="shared" si="10"/>
        <v>0</v>
      </c>
      <c r="S10" s="101">
        <f t="shared" si="10"/>
        <v>0</v>
      </c>
      <c r="T10" s="101">
        <f t="shared" si="10"/>
        <v>0</v>
      </c>
      <c r="U10" s="101">
        <f t="shared" si="10"/>
        <v>0</v>
      </c>
      <c r="V10" s="101">
        <f t="shared" si="10"/>
        <v>0</v>
      </c>
      <c r="W10" s="101">
        <f t="shared" ref="W10" si="11">SUM(W11:W14)</f>
        <v>0</v>
      </c>
      <c r="DA10" s="175"/>
    </row>
    <row r="11" spans="1:105" ht="11.45" customHeight="1" x14ac:dyDescent="0.25">
      <c r="A11" s="128" t="s">
        <v>57</v>
      </c>
      <c r="B11" s="101">
        <v>0</v>
      </c>
      <c r="C11" s="101">
        <v>0</v>
      </c>
      <c r="D11" s="101">
        <v>0</v>
      </c>
      <c r="E11" s="101">
        <v>0</v>
      </c>
      <c r="F11" s="101">
        <v>0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  <c r="W11" s="101">
        <v>0</v>
      </c>
      <c r="DA11" s="175" t="s">
        <v>744</v>
      </c>
    </row>
    <row r="12" spans="1:105" ht="11.45" customHeight="1" x14ac:dyDescent="0.25">
      <c r="A12" s="128" t="s">
        <v>58</v>
      </c>
      <c r="B12" s="101">
        <v>0</v>
      </c>
      <c r="C12" s="101">
        <v>0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  <c r="W12" s="101">
        <v>0</v>
      </c>
      <c r="DA12" s="175" t="s">
        <v>745</v>
      </c>
    </row>
    <row r="13" spans="1:105" ht="11.45" customHeight="1" x14ac:dyDescent="0.25">
      <c r="A13" s="128" t="s">
        <v>59</v>
      </c>
      <c r="B13" s="101">
        <v>0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DA13" s="175" t="s">
        <v>746</v>
      </c>
    </row>
    <row r="14" spans="1:105" ht="11.45" customHeight="1" x14ac:dyDescent="0.25">
      <c r="A14" s="128" t="s">
        <v>60</v>
      </c>
      <c r="B14" s="101">
        <v>0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DA14" s="175" t="s">
        <v>747</v>
      </c>
    </row>
    <row r="15" spans="1:105" ht="11.45" customHeight="1" x14ac:dyDescent="0.25">
      <c r="A15" s="85" t="s">
        <v>91</v>
      </c>
      <c r="B15" s="88">
        <v>0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8">
        <v>0</v>
      </c>
      <c r="I15" s="88">
        <v>0</v>
      </c>
      <c r="J15" s="88">
        <v>0</v>
      </c>
      <c r="K15" s="88">
        <v>0</v>
      </c>
      <c r="L15" s="88">
        <v>0</v>
      </c>
      <c r="M15" s="88">
        <v>0</v>
      </c>
      <c r="N15" s="88">
        <v>0</v>
      </c>
      <c r="O15" s="88">
        <v>0</v>
      </c>
      <c r="P15" s="88">
        <v>0</v>
      </c>
      <c r="Q15" s="88">
        <v>0</v>
      </c>
      <c r="R15" s="88">
        <v>0</v>
      </c>
      <c r="S15" s="88">
        <v>0</v>
      </c>
      <c r="T15" s="88">
        <v>0</v>
      </c>
      <c r="U15" s="88">
        <v>0</v>
      </c>
      <c r="V15" s="88">
        <v>0</v>
      </c>
      <c r="W15" s="88">
        <v>0</v>
      </c>
      <c r="DA15" s="178" t="s">
        <v>748</v>
      </c>
    </row>
    <row r="16" spans="1:105" ht="11.45" customHeight="1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DA16" s="208"/>
    </row>
    <row r="17" spans="1:105" ht="11.45" customHeight="1" x14ac:dyDescent="0.25">
      <c r="A17" s="53" t="s">
        <v>47</v>
      </c>
      <c r="B17" s="79">
        <f t="shared" ref="B17:K17" si="12">SUM(B18,B33)</f>
        <v>728419.55267241353</v>
      </c>
      <c r="C17" s="79">
        <f t="shared" si="12"/>
        <v>741897.68915760471</v>
      </c>
      <c r="D17" s="79">
        <f t="shared" si="12"/>
        <v>751759.26771475608</v>
      </c>
      <c r="E17" s="79">
        <f t="shared" si="12"/>
        <v>760016.73443440313</v>
      </c>
      <c r="F17" s="79">
        <f t="shared" si="12"/>
        <v>778119.03744663601</v>
      </c>
      <c r="G17" s="79">
        <f t="shared" si="12"/>
        <v>776082.40810425358</v>
      </c>
      <c r="H17" s="79">
        <f t="shared" si="12"/>
        <v>788486.41049228283</v>
      </c>
      <c r="I17" s="79">
        <f t="shared" si="12"/>
        <v>796223.00667769555</v>
      </c>
      <c r="J17" s="79">
        <f t="shared" si="12"/>
        <v>780596.8675902863</v>
      </c>
      <c r="K17" s="79">
        <f t="shared" si="12"/>
        <v>758493.52271144267</v>
      </c>
      <c r="L17" s="79">
        <f t="shared" ref="L17" si="13">SUM(L18,L33)</f>
        <v>752993.62475024513</v>
      </c>
      <c r="M17" s="79">
        <f t="shared" ref="M17:V17" si="14">SUM(M18,M33)</f>
        <v>747488.56866226555</v>
      </c>
      <c r="N17" s="79">
        <f t="shared" si="14"/>
        <v>718295.41705782246</v>
      </c>
      <c r="O17" s="79">
        <f t="shared" si="14"/>
        <v>715157.85069014761</v>
      </c>
      <c r="P17" s="79">
        <f t="shared" si="14"/>
        <v>724731.19524361077</v>
      </c>
      <c r="Q17" s="79">
        <f t="shared" si="14"/>
        <v>734914.86708104296</v>
      </c>
      <c r="R17" s="79">
        <f t="shared" si="14"/>
        <v>753269.05081620719</v>
      </c>
      <c r="S17" s="79">
        <f t="shared" si="14"/>
        <v>765727.00204425864</v>
      </c>
      <c r="T17" s="79">
        <f t="shared" si="14"/>
        <v>764826.92532766447</v>
      </c>
      <c r="U17" s="79">
        <f t="shared" si="14"/>
        <v>770364.62528126757</v>
      </c>
      <c r="V17" s="79">
        <f t="shared" si="14"/>
        <v>672576.6291355656</v>
      </c>
      <c r="W17" s="79">
        <f t="shared" ref="W17" si="15">SUM(W18,W33)</f>
        <v>726024.13578802068</v>
      </c>
      <c r="DA17" s="172" t="s">
        <v>749</v>
      </c>
    </row>
    <row r="18" spans="1:105" ht="11.45" customHeight="1" x14ac:dyDescent="0.25">
      <c r="A18" s="27" t="s">
        <v>33</v>
      </c>
      <c r="B18" s="32">
        <f t="shared" ref="B18:K18" si="16">SUM(B19,B20,B27)</f>
        <v>494181.10884827463</v>
      </c>
      <c r="C18" s="32">
        <f t="shared" si="16"/>
        <v>500754.17625813611</v>
      </c>
      <c r="D18" s="32">
        <f t="shared" si="16"/>
        <v>509573.03253642179</v>
      </c>
      <c r="E18" s="32">
        <f t="shared" si="16"/>
        <v>512538.39914081525</v>
      </c>
      <c r="F18" s="32">
        <f t="shared" si="16"/>
        <v>519495.6910080096</v>
      </c>
      <c r="G18" s="32">
        <f t="shared" si="16"/>
        <v>513441.25803590554</v>
      </c>
      <c r="H18" s="32">
        <f t="shared" si="16"/>
        <v>519333.11762948445</v>
      </c>
      <c r="I18" s="32">
        <f t="shared" si="16"/>
        <v>522984.95530088362</v>
      </c>
      <c r="J18" s="32">
        <f t="shared" si="16"/>
        <v>517115.6394515392</v>
      </c>
      <c r="K18" s="32">
        <f t="shared" si="16"/>
        <v>514225.64975385799</v>
      </c>
      <c r="L18" s="32">
        <f t="shared" ref="L18" si="17">SUM(L19,L20,L27)</f>
        <v>504996.64337887027</v>
      </c>
      <c r="M18" s="32">
        <f t="shared" ref="M18:V18" si="18">SUM(M19,M20,M27)</f>
        <v>502428.60009162495</v>
      </c>
      <c r="N18" s="32">
        <f t="shared" si="18"/>
        <v>485636.71551330824</v>
      </c>
      <c r="O18" s="32">
        <f t="shared" si="18"/>
        <v>487117.54303210718</v>
      </c>
      <c r="P18" s="32">
        <f t="shared" si="18"/>
        <v>498816.04994175286</v>
      </c>
      <c r="Q18" s="32">
        <f t="shared" si="18"/>
        <v>506561.75780701364</v>
      </c>
      <c r="R18" s="32">
        <f t="shared" si="18"/>
        <v>515015.51914333121</v>
      </c>
      <c r="S18" s="32">
        <f t="shared" si="18"/>
        <v>518696.69479072007</v>
      </c>
      <c r="T18" s="32">
        <f t="shared" si="18"/>
        <v>514119.64891223202</v>
      </c>
      <c r="U18" s="32">
        <f t="shared" si="18"/>
        <v>517780.56626731012</v>
      </c>
      <c r="V18" s="32">
        <f t="shared" si="18"/>
        <v>439821.47273936676</v>
      </c>
      <c r="W18" s="32">
        <f t="shared" ref="W18" si="19">SUM(W19,W20,W27)</f>
        <v>468139.59935855697</v>
      </c>
      <c r="DA18" s="173" t="s">
        <v>402</v>
      </c>
    </row>
    <row r="19" spans="1:105" ht="11.45" customHeight="1" x14ac:dyDescent="0.25">
      <c r="A19" s="136" t="s">
        <v>182</v>
      </c>
      <c r="B19" s="141">
        <v>9875.9120016382785</v>
      </c>
      <c r="C19" s="141">
        <v>10100.742054078064</v>
      </c>
      <c r="D19" s="141">
        <v>10146.88267958325</v>
      </c>
      <c r="E19" s="141">
        <v>10305.183003479675</v>
      </c>
      <c r="F19" s="141">
        <v>10496.73954853093</v>
      </c>
      <c r="G19" s="141">
        <v>10688.614804590341</v>
      </c>
      <c r="H19" s="141">
        <v>10446.129027328592</v>
      </c>
      <c r="I19" s="141">
        <v>9978.3268664778025</v>
      </c>
      <c r="J19" s="141">
        <v>10211.419595779353</v>
      </c>
      <c r="K19" s="141">
        <v>9978.8529891855815</v>
      </c>
      <c r="L19" s="141">
        <v>10093.732193449405</v>
      </c>
      <c r="M19" s="141">
        <v>10071.680364514601</v>
      </c>
      <c r="N19" s="141">
        <v>9812.8094972585659</v>
      </c>
      <c r="O19" s="141">
        <v>9721.3091047902508</v>
      </c>
      <c r="P19" s="141">
        <v>9963.8517332181073</v>
      </c>
      <c r="Q19" s="141">
        <v>10046.731184497014</v>
      </c>
      <c r="R19" s="141">
        <v>10067.426748916852</v>
      </c>
      <c r="S19" s="141">
        <v>9538.1299713843382</v>
      </c>
      <c r="T19" s="141">
        <v>9080.684703961062</v>
      </c>
      <c r="U19" s="141">
        <v>9481.4838102669655</v>
      </c>
      <c r="V19" s="141">
        <v>8292.1761492532987</v>
      </c>
      <c r="W19" s="141">
        <v>8236.6816172325634</v>
      </c>
      <c r="DA19" s="174" t="s">
        <v>403</v>
      </c>
    </row>
    <row r="20" spans="1:105" ht="11.45" customHeight="1" x14ac:dyDescent="0.25">
      <c r="A20" s="109" t="s">
        <v>20</v>
      </c>
      <c r="B20" s="130">
        <f t="shared" ref="B20:K20" si="20">SUM(B21:B26)</f>
        <v>442066.5793605583</v>
      </c>
      <c r="C20" s="130">
        <f t="shared" si="20"/>
        <v>448754.90853862086</v>
      </c>
      <c r="D20" s="130">
        <f t="shared" si="20"/>
        <v>457911.5774874941</v>
      </c>
      <c r="E20" s="130">
        <f t="shared" si="20"/>
        <v>460387.19539714494</v>
      </c>
      <c r="F20" s="130">
        <f t="shared" si="20"/>
        <v>467576.37514656858</v>
      </c>
      <c r="G20" s="130">
        <f t="shared" si="20"/>
        <v>462259.52982419485</v>
      </c>
      <c r="H20" s="130">
        <f t="shared" si="20"/>
        <v>468411.90791057248</v>
      </c>
      <c r="I20" s="130">
        <f t="shared" si="20"/>
        <v>472680.51464622002</v>
      </c>
      <c r="J20" s="130">
        <f t="shared" si="20"/>
        <v>466763.35820949764</v>
      </c>
      <c r="K20" s="130">
        <f t="shared" si="20"/>
        <v>464392.34404734505</v>
      </c>
      <c r="L20" s="130">
        <f t="shared" ref="L20" si="21">SUM(L21:L26)</f>
        <v>455050.99888818321</v>
      </c>
      <c r="M20" s="130">
        <f t="shared" ref="M20:V20" si="22">SUM(M21:M26)</f>
        <v>452286.16082666785</v>
      </c>
      <c r="N20" s="130">
        <f t="shared" si="22"/>
        <v>436647.58353113156</v>
      </c>
      <c r="O20" s="130">
        <f t="shared" si="22"/>
        <v>438125.02258272021</v>
      </c>
      <c r="P20" s="130">
        <f t="shared" si="22"/>
        <v>449016.34151762025</v>
      </c>
      <c r="Q20" s="130">
        <f t="shared" si="22"/>
        <v>455392.43487741449</v>
      </c>
      <c r="R20" s="130">
        <f t="shared" si="22"/>
        <v>462918.29926545313</v>
      </c>
      <c r="S20" s="130">
        <f t="shared" si="22"/>
        <v>468014.56096125982</v>
      </c>
      <c r="T20" s="130">
        <f t="shared" si="22"/>
        <v>463895.9791480538</v>
      </c>
      <c r="U20" s="130">
        <f t="shared" si="22"/>
        <v>466879.05953971983</v>
      </c>
      <c r="V20" s="130">
        <f t="shared" si="22"/>
        <v>394393.22789491579</v>
      </c>
      <c r="W20" s="130">
        <f t="shared" ref="W20" si="23">SUM(W21:W26)</f>
        <v>421659.4160701778</v>
      </c>
      <c r="DA20" s="176" t="s">
        <v>404</v>
      </c>
    </row>
    <row r="21" spans="1:105" ht="11.45" customHeight="1" x14ac:dyDescent="0.25">
      <c r="A21" s="111" t="s">
        <v>110</v>
      </c>
      <c r="B21" s="96">
        <v>293746.83655847667</v>
      </c>
      <c r="C21" s="96">
        <v>289503.9932132503</v>
      </c>
      <c r="D21" s="96">
        <v>285149.10934532975</v>
      </c>
      <c r="E21" s="96">
        <v>275032.54727729096</v>
      </c>
      <c r="F21" s="96">
        <v>266268.41141196998</v>
      </c>
      <c r="G21" s="96">
        <v>253269.04907822941</v>
      </c>
      <c r="H21" s="96">
        <v>244644.37795281972</v>
      </c>
      <c r="I21" s="96">
        <v>236531.71630139858</v>
      </c>
      <c r="J21" s="96">
        <v>224053.6388252849</v>
      </c>
      <c r="K21" s="96">
        <v>215638.972265144</v>
      </c>
      <c r="L21" s="96">
        <v>202628.55527100337</v>
      </c>
      <c r="M21" s="96">
        <v>194884.0528361566</v>
      </c>
      <c r="N21" s="96">
        <v>180515.2584882222</v>
      </c>
      <c r="O21" s="96">
        <v>174690.39681243806</v>
      </c>
      <c r="P21" s="96">
        <v>174019.62886692921</v>
      </c>
      <c r="Q21" s="96">
        <v>171357.57916604154</v>
      </c>
      <c r="R21" s="96">
        <v>171998.23780835723</v>
      </c>
      <c r="S21" s="96">
        <v>173818.37590908367</v>
      </c>
      <c r="T21" s="96">
        <v>174273.39621635867</v>
      </c>
      <c r="U21" s="96">
        <v>177956.07951477979</v>
      </c>
      <c r="V21" s="96">
        <v>152395.57939291612</v>
      </c>
      <c r="W21" s="96">
        <v>166643.66568654877</v>
      </c>
      <c r="DA21" s="171" t="s">
        <v>750</v>
      </c>
    </row>
    <row r="22" spans="1:105" ht="11.45" customHeight="1" x14ac:dyDescent="0.25">
      <c r="A22" s="111" t="s">
        <v>111</v>
      </c>
      <c r="B22" s="96">
        <v>138451.97350712446</v>
      </c>
      <c r="C22" s="96">
        <v>148793.19021906421</v>
      </c>
      <c r="D22" s="96">
        <v>161749.77397817405</v>
      </c>
      <c r="E22" s="96">
        <v>173964.68127697267</v>
      </c>
      <c r="F22" s="96">
        <v>189092.48290039322</v>
      </c>
      <c r="G22" s="96">
        <v>196221.43171930365</v>
      </c>
      <c r="H22" s="96">
        <v>210483.29910007809</v>
      </c>
      <c r="I22" s="96">
        <v>222776.07248552211</v>
      </c>
      <c r="J22" s="96">
        <v>228937.58443325094</v>
      </c>
      <c r="K22" s="96">
        <v>234248.55641495486</v>
      </c>
      <c r="L22" s="96">
        <v>237618.81516048455</v>
      </c>
      <c r="M22" s="96">
        <v>242074.1128484552</v>
      </c>
      <c r="N22" s="96">
        <v>240840.16507069243</v>
      </c>
      <c r="O22" s="96">
        <v>247176.79309932567</v>
      </c>
      <c r="P22" s="96">
        <v>258323.85416915157</v>
      </c>
      <c r="Q22" s="96">
        <v>266887.73317967769</v>
      </c>
      <c r="R22" s="96">
        <v>273680.30083468923</v>
      </c>
      <c r="S22" s="96">
        <v>276810.86052129971</v>
      </c>
      <c r="T22" s="96">
        <v>272215.82259373582</v>
      </c>
      <c r="U22" s="96">
        <v>271141.16945160605</v>
      </c>
      <c r="V22" s="96">
        <v>226862.34919691042</v>
      </c>
      <c r="W22" s="96">
        <v>238930.98668105615</v>
      </c>
      <c r="DA22" s="171" t="s">
        <v>751</v>
      </c>
    </row>
    <row r="23" spans="1:105" ht="11.45" customHeight="1" x14ac:dyDescent="0.25">
      <c r="A23" s="111" t="s">
        <v>112</v>
      </c>
      <c r="B23" s="96">
        <v>9137.9094431128797</v>
      </c>
      <c r="C23" s="96">
        <v>9624.8346511396157</v>
      </c>
      <c r="D23" s="96">
        <v>10196.26657900865</v>
      </c>
      <c r="E23" s="96">
        <v>10564.393325531262</v>
      </c>
      <c r="F23" s="96">
        <v>11391.86440916806</v>
      </c>
      <c r="G23" s="96">
        <v>11756.448422466829</v>
      </c>
      <c r="H23" s="96">
        <v>12129.438002046514</v>
      </c>
      <c r="I23" s="96">
        <v>12082.772706660562</v>
      </c>
      <c r="J23" s="96">
        <v>12441.474648796853</v>
      </c>
      <c r="K23" s="96">
        <v>12930.561495751806</v>
      </c>
      <c r="L23" s="96">
        <v>13041.19173784188</v>
      </c>
      <c r="M23" s="96">
        <v>13568.152125966009</v>
      </c>
      <c r="N23" s="96">
        <v>13532.428950141433</v>
      </c>
      <c r="O23" s="96">
        <v>14359.010853429432</v>
      </c>
      <c r="P23" s="96">
        <v>14524.797500321425</v>
      </c>
      <c r="Q23" s="96">
        <v>14884.937773510439</v>
      </c>
      <c r="R23" s="96">
        <v>14918.435772505478</v>
      </c>
      <c r="S23" s="96">
        <v>15157.123896303799</v>
      </c>
      <c r="T23" s="96">
        <v>15045.730127531342</v>
      </c>
      <c r="U23" s="96">
        <v>15127.385180334977</v>
      </c>
      <c r="V23" s="96">
        <v>12700.943413308562</v>
      </c>
      <c r="W23" s="96">
        <v>13198.571997902978</v>
      </c>
      <c r="DA23" s="171" t="s">
        <v>752</v>
      </c>
    </row>
    <row r="24" spans="1:105" ht="11.45" customHeight="1" x14ac:dyDescent="0.25">
      <c r="A24" s="111" t="s">
        <v>113</v>
      </c>
      <c r="B24" s="96">
        <v>729.85985184426477</v>
      </c>
      <c r="C24" s="96">
        <v>832.89045516672138</v>
      </c>
      <c r="D24" s="96">
        <v>816.42758498168575</v>
      </c>
      <c r="E24" s="96">
        <v>825.57351735005875</v>
      </c>
      <c r="F24" s="96">
        <v>823.61642503726307</v>
      </c>
      <c r="G24" s="96">
        <v>1012.6006041949714</v>
      </c>
      <c r="H24" s="96">
        <v>1154.7928556281827</v>
      </c>
      <c r="I24" s="96">
        <v>1289.9531526387416</v>
      </c>
      <c r="J24" s="96">
        <v>1330.5352735930285</v>
      </c>
      <c r="K24" s="96">
        <v>1574.1031746515168</v>
      </c>
      <c r="L24" s="96">
        <v>1762.0231412330406</v>
      </c>
      <c r="M24" s="96">
        <v>1759.112733793793</v>
      </c>
      <c r="N24" s="96">
        <v>1753.6831907528876</v>
      </c>
      <c r="O24" s="96">
        <v>1869.6979243922103</v>
      </c>
      <c r="P24" s="96">
        <v>2080.0388199075319</v>
      </c>
      <c r="Q24" s="96">
        <v>2145.0882382519276</v>
      </c>
      <c r="R24" s="96">
        <v>2186.326680097498</v>
      </c>
      <c r="S24" s="96">
        <v>2051.9124061725051</v>
      </c>
      <c r="T24" s="96">
        <v>2119.4157085802917</v>
      </c>
      <c r="U24" s="96">
        <v>2337.8908435357735</v>
      </c>
      <c r="V24" s="96">
        <v>1983.1859400425567</v>
      </c>
      <c r="W24" s="96">
        <v>2074.2445205859267</v>
      </c>
      <c r="DA24" s="171" t="s">
        <v>753</v>
      </c>
    </row>
    <row r="25" spans="1:105" ht="11.45" customHeight="1" x14ac:dyDescent="0.25">
      <c r="A25" s="111" t="s">
        <v>114</v>
      </c>
      <c r="B25" s="96">
        <v>0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0</v>
      </c>
      <c r="I25" s="96">
        <v>0</v>
      </c>
      <c r="J25" s="96">
        <v>0.12502857193117251</v>
      </c>
      <c r="K25" s="96">
        <v>0.15069684295021463</v>
      </c>
      <c r="L25" s="96">
        <v>0.41357762043015661</v>
      </c>
      <c r="M25" s="96">
        <v>0.73028229625133645</v>
      </c>
      <c r="N25" s="96">
        <v>6.0478313226772631</v>
      </c>
      <c r="O25" s="96">
        <v>29.123893134823188</v>
      </c>
      <c r="P25" s="96">
        <v>68.022161310522293</v>
      </c>
      <c r="Q25" s="96">
        <v>117.09651993291513</v>
      </c>
      <c r="R25" s="96">
        <v>134.99816980368641</v>
      </c>
      <c r="S25" s="96">
        <v>176.28822840011816</v>
      </c>
      <c r="T25" s="96">
        <v>241.61450184767762</v>
      </c>
      <c r="U25" s="96">
        <v>316.53454946324069</v>
      </c>
      <c r="V25" s="96">
        <v>451.16995173809312</v>
      </c>
      <c r="W25" s="96">
        <v>811.94718408399933</v>
      </c>
      <c r="DA25" s="171" t="s">
        <v>754</v>
      </c>
    </row>
    <row r="26" spans="1:105" ht="11.45" customHeight="1" x14ac:dyDescent="0.25">
      <c r="A26" s="111" t="s">
        <v>115</v>
      </c>
      <c r="B26" s="96">
        <v>0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 s="96">
        <v>0</v>
      </c>
      <c r="I26" s="96">
        <v>0</v>
      </c>
      <c r="J26" s="96">
        <v>0</v>
      </c>
      <c r="K26" s="96">
        <v>0</v>
      </c>
      <c r="L26" s="96">
        <v>0</v>
      </c>
      <c r="M26" s="96">
        <v>0</v>
      </c>
      <c r="N26" s="96">
        <v>0</v>
      </c>
      <c r="O26" s="96">
        <v>0</v>
      </c>
      <c r="P26" s="96">
        <v>0</v>
      </c>
      <c r="Q26" s="96">
        <v>0</v>
      </c>
      <c r="R26" s="96">
        <v>0</v>
      </c>
      <c r="S26" s="96">
        <v>0</v>
      </c>
      <c r="T26" s="96">
        <v>0</v>
      </c>
      <c r="U26" s="96">
        <v>0</v>
      </c>
      <c r="V26" s="96">
        <v>0</v>
      </c>
      <c r="W26" s="96">
        <v>0</v>
      </c>
      <c r="DA26" s="171" t="s">
        <v>755</v>
      </c>
    </row>
    <row r="27" spans="1:105" ht="11.45" customHeight="1" x14ac:dyDescent="0.25">
      <c r="A27" s="109" t="s">
        <v>21</v>
      </c>
      <c r="B27" s="130">
        <f t="shared" ref="B27:K27" si="24">SUM(B28:B32)</f>
        <v>42238.617486078059</v>
      </c>
      <c r="C27" s="130">
        <f t="shared" si="24"/>
        <v>41898.525665437155</v>
      </c>
      <c r="D27" s="130">
        <f t="shared" si="24"/>
        <v>41514.572369344431</v>
      </c>
      <c r="E27" s="130">
        <f t="shared" si="24"/>
        <v>41846.020740190608</v>
      </c>
      <c r="F27" s="130">
        <f t="shared" si="24"/>
        <v>41422.576312910045</v>
      </c>
      <c r="G27" s="130">
        <f t="shared" si="24"/>
        <v>40493.113407120327</v>
      </c>
      <c r="H27" s="130">
        <f t="shared" si="24"/>
        <v>40475.080691583375</v>
      </c>
      <c r="I27" s="130">
        <f t="shared" si="24"/>
        <v>40326.113788185823</v>
      </c>
      <c r="J27" s="130">
        <f t="shared" si="24"/>
        <v>40140.861646262223</v>
      </c>
      <c r="K27" s="130">
        <f t="shared" si="24"/>
        <v>39854.452717327331</v>
      </c>
      <c r="L27" s="130">
        <f t="shared" ref="L27" si="25">SUM(L28:L32)</f>
        <v>39851.912297237664</v>
      </c>
      <c r="M27" s="130">
        <f t="shared" ref="M27:V27" si="26">SUM(M28:M32)</f>
        <v>40070.758900442495</v>
      </c>
      <c r="N27" s="130">
        <f t="shared" si="26"/>
        <v>39176.322484918092</v>
      </c>
      <c r="O27" s="130">
        <f t="shared" si="26"/>
        <v>39271.21134459669</v>
      </c>
      <c r="P27" s="130">
        <f t="shared" si="26"/>
        <v>39835.856690914465</v>
      </c>
      <c r="Q27" s="130">
        <f t="shared" si="26"/>
        <v>41122.591745102116</v>
      </c>
      <c r="R27" s="130">
        <f t="shared" si="26"/>
        <v>42029.793128961253</v>
      </c>
      <c r="S27" s="130">
        <f t="shared" si="26"/>
        <v>41144.003858075863</v>
      </c>
      <c r="T27" s="130">
        <f t="shared" si="26"/>
        <v>41142.985060217135</v>
      </c>
      <c r="U27" s="130">
        <f t="shared" si="26"/>
        <v>41420.022917323353</v>
      </c>
      <c r="V27" s="130">
        <f t="shared" si="26"/>
        <v>37136.068695197617</v>
      </c>
      <c r="W27" s="130">
        <f t="shared" ref="W27" si="27">SUM(W28:W32)</f>
        <v>38243.501671146609</v>
      </c>
      <c r="DA27" s="176" t="s">
        <v>405</v>
      </c>
    </row>
    <row r="28" spans="1:105" ht="11.45" customHeight="1" x14ac:dyDescent="0.25">
      <c r="A28" s="111" t="s">
        <v>110</v>
      </c>
      <c r="B28" s="97">
        <v>187.65877508591967</v>
      </c>
      <c r="C28" s="97">
        <v>177.39505982422563</v>
      </c>
      <c r="D28" s="97">
        <v>168.10289647172229</v>
      </c>
      <c r="E28" s="97">
        <v>138.05849901734243</v>
      </c>
      <c r="F28" s="97">
        <v>121.6094199536673</v>
      </c>
      <c r="G28" s="97">
        <v>108.64610215016353</v>
      </c>
      <c r="H28" s="97">
        <v>103.24403887952683</v>
      </c>
      <c r="I28" s="97">
        <v>92.481852377743522</v>
      </c>
      <c r="J28" s="97">
        <v>86.46089738109707</v>
      </c>
      <c r="K28" s="97">
        <v>77.710493964265794</v>
      </c>
      <c r="L28" s="97">
        <v>70.680675552063761</v>
      </c>
      <c r="M28" s="97">
        <v>64.374265490907234</v>
      </c>
      <c r="N28" s="97">
        <v>58.764696199537092</v>
      </c>
      <c r="O28" s="97">
        <v>60.514838692540089</v>
      </c>
      <c r="P28" s="97">
        <v>52.984781852934908</v>
      </c>
      <c r="Q28" s="97">
        <v>48.486876076508658</v>
      </c>
      <c r="R28" s="97">
        <v>46.728459546538758</v>
      </c>
      <c r="S28" s="97">
        <v>44.279183654265147</v>
      </c>
      <c r="T28" s="97">
        <v>41.217392460199292</v>
      </c>
      <c r="U28" s="97">
        <v>41.54283974508872</v>
      </c>
      <c r="V28" s="97">
        <v>34.996960203966587</v>
      </c>
      <c r="W28" s="97">
        <v>33.980062875590569</v>
      </c>
      <c r="DA28" s="175" t="s">
        <v>756</v>
      </c>
    </row>
    <row r="29" spans="1:105" ht="11.45" customHeight="1" x14ac:dyDescent="0.25">
      <c r="A29" s="111" t="s">
        <v>111</v>
      </c>
      <c r="B29" s="97">
        <v>41894.723415268127</v>
      </c>
      <c r="C29" s="97">
        <v>41502.460507492004</v>
      </c>
      <c r="D29" s="97">
        <v>41084.672055128576</v>
      </c>
      <c r="E29" s="97">
        <v>41395.122610552178</v>
      </c>
      <c r="F29" s="97">
        <v>40911.341210395534</v>
      </c>
      <c r="G29" s="97">
        <v>40032.128532395138</v>
      </c>
      <c r="H29" s="97">
        <v>39945.1236041015</v>
      </c>
      <c r="I29" s="97">
        <v>39747.074089146503</v>
      </c>
      <c r="J29" s="97">
        <v>39509.360734433096</v>
      </c>
      <c r="K29" s="97">
        <v>39194.751654477681</v>
      </c>
      <c r="L29" s="97">
        <v>39128.520848687825</v>
      </c>
      <c r="M29" s="97">
        <v>39072.358697432523</v>
      </c>
      <c r="N29" s="97">
        <v>38050.679948885612</v>
      </c>
      <c r="O29" s="97">
        <v>38066.933029358981</v>
      </c>
      <c r="P29" s="97">
        <v>38639.516960783752</v>
      </c>
      <c r="Q29" s="97">
        <v>39839.668200406413</v>
      </c>
      <c r="R29" s="97">
        <v>40720.062947180093</v>
      </c>
      <c r="S29" s="97">
        <v>39795.156975135957</v>
      </c>
      <c r="T29" s="97">
        <v>39800.642236654377</v>
      </c>
      <c r="U29" s="97">
        <v>39787.061764758881</v>
      </c>
      <c r="V29" s="97">
        <v>35460.485150163673</v>
      </c>
      <c r="W29" s="97">
        <v>35947.638829414464</v>
      </c>
      <c r="DA29" s="175" t="s">
        <v>757</v>
      </c>
    </row>
    <row r="30" spans="1:105" ht="11.45" customHeight="1" x14ac:dyDescent="0.25">
      <c r="A30" s="111" t="s">
        <v>112</v>
      </c>
      <c r="B30" s="97">
        <v>44.508680941608695</v>
      </c>
      <c r="C30" s="97">
        <v>42.137138922956453</v>
      </c>
      <c r="D30" s="97">
        <v>39.089225490423175</v>
      </c>
      <c r="E30" s="97">
        <v>36.935622461593162</v>
      </c>
      <c r="F30" s="97">
        <v>72.832891037302346</v>
      </c>
      <c r="G30" s="97">
        <v>71.351908624267935</v>
      </c>
      <c r="H30" s="97">
        <v>67.844785720504532</v>
      </c>
      <c r="I30" s="97">
        <v>68.022193330585878</v>
      </c>
      <c r="J30" s="97">
        <v>68.561334295231433</v>
      </c>
      <c r="K30" s="97">
        <v>70.512805439468409</v>
      </c>
      <c r="L30" s="97">
        <v>71.063917898770043</v>
      </c>
      <c r="M30" s="97">
        <v>68.962746233525323</v>
      </c>
      <c r="N30" s="97">
        <v>65.271871463589562</v>
      </c>
      <c r="O30" s="97">
        <v>62.853006510268443</v>
      </c>
      <c r="P30" s="97">
        <v>61.446984708316194</v>
      </c>
      <c r="Q30" s="97">
        <v>59.471264844790142</v>
      </c>
      <c r="R30" s="97">
        <v>55.164992716571547</v>
      </c>
      <c r="S30" s="97">
        <v>49.585612047081888</v>
      </c>
      <c r="T30" s="97">
        <v>48.582157811216035</v>
      </c>
      <c r="U30" s="97">
        <v>43.931531641330992</v>
      </c>
      <c r="V30" s="97">
        <v>40.56497316562352</v>
      </c>
      <c r="W30" s="97">
        <v>43.147973965535584</v>
      </c>
      <c r="DA30" s="175" t="s">
        <v>758</v>
      </c>
    </row>
    <row r="31" spans="1:105" ht="11.45" customHeight="1" x14ac:dyDescent="0.25">
      <c r="A31" s="111" t="s">
        <v>113</v>
      </c>
      <c r="B31" s="97">
        <v>111.72661478240826</v>
      </c>
      <c r="C31" s="97">
        <v>176.53295919797489</v>
      </c>
      <c r="D31" s="97">
        <v>222.70819225371295</v>
      </c>
      <c r="E31" s="97">
        <v>275.90400815949062</v>
      </c>
      <c r="F31" s="97">
        <v>316.79279152354042</v>
      </c>
      <c r="G31" s="97">
        <v>280.98686395075947</v>
      </c>
      <c r="H31" s="97">
        <v>358.86826288183937</v>
      </c>
      <c r="I31" s="97">
        <v>418.53565333098908</v>
      </c>
      <c r="J31" s="97">
        <v>476.47868015279801</v>
      </c>
      <c r="K31" s="97">
        <v>511.47776344591665</v>
      </c>
      <c r="L31" s="97">
        <v>581.64685509900278</v>
      </c>
      <c r="M31" s="97">
        <v>865.0631912855398</v>
      </c>
      <c r="N31" s="97">
        <v>1001.6059683693496</v>
      </c>
      <c r="O31" s="97">
        <v>1080.9104700348971</v>
      </c>
      <c r="P31" s="97">
        <v>1081.9079635694613</v>
      </c>
      <c r="Q31" s="97">
        <v>1174.9654037744026</v>
      </c>
      <c r="R31" s="97">
        <v>1207.8367295180474</v>
      </c>
      <c r="S31" s="97">
        <v>1254.9820872385569</v>
      </c>
      <c r="T31" s="97">
        <v>1252.5432732913498</v>
      </c>
      <c r="U31" s="97">
        <v>1547.4867811780507</v>
      </c>
      <c r="V31" s="97">
        <v>1600.0216116643576</v>
      </c>
      <c r="W31" s="97">
        <v>2218.7348048910235</v>
      </c>
      <c r="DA31" s="175" t="s">
        <v>759</v>
      </c>
    </row>
    <row r="32" spans="1:105" ht="11.45" customHeight="1" x14ac:dyDescent="0.25">
      <c r="A32" s="111" t="s">
        <v>115</v>
      </c>
      <c r="B32" s="97">
        <v>0</v>
      </c>
      <c r="C32" s="97">
        <v>0</v>
      </c>
      <c r="D32" s="97">
        <v>0</v>
      </c>
      <c r="E32" s="97">
        <v>0</v>
      </c>
      <c r="F32" s="97">
        <v>0</v>
      </c>
      <c r="G32" s="97">
        <v>0</v>
      </c>
      <c r="H32" s="97">
        <v>0</v>
      </c>
      <c r="I32" s="97">
        <v>0</v>
      </c>
      <c r="J32" s="97">
        <v>0</v>
      </c>
      <c r="K32" s="97">
        <v>0</v>
      </c>
      <c r="L32" s="97">
        <v>0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  <c r="R32" s="97">
        <v>0</v>
      </c>
      <c r="S32" s="97">
        <v>0</v>
      </c>
      <c r="T32" s="97">
        <v>0</v>
      </c>
      <c r="U32" s="97">
        <v>0</v>
      </c>
      <c r="V32" s="97">
        <v>0</v>
      </c>
      <c r="W32" s="97">
        <v>0</v>
      </c>
      <c r="DA32" s="175" t="s">
        <v>760</v>
      </c>
    </row>
    <row r="33" spans="1:105" ht="11.45" customHeight="1" x14ac:dyDescent="0.25">
      <c r="A33" s="27" t="s">
        <v>34</v>
      </c>
      <c r="B33" s="32">
        <f t="shared" ref="B33:K33" si="28">B34+B40</f>
        <v>234238.44382413887</v>
      </c>
      <c r="C33" s="32">
        <f t="shared" si="28"/>
        <v>241143.51289946865</v>
      </c>
      <c r="D33" s="32">
        <f t="shared" si="28"/>
        <v>242186.23517833435</v>
      </c>
      <c r="E33" s="32">
        <f t="shared" si="28"/>
        <v>247478.33529358785</v>
      </c>
      <c r="F33" s="32">
        <f t="shared" si="28"/>
        <v>258623.34643862647</v>
      </c>
      <c r="G33" s="32">
        <f t="shared" si="28"/>
        <v>262641.15006834804</v>
      </c>
      <c r="H33" s="32">
        <f t="shared" si="28"/>
        <v>269153.29286279832</v>
      </c>
      <c r="I33" s="32">
        <f t="shared" si="28"/>
        <v>273238.05137681199</v>
      </c>
      <c r="J33" s="32">
        <f t="shared" si="28"/>
        <v>263481.2281387471</v>
      </c>
      <c r="K33" s="32">
        <f t="shared" si="28"/>
        <v>244267.87295758468</v>
      </c>
      <c r="L33" s="32">
        <f t="shared" ref="L33" si="29">L34+L40</f>
        <v>247996.9813713748</v>
      </c>
      <c r="M33" s="32">
        <f t="shared" ref="M33:V33" si="30">M34+M40</f>
        <v>245059.96857064066</v>
      </c>
      <c r="N33" s="32">
        <f t="shared" si="30"/>
        <v>232658.70154451422</v>
      </c>
      <c r="O33" s="32">
        <f t="shared" si="30"/>
        <v>228040.30765804043</v>
      </c>
      <c r="P33" s="32">
        <f t="shared" si="30"/>
        <v>225915.14530185785</v>
      </c>
      <c r="Q33" s="32">
        <f t="shared" si="30"/>
        <v>228353.10927402932</v>
      </c>
      <c r="R33" s="32">
        <f t="shared" si="30"/>
        <v>238253.53167287604</v>
      </c>
      <c r="S33" s="32">
        <f t="shared" si="30"/>
        <v>247030.30725353851</v>
      </c>
      <c r="T33" s="32">
        <f t="shared" si="30"/>
        <v>250707.2764154324</v>
      </c>
      <c r="U33" s="32">
        <f t="shared" si="30"/>
        <v>252584.05901395748</v>
      </c>
      <c r="V33" s="32">
        <f t="shared" si="30"/>
        <v>232755.15639619878</v>
      </c>
      <c r="W33" s="32">
        <f t="shared" ref="W33" si="31">W34+W40</f>
        <v>257884.53642946377</v>
      </c>
      <c r="DA33" s="173" t="s">
        <v>410</v>
      </c>
    </row>
    <row r="34" spans="1:105" ht="11.45" customHeight="1" x14ac:dyDescent="0.25">
      <c r="A34" s="136" t="s">
        <v>158</v>
      </c>
      <c r="B34" s="141">
        <f t="shared" ref="B34:K34" si="32">SUM(B35:B39)</f>
        <v>97348.347844621137</v>
      </c>
      <c r="C34" s="141">
        <f t="shared" si="32"/>
        <v>97185.001551388457</v>
      </c>
      <c r="D34" s="141">
        <f t="shared" si="32"/>
        <v>96638.587640390717</v>
      </c>
      <c r="E34" s="141">
        <f t="shared" si="32"/>
        <v>98004.78869893268</v>
      </c>
      <c r="F34" s="141">
        <f t="shared" si="32"/>
        <v>98731.892404879778</v>
      </c>
      <c r="G34" s="141">
        <f t="shared" si="32"/>
        <v>99056.40516501735</v>
      </c>
      <c r="H34" s="141">
        <f t="shared" si="32"/>
        <v>96358.006497762617</v>
      </c>
      <c r="I34" s="141">
        <f t="shared" si="32"/>
        <v>98425.238637340561</v>
      </c>
      <c r="J34" s="141">
        <f t="shared" si="32"/>
        <v>95981.007872402071</v>
      </c>
      <c r="K34" s="141">
        <f t="shared" si="32"/>
        <v>92900.751375660693</v>
      </c>
      <c r="L34" s="141">
        <f t="shared" ref="L34" si="33">SUM(L35:L39)</f>
        <v>94196.452293227587</v>
      </c>
      <c r="M34" s="141">
        <f t="shared" ref="M34:V34" si="34">SUM(M35:M39)</f>
        <v>94736.843187269697</v>
      </c>
      <c r="N34" s="141">
        <f t="shared" si="34"/>
        <v>89403.374248587075</v>
      </c>
      <c r="O34" s="141">
        <f t="shared" si="34"/>
        <v>87526.952578500553</v>
      </c>
      <c r="P34" s="141">
        <f t="shared" si="34"/>
        <v>88538.966682725571</v>
      </c>
      <c r="Q34" s="141">
        <f t="shared" si="34"/>
        <v>88035.346180975888</v>
      </c>
      <c r="R34" s="141">
        <f t="shared" si="34"/>
        <v>87766.743706706271</v>
      </c>
      <c r="S34" s="141">
        <f t="shared" si="34"/>
        <v>89012.960144792349</v>
      </c>
      <c r="T34" s="141">
        <f t="shared" si="34"/>
        <v>89177.700384572847</v>
      </c>
      <c r="U34" s="141">
        <f t="shared" si="34"/>
        <v>89877.104592270596</v>
      </c>
      <c r="V34" s="141">
        <f t="shared" si="34"/>
        <v>82698.968441938559</v>
      </c>
      <c r="W34" s="141">
        <f t="shared" ref="W34" si="35">SUM(W35:W39)</f>
        <v>92304.356571621349</v>
      </c>
      <c r="DA34" s="174" t="s">
        <v>411</v>
      </c>
    </row>
    <row r="35" spans="1:105" ht="11.45" customHeight="1" x14ac:dyDescent="0.25">
      <c r="A35" s="111" t="s">
        <v>110</v>
      </c>
      <c r="B35" s="96">
        <v>13345.687641479093</v>
      </c>
      <c r="C35" s="96">
        <v>12768.733117207375</v>
      </c>
      <c r="D35" s="96">
        <v>11650.913520175265</v>
      </c>
      <c r="E35" s="96">
        <v>10771.31521365192</v>
      </c>
      <c r="F35" s="96">
        <v>9804.8471206654322</v>
      </c>
      <c r="G35" s="96">
        <v>8984.1570757101108</v>
      </c>
      <c r="H35" s="96">
        <v>8353.3303701322384</v>
      </c>
      <c r="I35" s="96">
        <v>7803.1817193058478</v>
      </c>
      <c r="J35" s="96">
        <v>7193.3438614227061</v>
      </c>
      <c r="K35" s="96">
        <v>6613.3158794632027</v>
      </c>
      <c r="L35" s="96">
        <v>6211.2923300147086</v>
      </c>
      <c r="M35" s="96">
        <v>5821.6840462615564</v>
      </c>
      <c r="N35" s="96">
        <v>5344.8533905970189</v>
      </c>
      <c r="O35" s="96">
        <v>5158.5729821043233</v>
      </c>
      <c r="P35" s="96">
        <v>4807.6072826491718</v>
      </c>
      <c r="Q35" s="96">
        <v>4545.0345057720206</v>
      </c>
      <c r="R35" s="96">
        <v>4498.3413251357479</v>
      </c>
      <c r="S35" s="96">
        <v>4446.8924398376239</v>
      </c>
      <c r="T35" s="96">
        <v>4466.5385471323707</v>
      </c>
      <c r="U35" s="96">
        <v>4420.8030824648968</v>
      </c>
      <c r="V35" s="96">
        <v>4053.051079088511</v>
      </c>
      <c r="W35" s="96">
        <v>4346.2430583390287</v>
      </c>
      <c r="DA35" s="171" t="s">
        <v>761</v>
      </c>
    </row>
    <row r="36" spans="1:105" ht="11.45" customHeight="1" x14ac:dyDescent="0.25">
      <c r="A36" s="111" t="s">
        <v>111</v>
      </c>
      <c r="B36" s="96">
        <v>83488.491509343206</v>
      </c>
      <c r="C36" s="96">
        <v>83878.23158784835</v>
      </c>
      <c r="D36" s="96">
        <v>84403.005957589921</v>
      </c>
      <c r="E36" s="96">
        <v>86630.373554943159</v>
      </c>
      <c r="F36" s="96">
        <v>88315.815960620515</v>
      </c>
      <c r="G36" s="96">
        <v>89458.692236384057</v>
      </c>
      <c r="H36" s="96">
        <v>87308.719178427404</v>
      </c>
      <c r="I36" s="96">
        <v>89923.304410835597</v>
      </c>
      <c r="J36" s="96">
        <v>88047.125905097273</v>
      </c>
      <c r="K36" s="96">
        <v>85506.410492086201</v>
      </c>
      <c r="L36" s="96">
        <v>87121.166553485571</v>
      </c>
      <c r="M36" s="96">
        <v>88042.886571287017</v>
      </c>
      <c r="N36" s="96">
        <v>83166.723516197308</v>
      </c>
      <c r="O36" s="96">
        <v>81477.592234803044</v>
      </c>
      <c r="P36" s="96">
        <v>82785.736996943131</v>
      </c>
      <c r="Q36" s="96">
        <v>82533.78838430543</v>
      </c>
      <c r="R36" s="96">
        <v>82296.178936528115</v>
      </c>
      <c r="S36" s="96">
        <v>83608.865473156664</v>
      </c>
      <c r="T36" s="96">
        <v>83713.754448454667</v>
      </c>
      <c r="U36" s="96">
        <v>84403.616107455819</v>
      </c>
      <c r="V36" s="96">
        <v>77625.368049271143</v>
      </c>
      <c r="W36" s="96">
        <v>86845.282908347799</v>
      </c>
      <c r="DA36" s="171" t="s">
        <v>762</v>
      </c>
    </row>
    <row r="37" spans="1:105" ht="11.45" customHeight="1" x14ac:dyDescent="0.25">
      <c r="A37" s="111" t="s">
        <v>112</v>
      </c>
      <c r="B37" s="96">
        <v>479.19847238551341</v>
      </c>
      <c r="C37" s="96">
        <v>500.19688265742712</v>
      </c>
      <c r="D37" s="96">
        <v>542.45960986092643</v>
      </c>
      <c r="E37" s="96">
        <v>555.32346996714466</v>
      </c>
      <c r="F37" s="96">
        <v>558.43785631463686</v>
      </c>
      <c r="G37" s="96">
        <v>554.17652434890647</v>
      </c>
      <c r="H37" s="96">
        <v>594.11680231298283</v>
      </c>
      <c r="I37" s="96">
        <v>587.30886520885474</v>
      </c>
      <c r="J37" s="96">
        <v>600.65220670791609</v>
      </c>
      <c r="K37" s="96">
        <v>611.87623376872739</v>
      </c>
      <c r="L37" s="96">
        <v>624.48958293935073</v>
      </c>
      <c r="M37" s="96">
        <v>641.36380608046807</v>
      </c>
      <c r="N37" s="96">
        <v>614.8214963549832</v>
      </c>
      <c r="O37" s="96">
        <v>605.84710562030045</v>
      </c>
      <c r="P37" s="96">
        <v>649.69791921025865</v>
      </c>
      <c r="Q37" s="96">
        <v>642.24250964477255</v>
      </c>
      <c r="R37" s="96">
        <v>645.92719525795405</v>
      </c>
      <c r="S37" s="96">
        <v>640.63380872911955</v>
      </c>
      <c r="T37" s="96">
        <v>651.61681269744599</v>
      </c>
      <c r="U37" s="96">
        <v>663.44330406368977</v>
      </c>
      <c r="V37" s="96">
        <v>628.13811444581575</v>
      </c>
      <c r="W37" s="96">
        <v>660.92998269148654</v>
      </c>
      <c r="DA37" s="171" t="s">
        <v>763</v>
      </c>
    </row>
    <row r="38" spans="1:105" ht="11.45" customHeight="1" x14ac:dyDescent="0.25">
      <c r="A38" s="111" t="s">
        <v>113</v>
      </c>
      <c r="B38" s="96">
        <v>34.970221413327117</v>
      </c>
      <c r="C38" s="96">
        <v>37.839963675303942</v>
      </c>
      <c r="D38" s="96">
        <v>42.208552764601514</v>
      </c>
      <c r="E38" s="96">
        <v>47.776460370450692</v>
      </c>
      <c r="F38" s="96">
        <v>52.791467279196354</v>
      </c>
      <c r="G38" s="96">
        <v>59.379328574269117</v>
      </c>
      <c r="H38" s="96">
        <v>101.84014688997813</v>
      </c>
      <c r="I38" s="96">
        <v>111.44364199026953</v>
      </c>
      <c r="J38" s="96">
        <v>139.88589917417346</v>
      </c>
      <c r="K38" s="96">
        <v>169.14877034256676</v>
      </c>
      <c r="L38" s="96">
        <v>239.50382678795691</v>
      </c>
      <c r="M38" s="96">
        <v>230.90876364066693</v>
      </c>
      <c r="N38" s="96">
        <v>276.97584543776276</v>
      </c>
      <c r="O38" s="96">
        <v>284.94025597289288</v>
      </c>
      <c r="P38" s="96">
        <v>295.92448392300702</v>
      </c>
      <c r="Q38" s="96">
        <v>314.28078125366994</v>
      </c>
      <c r="R38" s="96">
        <v>326.29624978445469</v>
      </c>
      <c r="S38" s="96">
        <v>316.5684230689381</v>
      </c>
      <c r="T38" s="96">
        <v>345.79057628835869</v>
      </c>
      <c r="U38" s="96">
        <v>389.24209828617529</v>
      </c>
      <c r="V38" s="96">
        <v>392.4111991330862</v>
      </c>
      <c r="W38" s="96">
        <v>451.90062224304887</v>
      </c>
      <c r="DA38" s="171" t="s">
        <v>764</v>
      </c>
    </row>
    <row r="39" spans="1:105" ht="11.45" customHeight="1" x14ac:dyDescent="0.25">
      <c r="A39" s="111" t="s">
        <v>115</v>
      </c>
      <c r="B39" s="96">
        <v>0</v>
      </c>
      <c r="C39" s="96">
        <v>0</v>
      </c>
      <c r="D39" s="96">
        <v>0</v>
      </c>
      <c r="E39" s="96">
        <v>0</v>
      </c>
      <c r="F39" s="96">
        <v>0</v>
      </c>
      <c r="G39" s="96">
        <v>0</v>
      </c>
      <c r="H39" s="96">
        <v>0</v>
      </c>
      <c r="I39" s="96">
        <v>0</v>
      </c>
      <c r="J39" s="96">
        <v>0</v>
      </c>
      <c r="K39" s="96">
        <v>0</v>
      </c>
      <c r="L39" s="96">
        <v>0</v>
      </c>
      <c r="M39" s="96">
        <v>0</v>
      </c>
      <c r="N39" s="96">
        <v>0</v>
      </c>
      <c r="O39" s="96">
        <v>0</v>
      </c>
      <c r="P39" s="96">
        <v>0</v>
      </c>
      <c r="Q39" s="96">
        <v>0</v>
      </c>
      <c r="R39" s="96">
        <v>0</v>
      </c>
      <c r="S39" s="96">
        <v>0</v>
      </c>
      <c r="T39" s="96">
        <v>0</v>
      </c>
      <c r="U39" s="96">
        <v>0</v>
      </c>
      <c r="V39" s="96">
        <v>0</v>
      </c>
      <c r="W39" s="96">
        <v>0</v>
      </c>
      <c r="DA39" s="171" t="s">
        <v>765</v>
      </c>
    </row>
    <row r="40" spans="1:105" ht="11.45" customHeight="1" x14ac:dyDescent="0.25">
      <c r="A40" s="109" t="s">
        <v>160</v>
      </c>
      <c r="B40" s="130">
        <f t="shared" ref="B40:K40" si="36">SUM(B41:B42)</f>
        <v>136890.09597951773</v>
      </c>
      <c r="C40" s="130">
        <f t="shared" si="36"/>
        <v>143958.51134808018</v>
      </c>
      <c r="D40" s="130">
        <f t="shared" si="36"/>
        <v>145547.64753794365</v>
      </c>
      <c r="E40" s="130">
        <f t="shared" si="36"/>
        <v>149473.54659465517</v>
      </c>
      <c r="F40" s="130">
        <f t="shared" si="36"/>
        <v>159891.45403374668</v>
      </c>
      <c r="G40" s="130">
        <f t="shared" si="36"/>
        <v>163584.74490333072</v>
      </c>
      <c r="H40" s="130">
        <f t="shared" si="36"/>
        <v>172795.28636503572</v>
      </c>
      <c r="I40" s="130">
        <f t="shared" si="36"/>
        <v>174812.81273947144</v>
      </c>
      <c r="J40" s="130">
        <f t="shared" si="36"/>
        <v>167500.22026634504</v>
      </c>
      <c r="K40" s="130">
        <f t="shared" si="36"/>
        <v>151367.121581924</v>
      </c>
      <c r="L40" s="130">
        <f t="shared" ref="L40" si="37">SUM(L41:L42)</f>
        <v>153800.5290781472</v>
      </c>
      <c r="M40" s="130">
        <f t="shared" ref="M40:V40" si="38">SUM(M41:M42)</f>
        <v>150323.12538337096</v>
      </c>
      <c r="N40" s="130">
        <f t="shared" si="38"/>
        <v>143255.32729592716</v>
      </c>
      <c r="O40" s="130">
        <f t="shared" si="38"/>
        <v>140513.35507953988</v>
      </c>
      <c r="P40" s="130">
        <f t="shared" si="38"/>
        <v>137376.17861913229</v>
      </c>
      <c r="Q40" s="130">
        <f t="shared" si="38"/>
        <v>140317.76309305342</v>
      </c>
      <c r="R40" s="130">
        <f t="shared" si="38"/>
        <v>150486.78796616977</v>
      </c>
      <c r="S40" s="130">
        <f t="shared" si="38"/>
        <v>158017.34710874615</v>
      </c>
      <c r="T40" s="130">
        <f t="shared" si="38"/>
        <v>161529.57603085955</v>
      </c>
      <c r="U40" s="130">
        <f t="shared" si="38"/>
        <v>162706.95442168688</v>
      </c>
      <c r="V40" s="130">
        <f t="shared" si="38"/>
        <v>150056.18795426024</v>
      </c>
      <c r="W40" s="130">
        <f t="shared" ref="W40" si="39">SUM(W41:W42)</f>
        <v>165580.17985784242</v>
      </c>
      <c r="DA40" s="176" t="s">
        <v>412</v>
      </c>
    </row>
    <row r="41" spans="1:105" ht="11.45" customHeight="1" x14ac:dyDescent="0.25">
      <c r="A41" s="128" t="s">
        <v>27</v>
      </c>
      <c r="B41" s="97">
        <v>97840.166609616426</v>
      </c>
      <c r="C41" s="97">
        <v>103649.60716871596</v>
      </c>
      <c r="D41" s="97">
        <v>103595.49131991355</v>
      </c>
      <c r="E41" s="97">
        <v>106494.75944355076</v>
      </c>
      <c r="F41" s="97">
        <v>112434.3418607043</v>
      </c>
      <c r="G41" s="97">
        <v>114939.79607329534</v>
      </c>
      <c r="H41" s="97">
        <v>119371.25420260079</v>
      </c>
      <c r="I41" s="97">
        <v>121998.57922418474</v>
      </c>
      <c r="J41" s="97">
        <v>116525.07317345632</v>
      </c>
      <c r="K41" s="97">
        <v>105737.66466925107</v>
      </c>
      <c r="L41" s="97">
        <v>103632.08027617968</v>
      </c>
      <c r="M41" s="97">
        <v>102535.65077754647</v>
      </c>
      <c r="N41" s="97">
        <v>94834.249777341349</v>
      </c>
      <c r="O41" s="97">
        <v>90830.53956552688</v>
      </c>
      <c r="P41" s="97">
        <v>90069.252954818978</v>
      </c>
      <c r="Q41" s="97">
        <v>92138.917038133251</v>
      </c>
      <c r="R41" s="97">
        <v>98032.192935656145</v>
      </c>
      <c r="S41" s="97">
        <v>101318.77470586605</v>
      </c>
      <c r="T41" s="97">
        <v>104414.89638784784</v>
      </c>
      <c r="U41" s="97">
        <v>103495.53414542634</v>
      </c>
      <c r="V41" s="97">
        <v>96420.778299236204</v>
      </c>
      <c r="W41" s="97">
        <v>108045.8932844903</v>
      </c>
      <c r="DA41" s="175" t="s">
        <v>766</v>
      </c>
    </row>
    <row r="42" spans="1:105" ht="11.45" customHeight="1" x14ac:dyDescent="0.25">
      <c r="A42" s="138" t="s">
        <v>116</v>
      </c>
      <c r="B42" s="98">
        <v>39049.929369901321</v>
      </c>
      <c r="C42" s="98">
        <v>40308.904179364232</v>
      </c>
      <c r="D42" s="98">
        <v>41952.156218030097</v>
      </c>
      <c r="E42" s="98">
        <v>42978.787151104407</v>
      </c>
      <c r="F42" s="98">
        <v>47457.112173042362</v>
      </c>
      <c r="G42" s="98">
        <v>48644.948830035377</v>
      </c>
      <c r="H42" s="98">
        <v>53424.032162434938</v>
      </c>
      <c r="I42" s="98">
        <v>52814.233515286709</v>
      </c>
      <c r="J42" s="98">
        <v>50975.147092888721</v>
      </c>
      <c r="K42" s="98">
        <v>45629.456912672933</v>
      </c>
      <c r="L42" s="98">
        <v>50168.448801967505</v>
      </c>
      <c r="M42" s="98">
        <v>47787.4746058245</v>
      </c>
      <c r="N42" s="98">
        <v>48421.077518585793</v>
      </c>
      <c r="O42" s="98">
        <v>49682.815514012997</v>
      </c>
      <c r="P42" s="98">
        <v>47306.925664313312</v>
      </c>
      <c r="Q42" s="98">
        <v>48178.846054920177</v>
      </c>
      <c r="R42" s="98">
        <v>52454.595030513607</v>
      </c>
      <c r="S42" s="98">
        <v>56698.572402880098</v>
      </c>
      <c r="T42" s="98">
        <v>57114.679643011696</v>
      </c>
      <c r="U42" s="98">
        <v>59211.420276260549</v>
      </c>
      <c r="V42" s="98">
        <v>53635.409655024043</v>
      </c>
      <c r="W42" s="98">
        <v>57534.286573352118</v>
      </c>
      <c r="DA42" s="178" t="s">
        <v>767</v>
      </c>
    </row>
    <row r="43" spans="1:105" x14ac:dyDescent="0.25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DA43" s="171"/>
    </row>
    <row r="44" spans="1:105" ht="11.45" customHeight="1" x14ac:dyDescent="0.25">
      <c r="A44" s="68" t="s">
        <v>36</v>
      </c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DA44" s="179"/>
    </row>
    <row r="45" spans="1:105" x14ac:dyDescent="0.25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DA45" s="171"/>
    </row>
    <row r="46" spans="1:105" ht="11.45" customHeight="1" x14ac:dyDescent="0.25">
      <c r="A46" s="53" t="s">
        <v>48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DA46" s="172"/>
    </row>
    <row r="47" spans="1:105" ht="11.45" customHeight="1" x14ac:dyDescent="0.25">
      <c r="A47" s="133" t="s">
        <v>45</v>
      </c>
      <c r="B47" s="145">
        <f>IF(B4=0,0,B4/TrRoad_ene!B4)</f>
        <v>2.9946638062041329</v>
      </c>
      <c r="C47" s="145">
        <f>IF(C4=0,0,C4/TrRoad_ene!C4)</f>
        <v>2.9957016781827233</v>
      </c>
      <c r="D47" s="145">
        <f>IF(D4=0,0,D4/TrRoad_ene!D4)</f>
        <v>2.9947818364014225</v>
      </c>
      <c r="E47" s="145">
        <f>IF(E4=0,0,E4/TrRoad_ene!E4)</f>
        <v>2.9953020432222064</v>
      </c>
      <c r="F47" s="145">
        <f>IF(F4=0,0,F4/TrRoad_ene!F4)</f>
        <v>2.993784797876982</v>
      </c>
      <c r="G47" s="145">
        <f>IF(G4=0,0,G4/TrRoad_ene!G4)</f>
        <v>2.9821680807277331</v>
      </c>
      <c r="H47" s="145">
        <f>IF(H4=0,0,H4/TrRoad_ene!H4)</f>
        <v>2.9628078055097395</v>
      </c>
      <c r="I47" s="145">
        <f>IF(I4=0,0,I4/TrRoad_ene!I4)</f>
        <v>2.9435458385655884</v>
      </c>
      <c r="J47" s="145">
        <f>IF(J4=0,0,J4/TrRoad_ene!J4)</f>
        <v>2.9247001555969421</v>
      </c>
      <c r="K47" s="145">
        <f>IF(K4=0,0,K4/TrRoad_ene!K4)</f>
        <v>2.9032603620438939</v>
      </c>
      <c r="L47" s="145">
        <f>IF(L4=0,0,L4/TrRoad_ene!L4)</f>
        <v>2.8888332713114093</v>
      </c>
      <c r="M47" s="145">
        <f>IF(M4=0,0,M4/TrRoad_ene!M4)</f>
        <v>2.8812656382658224</v>
      </c>
      <c r="N47" s="145">
        <f>IF(N4=0,0,N4/TrRoad_ene!N4)</f>
        <v>2.8669626764635088</v>
      </c>
      <c r="O47" s="145">
        <f>IF(O4=0,0,O4/TrRoad_ene!O4)</f>
        <v>2.8837747859411542</v>
      </c>
      <c r="P47" s="145">
        <f>IF(P4=0,0,P4/TrRoad_ene!P4)</f>
        <v>2.8749902587880216</v>
      </c>
      <c r="Q47" s="145">
        <f>IF(Q4=0,0,Q4/TrRoad_ene!Q4)</f>
        <v>2.8778946778396892</v>
      </c>
      <c r="R47" s="145">
        <f>IF(R4=0,0,R4/TrRoad_ene!R4)</f>
        <v>2.8861299298352643</v>
      </c>
      <c r="S47" s="145">
        <f>IF(S4=0,0,S4/TrRoad_ene!S4)</f>
        <v>2.8762559144549904</v>
      </c>
      <c r="T47" s="145">
        <f>IF(T4=0,0,T4/TrRoad_ene!T4)</f>
        <v>2.8599943980152425</v>
      </c>
      <c r="U47" s="145">
        <f>IF(U4=0,0,U4/TrRoad_ene!U4)</f>
        <v>2.8533569184644958</v>
      </c>
      <c r="V47" s="145">
        <f>IF(V4=0,0,V4/TrRoad_ene!V4)</f>
        <v>2.825257222316528</v>
      </c>
      <c r="W47" s="145">
        <f>IF(W4=0,0,W4/TrRoad_ene!W4)</f>
        <v>2.8268116508392884</v>
      </c>
      <c r="DA47" s="206"/>
    </row>
    <row r="48" spans="1:105" ht="11.45" customHeight="1" x14ac:dyDescent="0.25">
      <c r="A48" s="92" t="s">
        <v>126</v>
      </c>
      <c r="B48" s="97">
        <f>IF(B7=0,0,(B7+B12)/(TrRoad_ene!B7+TrRoad_ene!B12))</f>
        <v>2.899908035125526</v>
      </c>
      <c r="C48" s="97">
        <f>IF(C7=0,0,(C7+C12)/(TrRoad_ene!C7+TrRoad_ene!C12))</f>
        <v>2.8996955005779035</v>
      </c>
      <c r="D48" s="97">
        <f>IF(D7=0,0,(D7+D12)/(TrRoad_ene!D7+TrRoad_ene!D12))</f>
        <v>2.8971095183099753</v>
      </c>
      <c r="E48" s="97">
        <f>IF(E7=0,0,(E7+E12)/(TrRoad_ene!E7+TrRoad_ene!E12))</f>
        <v>2.8945935844716022</v>
      </c>
      <c r="F48" s="97">
        <f>IF(F7=0,0,(F7+F12)/(TrRoad_ene!F7+TrRoad_ene!F12))</f>
        <v>2.8924910731968865</v>
      </c>
      <c r="G48" s="97">
        <f>IF(G7=0,0,(G7+G12)/(TrRoad_ene!G7+TrRoad_ene!G12))</f>
        <v>2.8848022505433781</v>
      </c>
      <c r="H48" s="97">
        <f>IF(H7=0,0,(H7+H12)/(TrRoad_ene!H7+TrRoad_ene!H12))</f>
        <v>2.8748398340051953</v>
      </c>
      <c r="I48" s="97">
        <f>IF(I7=0,0,(I7+I12)/(TrRoad_ene!I7+TrRoad_ene!I12))</f>
        <v>2.865807138995438</v>
      </c>
      <c r="J48" s="97">
        <f>IF(J7=0,0,(J7+J12)/(TrRoad_ene!J7+TrRoad_ene!J12))</f>
        <v>2.8437128373287188</v>
      </c>
      <c r="K48" s="97">
        <f>IF(K7=0,0,(K7+K12)/(TrRoad_ene!K7+TrRoad_ene!K12))</f>
        <v>2.8284106381719165</v>
      </c>
      <c r="L48" s="97">
        <f>IF(L7=0,0,(L7+L12)/(TrRoad_ene!L7+TrRoad_ene!L12))</f>
        <v>2.8092506656300307</v>
      </c>
      <c r="M48" s="97">
        <f>IF(M7=0,0,(M7+M12)/(TrRoad_ene!M7+TrRoad_ene!M12))</f>
        <v>2.8037325745332913</v>
      </c>
      <c r="N48" s="97">
        <f>IF(N7=0,0,(N7+N12)/(TrRoad_ene!N7+TrRoad_ene!N12))</f>
        <v>2.7990532818220699</v>
      </c>
      <c r="O48" s="97">
        <f>IF(O7=0,0,(O7+O12)/(TrRoad_ene!O7+TrRoad_ene!O12))</f>
        <v>2.8031566336478342</v>
      </c>
      <c r="P48" s="97">
        <f>IF(P7=0,0,(P7+P12)/(TrRoad_ene!P7+TrRoad_ene!P12))</f>
        <v>2.8032275010861341</v>
      </c>
      <c r="Q48" s="97">
        <f>IF(Q7=0,0,(Q7+Q12)/(TrRoad_ene!Q7+TrRoad_ene!Q12))</f>
        <v>2.7999704132579613</v>
      </c>
      <c r="R48" s="97">
        <f>IF(R7=0,0,(R7+R12)/(TrRoad_ene!R7+TrRoad_ene!R12))</f>
        <v>2.8017784421575769</v>
      </c>
      <c r="S48" s="97">
        <f>IF(S7=0,0,(S7+S12)/(TrRoad_ene!S7+TrRoad_ene!S12))</f>
        <v>2.7970822230415786</v>
      </c>
      <c r="T48" s="97">
        <f>IF(T7=0,0,(T7+T12)/(TrRoad_ene!T7+TrRoad_ene!T12))</f>
        <v>2.7896988462764161</v>
      </c>
      <c r="U48" s="97">
        <f>IF(U7=0,0,(U7+U12)/(TrRoad_ene!U7+TrRoad_ene!U12))</f>
        <v>2.7877419206533403</v>
      </c>
      <c r="V48" s="97">
        <f>IF(V7=0,0,(V7+V12)/(TrRoad_ene!V7+TrRoad_ene!V12))</f>
        <v>2.7718433303967198</v>
      </c>
      <c r="W48" s="97">
        <f>IF(W7=0,0,(W7+W12)/(TrRoad_ene!W7+TrRoad_ene!W12))</f>
        <v>2.7665393379862397</v>
      </c>
      <c r="DA48" s="175"/>
    </row>
    <row r="49" spans="1:105" ht="11.45" customHeight="1" x14ac:dyDescent="0.25">
      <c r="A49" s="92" t="s">
        <v>95</v>
      </c>
      <c r="B49" s="97">
        <f>IF(B8=0,0,(B8+B13+B14)/(TrRoad_ene!B8+TrRoad_ene!B13+TrRoad_ene!B14))</f>
        <v>3.086824771754813</v>
      </c>
      <c r="C49" s="97">
        <f>IF(C8=0,0,(C8+C13+C14)/(TrRoad_ene!C8+TrRoad_ene!C13+TrRoad_ene!C14))</f>
        <v>3.0847453861260217</v>
      </c>
      <c r="D49" s="97">
        <f>IF(D8=0,0,(D8+D13+D14)/(TrRoad_ene!D8+TrRoad_ene!D13+TrRoad_ene!D14))</f>
        <v>3.0813845465258694</v>
      </c>
      <c r="E49" s="97">
        <f>IF(E8=0,0,(E8+E13+E14)/(TrRoad_ene!E8+TrRoad_ene!E13+TrRoad_ene!E14))</f>
        <v>3.0783931089505603</v>
      </c>
      <c r="F49" s="97">
        <f>IF(F8=0,0,(F8+F13+F14)/(TrRoad_ene!F8+TrRoad_ene!F13+TrRoad_ene!F14))</f>
        <v>3.0710995275133519</v>
      </c>
      <c r="G49" s="97">
        <f>IF(G8=0,0,(G8+G13+G14)/(TrRoad_ene!G8+TrRoad_ene!G13+TrRoad_ene!G14))</f>
        <v>3.0523984604126033</v>
      </c>
      <c r="H49" s="97">
        <f>IF(H8=0,0,(H8+H13+H14)/(TrRoad_ene!H8+TrRoad_ene!H13+TrRoad_ene!H14))</f>
        <v>3.0227376247685886</v>
      </c>
      <c r="I49" s="97">
        <f>IF(I8=0,0,(I8+I13+I14)/(TrRoad_ene!I8+TrRoad_ene!I13+TrRoad_ene!I14))</f>
        <v>2.9940680754713145</v>
      </c>
      <c r="J49" s="97">
        <f>IF(J8=0,0,(J8+J13+J14)/(TrRoad_ene!J8+TrRoad_ene!J13+TrRoad_ene!J14))</f>
        <v>2.9752267174803202</v>
      </c>
      <c r="K49" s="97">
        <f>IF(K8=0,0,(K8+K13+K14)/(TrRoad_ene!K8+TrRoad_ene!K13+TrRoad_ene!K14))</f>
        <v>2.9505369552881753</v>
      </c>
      <c r="L49" s="97">
        <f>IF(L8=0,0,(L8+L13+L14)/(TrRoad_ene!L8+TrRoad_ene!L13+TrRoad_ene!L14))</f>
        <v>2.935696306228766</v>
      </c>
      <c r="M49" s="97">
        <f>IF(M8=0,0,(M8+M13+M14)/(TrRoad_ene!M8+TrRoad_ene!M13+TrRoad_ene!M14))</f>
        <v>2.9268407871309829</v>
      </c>
      <c r="N49" s="97">
        <f>IF(N8=0,0,(N8+N13+N14)/(TrRoad_ene!N8+TrRoad_ene!N13+TrRoad_ene!N14))</f>
        <v>2.9074399281836625</v>
      </c>
      <c r="O49" s="97">
        <f>IF(O8=0,0,(O8+O13+O14)/(TrRoad_ene!O8+TrRoad_ene!O13+TrRoad_ene!O14))</f>
        <v>2.9305345164025987</v>
      </c>
      <c r="P49" s="97">
        <f>IF(P8=0,0,(P8+P13+P14)/(TrRoad_ene!P8+TrRoad_ene!P13+TrRoad_ene!P14))</f>
        <v>2.9174682651392794</v>
      </c>
      <c r="Q49" s="97">
        <f>IF(Q8=0,0,(Q8+Q13+Q14)/(TrRoad_ene!Q8+TrRoad_ene!Q13+TrRoad_ene!Q14))</f>
        <v>2.9223129193834527</v>
      </c>
      <c r="R49" s="97">
        <f>IF(R8=0,0,(R8+R13+R14)/(TrRoad_ene!R8+TrRoad_ene!R13+TrRoad_ene!R14))</f>
        <v>2.9325210139779587</v>
      </c>
      <c r="S49" s="97">
        <f>IF(S8=0,0,(S8+S13+S14)/(TrRoad_ene!S8+TrRoad_ene!S13+TrRoad_ene!S14))</f>
        <v>2.920308590830166</v>
      </c>
      <c r="T49" s="97">
        <f>IF(T8=0,0,(T8+T13+T14)/(TrRoad_ene!T8+TrRoad_ene!T13+TrRoad_ene!T14))</f>
        <v>2.9010485270917665</v>
      </c>
      <c r="U49" s="97">
        <f>IF(U8=0,0,(U8+U13+U14)/(TrRoad_ene!U8+TrRoad_ene!U13+TrRoad_ene!U14))</f>
        <v>2.8951502411941101</v>
      </c>
      <c r="V49" s="97">
        <f>IF(V8=0,0,(V8+V13+V14)/(TrRoad_ene!V8+TrRoad_ene!V13+TrRoad_ene!V14))</f>
        <v>2.8649523545406503</v>
      </c>
      <c r="W49" s="97">
        <f>IF(W8=0,0,(W8+W13+W14)/(TrRoad_ene!W8+TrRoad_ene!W13+TrRoad_ene!W14))</f>
        <v>2.8745447044267016</v>
      </c>
      <c r="DA49" s="175"/>
    </row>
    <row r="50" spans="1:105" ht="11.45" customHeight="1" x14ac:dyDescent="0.25">
      <c r="A50" s="92" t="s">
        <v>127</v>
      </c>
      <c r="B50" s="97">
        <f>IF(B6=0,0,B6/TrRoad_ene!B6)</f>
        <v>2.6418708000000004</v>
      </c>
      <c r="C50" s="97">
        <f>IF(C6=0,0,C6/TrRoad_ene!C6)</f>
        <v>2.6418708</v>
      </c>
      <c r="D50" s="97">
        <f>IF(D6=0,0,D6/TrRoad_ene!D6)</f>
        <v>2.6418708000000004</v>
      </c>
      <c r="E50" s="97">
        <f>IF(E6=0,0,E6/TrRoad_ene!E6)</f>
        <v>2.6418708</v>
      </c>
      <c r="F50" s="97">
        <f>IF(F6=0,0,F6/TrRoad_ene!F6)</f>
        <v>2.6418708</v>
      </c>
      <c r="G50" s="97">
        <f>IF(G6=0,0,G6/TrRoad_ene!G6)</f>
        <v>2.6418708000000009</v>
      </c>
      <c r="H50" s="97">
        <f>IF(H6=0,0,H6/TrRoad_ene!H6)</f>
        <v>2.6418708000000013</v>
      </c>
      <c r="I50" s="97">
        <f>IF(I6=0,0,I6/TrRoad_ene!I6)</f>
        <v>2.6418708000000009</v>
      </c>
      <c r="J50" s="97">
        <f>IF(J6=0,0,J6/TrRoad_ene!J6)</f>
        <v>2.6418708000000013</v>
      </c>
      <c r="K50" s="97">
        <f>IF(K6=0,0,K6/TrRoad_ene!K6)</f>
        <v>2.6418708000000009</v>
      </c>
      <c r="L50" s="97">
        <f>IF(L6=0,0,L6/TrRoad_ene!L6)</f>
        <v>2.6418707999999995</v>
      </c>
      <c r="M50" s="97">
        <f>IF(M6=0,0,M6/TrRoad_ene!M6)</f>
        <v>2.6418708000000004</v>
      </c>
      <c r="N50" s="97">
        <f>IF(N6=0,0,N6/TrRoad_ene!N6)</f>
        <v>2.6418708</v>
      </c>
      <c r="O50" s="97">
        <f>IF(O6=0,0,O6/TrRoad_ene!O6)</f>
        <v>2.6418708</v>
      </c>
      <c r="P50" s="97">
        <f>IF(P6=0,0,P6/TrRoad_ene!P6)</f>
        <v>2.6418708000000009</v>
      </c>
      <c r="Q50" s="97">
        <f>IF(Q6=0,0,Q6/TrRoad_ene!Q6)</f>
        <v>2.6418708000000013</v>
      </c>
      <c r="R50" s="97">
        <f>IF(R6=0,0,R6/TrRoad_ene!R6)</f>
        <v>2.6418708</v>
      </c>
      <c r="S50" s="97">
        <f>IF(S6=0,0,S6/TrRoad_ene!S6)</f>
        <v>2.6418708000000004</v>
      </c>
      <c r="T50" s="97">
        <f>IF(T6=0,0,T6/TrRoad_ene!T6)</f>
        <v>2.6418708000000013</v>
      </c>
      <c r="U50" s="97">
        <f>IF(U6=0,0,U6/TrRoad_ene!U6)</f>
        <v>2.6418708000000004</v>
      </c>
      <c r="V50" s="97">
        <f>IF(V6=0,0,V6/TrRoad_ene!V6)</f>
        <v>2.6418708000000004</v>
      </c>
      <c r="W50" s="97">
        <f>IF(W6=0,0,W6/TrRoad_ene!W6)</f>
        <v>2.6418708000000009</v>
      </c>
      <c r="DA50" s="175"/>
    </row>
    <row r="51" spans="1:105" ht="11.45" customHeight="1" x14ac:dyDescent="0.25">
      <c r="A51" s="92" t="s">
        <v>128</v>
      </c>
      <c r="B51" s="97">
        <f>IF(B9=0,0,(B9+B11)/(TrRoad_ene!B9+TrRoad_ene!B11))</f>
        <v>2.3487948000000003</v>
      </c>
      <c r="C51" s="97">
        <f>IF(C9=0,0,(C9+C11)/(TrRoad_ene!C9+TrRoad_ene!C11))</f>
        <v>2.3487948000000007</v>
      </c>
      <c r="D51" s="97">
        <f>IF(D9=0,0,(D9+D11)/(TrRoad_ene!D9+TrRoad_ene!D11))</f>
        <v>2.3487948000000003</v>
      </c>
      <c r="E51" s="97">
        <f>IF(E9=0,0,(E9+E11)/(TrRoad_ene!E9+TrRoad_ene!E11))</f>
        <v>2.3487947999999998</v>
      </c>
      <c r="F51" s="97">
        <f>IF(F9=0,0,(F9+F11)/(TrRoad_ene!F9+TrRoad_ene!F11))</f>
        <v>2.3487948000000007</v>
      </c>
      <c r="G51" s="97">
        <f>IF(G9=0,0,(G9+G11)/(TrRoad_ene!G9+TrRoad_ene!G11))</f>
        <v>2.3487947999999998</v>
      </c>
      <c r="H51" s="97">
        <f>IF(H9=0,0,(H9+H11)/(TrRoad_ene!H9+TrRoad_ene!H11))</f>
        <v>2.3487948000000007</v>
      </c>
      <c r="I51" s="97">
        <f>IF(I9=0,0,(I9+I11)/(TrRoad_ene!I9+TrRoad_ene!I11))</f>
        <v>2.3487948000000003</v>
      </c>
      <c r="J51" s="97">
        <f>IF(J9=0,0,(J9+J11)/(TrRoad_ene!J9+TrRoad_ene!J11))</f>
        <v>2.2959988822876634</v>
      </c>
      <c r="K51" s="97">
        <f>IF(K9=0,0,(K9+K11)/(TrRoad_ene!K9+TrRoad_ene!K11))</f>
        <v>2.2955036160930766</v>
      </c>
      <c r="L51" s="97">
        <f>IF(L9=0,0,(L9+L11)/(TrRoad_ene!L9+TrRoad_ene!L11))</f>
        <v>2.2911701909422613</v>
      </c>
      <c r="M51" s="97">
        <f>IF(M9=0,0,(M9+M11)/(TrRoad_ene!M9+TrRoad_ene!M11))</f>
        <v>2.2196813416912007</v>
      </c>
      <c r="N51" s="97">
        <f>IF(N9=0,0,(N9+N11)/(TrRoad_ene!N9+TrRoad_ene!N11))</f>
        <v>2.182647707915824</v>
      </c>
      <c r="O51" s="97">
        <f>IF(O9=0,0,(O9+O11)/(TrRoad_ene!O9+TrRoad_ene!O11))</f>
        <v>2.1655348111189445</v>
      </c>
      <c r="P51" s="97">
        <f>IF(P9=0,0,(P9+P11)/(TrRoad_ene!P9+TrRoad_ene!P11))</f>
        <v>2.1678103252273724</v>
      </c>
      <c r="Q51" s="97">
        <f>IF(Q9=0,0,(Q9+Q11)/(TrRoad_ene!Q9+TrRoad_ene!Q11))</f>
        <v>2.1702331720614314</v>
      </c>
      <c r="R51" s="97">
        <f>IF(R9=0,0,(R9+R11)/(TrRoad_ene!R9+TrRoad_ene!R11))</f>
        <v>2.1679155827487038</v>
      </c>
      <c r="S51" s="97">
        <f>IF(S9=0,0,(S9+S11)/(TrRoad_ene!S9+TrRoad_ene!S11))</f>
        <v>2.1402122676141504</v>
      </c>
      <c r="T51" s="97">
        <f>IF(T9=0,0,(T9+T11)/(TrRoad_ene!T9+TrRoad_ene!T11))</f>
        <v>2.1399724945402863</v>
      </c>
      <c r="U51" s="97">
        <f>IF(U9=0,0,(U9+U11)/(TrRoad_ene!U9+TrRoad_ene!U11))</f>
        <v>2.1602906733247984</v>
      </c>
      <c r="V51" s="97">
        <f>IF(V9=0,0,(V9+V11)/(TrRoad_ene!V9+TrRoad_ene!V11))</f>
        <v>2.1310539476600399</v>
      </c>
      <c r="W51" s="97">
        <f>IF(W9=0,0,(W9+W11)/(TrRoad_ene!W9+TrRoad_ene!W11))</f>
        <v>2.2290625678663787</v>
      </c>
      <c r="DA51" s="175"/>
    </row>
    <row r="52" spans="1:105" ht="11.45" customHeight="1" x14ac:dyDescent="0.25">
      <c r="A52" s="85" t="s">
        <v>91</v>
      </c>
      <c r="B52" s="98">
        <f>IF(B15=0,0,B15/TrRoad_ene!B15)</f>
        <v>0</v>
      </c>
      <c r="C52" s="98">
        <f>IF(C15=0,0,C15/TrRoad_ene!C15)</f>
        <v>0</v>
      </c>
      <c r="D52" s="98">
        <f>IF(D15=0,0,D15/TrRoad_ene!D15)</f>
        <v>0</v>
      </c>
      <c r="E52" s="98">
        <f>IF(E15=0,0,E15/TrRoad_ene!E15)</f>
        <v>0</v>
      </c>
      <c r="F52" s="98">
        <f>IF(F15=0,0,F15/TrRoad_ene!F15)</f>
        <v>0</v>
      </c>
      <c r="G52" s="98">
        <f>IF(G15=0,0,G15/TrRoad_ene!G15)</f>
        <v>0</v>
      </c>
      <c r="H52" s="98">
        <f>IF(H15=0,0,H15/TrRoad_ene!H15)</f>
        <v>0</v>
      </c>
      <c r="I52" s="98">
        <f>IF(I15=0,0,I15/TrRoad_ene!I15)</f>
        <v>0</v>
      </c>
      <c r="J52" s="98">
        <f>IF(J15=0,0,J15/TrRoad_ene!J15)</f>
        <v>0</v>
      </c>
      <c r="K52" s="98">
        <f>IF(K15=0,0,K15/TrRoad_ene!K15)</f>
        <v>0</v>
      </c>
      <c r="L52" s="98">
        <f>IF(L15=0,0,L15/TrRoad_ene!L15)</f>
        <v>0</v>
      </c>
      <c r="M52" s="98">
        <f>IF(M15=0,0,M15/TrRoad_ene!M15)</f>
        <v>0</v>
      </c>
      <c r="N52" s="98">
        <f>IF(N15=0,0,N15/TrRoad_ene!N15)</f>
        <v>0</v>
      </c>
      <c r="O52" s="98">
        <f>IF(O15=0,0,O15/TrRoad_ene!O15)</f>
        <v>0</v>
      </c>
      <c r="P52" s="98">
        <f>IF(P15=0,0,P15/TrRoad_ene!P15)</f>
        <v>0</v>
      </c>
      <c r="Q52" s="98">
        <f>IF(Q15=0,0,Q15/TrRoad_ene!Q15)</f>
        <v>0</v>
      </c>
      <c r="R52" s="98">
        <f>IF(R15=0,0,R15/TrRoad_ene!R15)</f>
        <v>0</v>
      </c>
      <c r="S52" s="98">
        <f>IF(S15=0,0,S15/TrRoad_ene!S15)</f>
        <v>0</v>
      </c>
      <c r="T52" s="98">
        <f>IF(T15=0,0,T15/TrRoad_ene!T15)</f>
        <v>0</v>
      </c>
      <c r="U52" s="98">
        <f>IF(U15=0,0,U15/TrRoad_ene!U15)</f>
        <v>0</v>
      </c>
      <c r="V52" s="98">
        <f>IF(V15=0,0,V15/TrRoad_ene!V15)</f>
        <v>0</v>
      </c>
      <c r="W52" s="98">
        <f>IF(W15=0,0,W15/TrRoad_ene!W15)</f>
        <v>0</v>
      </c>
      <c r="DA52" s="178"/>
    </row>
    <row r="53" spans="1:105" x14ac:dyDescent="0.25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DA53" s="171"/>
    </row>
    <row r="54" spans="1:105" ht="11.45" customHeight="1" x14ac:dyDescent="0.25">
      <c r="A54" s="53" t="s">
        <v>129</v>
      </c>
      <c r="B54" s="62">
        <f>IF(TrRoad_act!B30=0,0,B17/TrRoad_act!B30*1000
)</f>
        <v>296.26268269143821</v>
      </c>
      <c r="C54" s="62">
        <f>IF(TrRoad_act!C30=0,0,C17/TrRoad_act!C30*1000
)</f>
        <v>290.51577944270775</v>
      </c>
      <c r="D54" s="62">
        <f>IF(TrRoad_act!D30=0,0,D17/TrRoad_act!D30*1000
)</f>
        <v>287.921507501821</v>
      </c>
      <c r="E54" s="62">
        <f>IF(TrRoad_act!E30=0,0,E17/TrRoad_act!E30*1000
)</f>
        <v>286.70754815881173</v>
      </c>
      <c r="F54" s="62">
        <f>IF(TrRoad_act!F30=0,0,F17/TrRoad_act!F30*1000
)</f>
        <v>284.64461283139053</v>
      </c>
      <c r="G54" s="62">
        <f>IF(TrRoad_act!G30=0,0,G17/TrRoad_act!G30*1000
)</f>
        <v>283.69150229881404</v>
      </c>
      <c r="H54" s="62">
        <f>IF(TrRoad_act!H30=0,0,H17/TrRoad_act!H30*1000
)</f>
        <v>283.65366909670848</v>
      </c>
      <c r="I54" s="62">
        <f>IF(TrRoad_act!I30=0,0,I17/TrRoad_act!I30*1000
)</f>
        <v>279.80183238207042</v>
      </c>
      <c r="J54" s="62">
        <f>IF(TrRoad_act!J30=0,0,J17/TrRoad_act!J30*1000
)</f>
        <v>272.19131566479541</v>
      </c>
      <c r="K54" s="62">
        <f>IF(TrRoad_act!K30=0,0,K17/TrRoad_act!K30*1000
)</f>
        <v>260.87458597752106</v>
      </c>
      <c r="L54" s="62">
        <f>IF(TrRoad_act!L30=0,0,L17/TrRoad_act!L30*1000
)</f>
        <v>258.7956837047534</v>
      </c>
      <c r="M54" s="62">
        <f>IF(TrRoad_act!M30=0,0,M17/TrRoad_act!M30*1000
)</f>
        <v>254.97502798954469</v>
      </c>
      <c r="N54" s="62">
        <f>IF(TrRoad_act!N30=0,0,N17/TrRoad_act!N30*1000
)</f>
        <v>250.17794399357629</v>
      </c>
      <c r="O54" s="62">
        <f>IF(TrRoad_act!O30=0,0,O17/TrRoad_act!O30*1000
)</f>
        <v>247.47034916945364</v>
      </c>
      <c r="P54" s="62">
        <f>IF(TrRoad_act!P30=0,0,P17/TrRoad_act!P30*1000
)</f>
        <v>242.02714284582819</v>
      </c>
      <c r="Q54" s="62">
        <f>IF(TrRoad_act!Q30=0,0,Q17/TrRoad_act!Q30*1000
)</f>
        <v>240.10248519060198</v>
      </c>
      <c r="R54" s="62">
        <f>IF(TrRoad_act!R30=0,0,R17/TrRoad_act!R30*1000
)</f>
        <v>240.69050865970135</v>
      </c>
      <c r="S54" s="62">
        <f>IF(TrRoad_act!S30=0,0,S17/TrRoad_act!S30*1000
)</f>
        <v>238.33599341042452</v>
      </c>
      <c r="T54" s="62">
        <f>IF(TrRoad_act!T30=0,0,T17/TrRoad_act!T30*1000
)</f>
        <v>238.04565966190796</v>
      </c>
      <c r="U54" s="62">
        <f>IF(TrRoad_act!U30=0,0,U17/TrRoad_act!U30*1000
)</f>
        <v>234.25856741545513</v>
      </c>
      <c r="V54" s="62">
        <f>IF(TrRoad_act!V30=0,0,V17/TrRoad_act!V30*1000
)</f>
        <v>230.72956616939575</v>
      </c>
      <c r="W54" s="62">
        <f>IF(TrRoad_act!W30=0,0,W17/TrRoad_act!W30*1000
)</f>
        <v>236.23471846674914</v>
      </c>
      <c r="DA54" s="172" t="s">
        <v>768</v>
      </c>
    </row>
    <row r="55" spans="1:105" ht="11.45" customHeight="1" x14ac:dyDescent="0.25">
      <c r="A55" s="27" t="s">
        <v>33</v>
      </c>
      <c r="B55" s="29">
        <f>IF(TrRoad_act!B31=0,0,B18/TrRoad_act!B31*1000
)</f>
        <v>239.00902681744401</v>
      </c>
      <c r="C55" s="29">
        <f>IF(TrRoad_act!C31=0,0,C18/TrRoad_act!C31*1000
)</f>
        <v>233.15196075597223</v>
      </c>
      <c r="D55" s="29">
        <f>IF(TrRoad_act!D31=0,0,D18/TrRoad_act!D31*1000
)</f>
        <v>232.00272407840939</v>
      </c>
      <c r="E55" s="29">
        <f>IF(TrRoad_act!E31=0,0,E18/TrRoad_act!E31*1000
)</f>
        <v>230.56939654507377</v>
      </c>
      <c r="F55" s="29">
        <f>IF(TrRoad_act!F31=0,0,F18/TrRoad_act!F31*1000
)</f>
        <v>227.57095222670841</v>
      </c>
      <c r="G55" s="29">
        <f>IF(TrRoad_act!G31=0,0,G18/TrRoad_act!G31*1000
)</f>
        <v>225.91839614823883</v>
      </c>
      <c r="H55" s="29">
        <f>IF(TrRoad_act!H31=0,0,H18/TrRoad_act!H31*1000
)</f>
        <v>224.38721801502754</v>
      </c>
      <c r="I55" s="29">
        <f>IF(TrRoad_act!I31=0,0,I18/TrRoad_act!I31*1000
)</f>
        <v>221.67177261102725</v>
      </c>
      <c r="J55" s="29">
        <f>IF(TrRoad_act!J31=0,0,J18/TrRoad_act!J31*1000
)</f>
        <v>216.9261305293592</v>
      </c>
      <c r="K55" s="29">
        <f>IF(TrRoad_act!K31=0,0,K18/TrRoad_act!K31*1000
)</f>
        <v>210.93262585473144</v>
      </c>
      <c r="L55" s="29">
        <f>IF(TrRoad_act!L31=0,0,L18/TrRoad_act!L31*1000
)</f>
        <v>207.84147491641198</v>
      </c>
      <c r="M55" s="29">
        <f>IF(TrRoad_act!M31=0,0,M18/TrRoad_act!M31*1000
)</f>
        <v>205.25176411602845</v>
      </c>
      <c r="N55" s="29">
        <f>IF(TrRoad_act!N31=0,0,N18/TrRoad_act!N31*1000
)</f>
        <v>201.66222018991621</v>
      </c>
      <c r="O55" s="29">
        <f>IF(TrRoad_act!O31=0,0,O18/TrRoad_act!O31*1000
)</f>
        <v>200.51502683214275</v>
      </c>
      <c r="P55" s="29">
        <f>IF(TrRoad_act!P31=0,0,P18/TrRoad_act!P31*1000
)</f>
        <v>197.66989465314603</v>
      </c>
      <c r="Q55" s="29">
        <f>IF(TrRoad_act!Q31=0,0,Q18/TrRoad_act!Q31*1000
)</f>
        <v>195.78797168428667</v>
      </c>
      <c r="R55" s="29">
        <f>IF(TrRoad_act!R31=0,0,R18/TrRoad_act!R31*1000
)</f>
        <v>194.33916053987812</v>
      </c>
      <c r="S55" s="29">
        <f>IF(TrRoad_act!S31=0,0,S18/TrRoad_act!S31*1000
)</f>
        <v>190.89699752415029</v>
      </c>
      <c r="T55" s="29">
        <f>IF(TrRoad_act!T31=0,0,T18/TrRoad_act!T31*1000
)</f>
        <v>189.59696155830139</v>
      </c>
      <c r="U55" s="29">
        <f>IF(TrRoad_act!U31=0,0,U18/TrRoad_act!U31*1000
)</f>
        <v>186.57297089765044</v>
      </c>
      <c r="V55" s="29">
        <f>IF(TrRoad_act!V31=0,0,V18/TrRoad_act!V31*1000
)</f>
        <v>181.11632781804545</v>
      </c>
      <c r="W55" s="29">
        <f>IF(TrRoad_act!W31=0,0,W18/TrRoad_act!W31*1000
)</f>
        <v>184.40591816291413</v>
      </c>
      <c r="DA55" s="173" t="s">
        <v>769</v>
      </c>
    </row>
    <row r="56" spans="1:105" ht="11.45" customHeight="1" x14ac:dyDescent="0.25">
      <c r="A56" s="136" t="s">
        <v>182</v>
      </c>
      <c r="B56" s="152">
        <f>IF(TrRoad_act!B32=0,0,B19/TrRoad_act!B32*1000
)</f>
        <v>121.63427927427288</v>
      </c>
      <c r="C56" s="152">
        <f>IF(TrRoad_act!C32=0,0,C19/TrRoad_act!C32*1000
)</f>
        <v>120.19420900343439</v>
      </c>
      <c r="D56" s="152">
        <f>IF(TrRoad_act!D32=0,0,D19/TrRoad_act!D32*1000
)</f>
        <v>118.6894440482351</v>
      </c>
      <c r="E56" s="152">
        <f>IF(TrRoad_act!E32=0,0,E19/TrRoad_act!E32*1000
)</f>
        <v>117.34756369044064</v>
      </c>
      <c r="F56" s="152">
        <f>IF(TrRoad_act!F32=0,0,F19/TrRoad_act!F32*1000
)</f>
        <v>115.90240659666006</v>
      </c>
      <c r="G56" s="152">
        <f>IF(TrRoad_act!G32=0,0,G19/TrRoad_act!G32*1000
)</f>
        <v>114.45752814113341</v>
      </c>
      <c r="H56" s="152">
        <f>IF(TrRoad_act!H32=0,0,H19/TrRoad_act!H32*1000
)</f>
        <v>112.88088477978268</v>
      </c>
      <c r="I56" s="152">
        <f>IF(TrRoad_act!I32=0,0,I19/TrRoad_act!I32*1000
)</f>
        <v>110.97135793136259</v>
      </c>
      <c r="J56" s="152">
        <f>IF(TrRoad_act!J32=0,0,J19/TrRoad_act!J32*1000
)</f>
        <v>108.7739174468004</v>
      </c>
      <c r="K56" s="152">
        <f>IF(TrRoad_act!K32=0,0,K19/TrRoad_act!K32*1000
)</f>
        <v>106.8650555159382</v>
      </c>
      <c r="L56" s="152">
        <f>IF(TrRoad_act!L32=0,0,L19/TrRoad_act!L32*1000
)</f>
        <v>105.26030624904153</v>
      </c>
      <c r="M56" s="152">
        <f>IF(TrRoad_act!M32=0,0,M19/TrRoad_act!M32*1000
)</f>
        <v>104.03708231703716</v>
      </c>
      <c r="N56" s="152">
        <f>IF(TrRoad_act!N32=0,0,N19/TrRoad_act!N32*1000
)</f>
        <v>102.5174188953944</v>
      </c>
      <c r="O56" s="152">
        <f>IF(TrRoad_act!O32=0,0,O19/TrRoad_act!O32*1000
)</f>
        <v>101.75494226170829</v>
      </c>
      <c r="P56" s="152">
        <f>IF(TrRoad_act!P32=0,0,P19/TrRoad_act!P32*1000
)</f>
        <v>100.5769849865529</v>
      </c>
      <c r="Q56" s="152">
        <f>IF(TrRoad_act!Q32=0,0,Q19/TrRoad_act!Q32*1000
)</f>
        <v>99.846806203814822</v>
      </c>
      <c r="R56" s="152">
        <f>IF(TrRoad_act!R32=0,0,R19/TrRoad_act!R32*1000
)</f>
        <v>99.010763715056527</v>
      </c>
      <c r="S56" s="152">
        <f>IF(TrRoad_act!S32=0,0,S19/TrRoad_act!S32*1000
)</f>
        <v>99.098014738819742</v>
      </c>
      <c r="T56" s="152">
        <f>IF(TrRoad_act!T32=0,0,T19/TrRoad_act!T32*1000
)</f>
        <v>99.038262151869674</v>
      </c>
      <c r="U56" s="152">
        <f>IF(TrRoad_act!U32=0,0,U19/TrRoad_act!U32*1000
)</f>
        <v>97.477896115041048</v>
      </c>
      <c r="V56" s="152">
        <f>IF(TrRoad_act!V32=0,0,V19/TrRoad_act!V32*1000
)</f>
        <v>95.696717481807056</v>
      </c>
      <c r="W56" s="152">
        <f>IF(TrRoad_act!W32=0,0,W19/TrRoad_act!W32*1000
)</f>
        <v>91.223611999037644</v>
      </c>
      <c r="DA56" s="174" t="s">
        <v>770</v>
      </c>
    </row>
    <row r="57" spans="1:105" ht="11.45" customHeight="1" x14ac:dyDescent="0.25">
      <c r="A57" s="109" t="s">
        <v>20</v>
      </c>
      <c r="B57" s="116">
        <f>IF(TrRoad_act!B33=0,0,B20/TrRoad_act!B33*1000
)</f>
        <v>225.1814502082199</v>
      </c>
      <c r="C57" s="116">
        <f>IF(TrRoad_act!C33=0,0,C20/TrRoad_act!C33*1000
)</f>
        <v>219.95994426883621</v>
      </c>
      <c r="D57" s="116">
        <f>IF(TrRoad_act!D33=0,0,D20/TrRoad_act!D33*1000
)</f>
        <v>219.37700733384474</v>
      </c>
      <c r="E57" s="116">
        <f>IF(TrRoad_act!E33=0,0,E20/TrRoad_act!E33*1000
)</f>
        <v>218.04616402865213</v>
      </c>
      <c r="F57" s="116">
        <f>IF(TrRoad_act!F33=0,0,F20/TrRoad_act!F33*1000
)</f>
        <v>215.6484197211833</v>
      </c>
      <c r="G57" s="116">
        <f>IF(TrRoad_act!G33=0,0,G20/TrRoad_act!G33*1000
)</f>
        <v>214.46022118684292</v>
      </c>
      <c r="H57" s="116">
        <f>IF(TrRoad_act!H33=0,0,H20/TrRoad_act!H33*1000
)</f>
        <v>213.13601131268754</v>
      </c>
      <c r="I57" s="116">
        <f>IF(TrRoad_act!I33=0,0,I20/TrRoad_act!I33*1000
)</f>
        <v>210.55933798190276</v>
      </c>
      <c r="J57" s="116">
        <f>IF(TrRoad_act!J33=0,0,J20/TrRoad_act!J33*1000
)</f>
        <v>206.05493404045407</v>
      </c>
      <c r="K57" s="116">
        <f>IF(TrRoad_act!K33=0,0,K20/TrRoad_act!K33*1000
)</f>
        <v>200.18541968523351</v>
      </c>
      <c r="L57" s="116">
        <f>IF(TrRoad_act!L33=0,0,L20/TrRoad_act!L33*1000
)</f>
        <v>197.08888504867019</v>
      </c>
      <c r="M57" s="116">
        <f>IF(TrRoad_act!M33=0,0,M20/TrRoad_act!M33*1000
)</f>
        <v>194.46735585068899</v>
      </c>
      <c r="N57" s="116">
        <f>IF(TrRoad_act!N33=0,0,N20/TrRoad_act!N33*1000
)</f>
        <v>190.8988566328168</v>
      </c>
      <c r="O57" s="116">
        <f>IF(TrRoad_act!O33=0,0,O20/TrRoad_act!O33*1000
)</f>
        <v>189.77499985384912</v>
      </c>
      <c r="P57" s="116">
        <f>IF(TrRoad_act!P33=0,0,P20/TrRoad_act!P33*1000
)</f>
        <v>187.18156063109387</v>
      </c>
      <c r="Q57" s="116">
        <f>IF(TrRoad_act!Q33=0,0,Q20/TrRoad_act!Q33*1000
)</f>
        <v>185.09202433481192</v>
      </c>
      <c r="R57" s="116">
        <f>IF(TrRoad_act!R33=0,0,R20/TrRoad_act!R33*1000
)</f>
        <v>183.57235857615376</v>
      </c>
      <c r="S57" s="116">
        <f>IF(TrRoad_act!S33=0,0,S20/TrRoad_act!S33*1000
)</f>
        <v>180.36923482315959</v>
      </c>
      <c r="T57" s="116">
        <f>IF(TrRoad_act!T33=0,0,T20/TrRoad_act!T33*1000
)</f>
        <v>178.85585370563743</v>
      </c>
      <c r="U57" s="116">
        <f>IF(TrRoad_act!U33=0,0,U20/TrRoad_act!U33*1000
)</f>
        <v>176.079843428076</v>
      </c>
      <c r="V57" s="116">
        <f>IF(TrRoad_act!V33=0,0,V20/TrRoad_act!V33*1000
)</f>
        <v>170.1566764982239</v>
      </c>
      <c r="W57" s="116">
        <f>IF(TrRoad_act!W33=0,0,W20/TrRoad_act!W33*1000
)</f>
        <v>173.95496966469267</v>
      </c>
      <c r="DA57" s="176" t="s">
        <v>771</v>
      </c>
    </row>
    <row r="58" spans="1:105" ht="11.45" customHeight="1" x14ac:dyDescent="0.25">
      <c r="A58" s="111" t="s">
        <v>110</v>
      </c>
      <c r="B58" s="87">
        <f>IF(TrRoad_act!B34=0,0,B21/TrRoad_act!B34*1000
)</f>
        <v>221.77408352268699</v>
      </c>
      <c r="C58" s="87">
        <f>IF(TrRoad_act!C34=0,0,C21/TrRoad_act!C34*1000
)</f>
        <v>218.82193849750075</v>
      </c>
      <c r="D58" s="87">
        <f>IF(TrRoad_act!D34=0,0,D21/TrRoad_act!D34*1000
)</f>
        <v>219.14703753978736</v>
      </c>
      <c r="E58" s="87">
        <f>IF(TrRoad_act!E34=0,0,E21/TrRoad_act!E34*1000
)</f>
        <v>218.27158884019201</v>
      </c>
      <c r="F58" s="87">
        <f>IF(TrRoad_act!F34=0,0,F21/TrRoad_act!F34*1000
)</f>
        <v>217.94544798758409</v>
      </c>
      <c r="G58" s="87">
        <f>IF(TrRoad_act!G34=0,0,G21/TrRoad_act!G34*1000
)</f>
        <v>217.25375707759514</v>
      </c>
      <c r="H58" s="87">
        <f>IF(TrRoad_act!H34=0,0,H21/TrRoad_act!H34*1000
)</f>
        <v>218.51523442443957</v>
      </c>
      <c r="I58" s="87">
        <f>IF(TrRoad_act!I34=0,0,I21/TrRoad_act!I34*1000
)</f>
        <v>216.1272888049219</v>
      </c>
      <c r="J58" s="87">
        <f>IF(TrRoad_act!J34=0,0,J21/TrRoad_act!J34*1000
)</f>
        <v>208.80802025445692</v>
      </c>
      <c r="K58" s="87">
        <f>IF(TrRoad_act!K34=0,0,K21/TrRoad_act!K34*1000
)</f>
        <v>201.5399471373124</v>
      </c>
      <c r="L58" s="87">
        <f>IF(TrRoad_act!L34=0,0,L21/TrRoad_act!L34*1000
)</f>
        <v>196.77520699517663</v>
      </c>
      <c r="M58" s="87">
        <f>IF(TrRoad_act!M34=0,0,M21/TrRoad_act!M34*1000
)</f>
        <v>193.86180161128902</v>
      </c>
      <c r="N58" s="87">
        <f>IF(TrRoad_act!N34=0,0,N21/TrRoad_act!N34*1000
)</f>
        <v>191.21615027071601</v>
      </c>
      <c r="O58" s="87">
        <f>IF(TrRoad_act!O34=0,0,O21/TrRoad_act!O34*1000
)</f>
        <v>188.445537442893</v>
      </c>
      <c r="P58" s="87">
        <f>IF(TrRoad_act!P34=0,0,P21/TrRoad_act!P34*1000
)</f>
        <v>185.99321564944114</v>
      </c>
      <c r="Q58" s="87">
        <f>IF(TrRoad_act!Q34=0,0,Q21/TrRoad_act!Q34*1000
)</f>
        <v>183.19363934172449</v>
      </c>
      <c r="R58" s="87">
        <f>IF(TrRoad_act!R34=0,0,R21/TrRoad_act!R34*1000
)</f>
        <v>182.02632034746776</v>
      </c>
      <c r="S58" s="87">
        <f>IF(TrRoad_act!S34=0,0,S21/TrRoad_act!S34*1000
)</f>
        <v>179.22348482327874</v>
      </c>
      <c r="T58" s="87">
        <f>IF(TrRoad_act!T34=0,0,T21/TrRoad_act!T34*1000
)</f>
        <v>178.49300667540803</v>
      </c>
      <c r="U58" s="87">
        <f>IF(TrRoad_act!U34=0,0,U21/TrRoad_act!U34*1000
)</f>
        <v>175.65249729510342</v>
      </c>
      <c r="V58" s="87">
        <f>IF(TrRoad_act!V34=0,0,V21/TrRoad_act!V34*1000
)</f>
        <v>171.07081308312524</v>
      </c>
      <c r="W58" s="87">
        <f>IF(TrRoad_act!W34=0,0,W21/TrRoad_act!W34*1000
)</f>
        <v>175.25312961304638</v>
      </c>
      <c r="DA58" s="171" t="s">
        <v>772</v>
      </c>
    </row>
    <row r="59" spans="1:105" ht="11.45" customHeight="1" x14ac:dyDescent="0.25">
      <c r="A59" s="111" t="s">
        <v>111</v>
      </c>
      <c r="B59" s="87">
        <f>IF(TrRoad_act!B35=0,0,B22/TrRoad_act!B35*1000
)</f>
        <v>235.40999723732585</v>
      </c>
      <c r="C59" s="87">
        <f>IF(TrRoad_act!C35=0,0,C22/TrRoad_act!C35*1000
)</f>
        <v>224.2725441089747</v>
      </c>
      <c r="D59" s="87">
        <f>IF(TrRoad_act!D35=0,0,D22/TrRoad_act!D35*1000
)</f>
        <v>221.58385959934202</v>
      </c>
      <c r="E59" s="87">
        <f>IF(TrRoad_act!E35=0,0,E22/TrRoad_act!E35*1000
)</f>
        <v>219.51708350022241</v>
      </c>
      <c r="F59" s="87">
        <f>IF(TrRoad_act!F35=0,0,F22/TrRoad_act!F35*1000
)</f>
        <v>214.08891949685687</v>
      </c>
      <c r="G59" s="87">
        <f>IF(TrRoad_act!G35=0,0,G22/TrRoad_act!G35*1000
)</f>
        <v>212.3888994422216</v>
      </c>
      <c r="H59" s="87">
        <f>IF(TrRoad_act!H35=0,0,H22/TrRoad_act!H35*1000
)</f>
        <v>208.71131992461582</v>
      </c>
      <c r="I59" s="87">
        <f>IF(TrRoad_act!I35=0,0,I22/TrRoad_act!I35*1000
)</f>
        <v>206.63548586264324</v>
      </c>
      <c r="J59" s="87">
        <f>IF(TrRoad_act!J35=0,0,J22/TrRoad_act!J35*1000
)</f>
        <v>204.36920761907433</v>
      </c>
      <c r="K59" s="87">
        <f>IF(TrRoad_act!K35=0,0,K22/TrRoad_act!K35*1000
)</f>
        <v>199.90181511086146</v>
      </c>
      <c r="L59" s="87">
        <f>IF(TrRoad_act!L35=0,0,L22/TrRoad_act!L35*1000
)</f>
        <v>198.78675156603924</v>
      </c>
      <c r="M59" s="87">
        <f>IF(TrRoad_act!M35=0,0,M22/TrRoad_act!M35*1000
)</f>
        <v>195.54863501888525</v>
      </c>
      <c r="N59" s="87">
        <f>IF(TrRoad_act!N35=0,0,N22/TrRoad_act!N35*1000
)</f>
        <v>190.73317895983143</v>
      </c>
      <c r="O59" s="87">
        <f>IF(TrRoad_act!O35=0,0,O22/TrRoad_act!O35*1000
)</f>
        <v>190.78028231716317</v>
      </c>
      <c r="P59" s="87">
        <f>IF(TrRoad_act!P35=0,0,P22/TrRoad_act!P35*1000
)</f>
        <v>188.14660154430595</v>
      </c>
      <c r="Q59" s="87">
        <f>IF(TrRoad_act!Q35=0,0,Q22/TrRoad_act!Q35*1000
)</f>
        <v>186.86909395636556</v>
      </c>
      <c r="R59" s="87">
        <f>IF(TrRoad_act!R35=0,0,R22/TrRoad_act!R35*1000
)</f>
        <v>185.53413470869353</v>
      </c>
      <c r="S59" s="87">
        <f>IF(TrRoad_act!S35=0,0,S22/TrRoad_act!S35*1000
)</f>
        <v>182.37236799004046</v>
      </c>
      <c r="T59" s="87">
        <f>IF(TrRoad_act!T35=0,0,T22/TrRoad_act!T35*1000
)</f>
        <v>180.80290716137606</v>
      </c>
      <c r="U59" s="87">
        <f>IF(TrRoad_act!U35=0,0,U22/TrRoad_act!U35*1000
)</f>
        <v>178.37922014983627</v>
      </c>
      <c r="V59" s="87">
        <f>IF(TrRoad_act!V35=0,0,V22/TrRoad_act!V35*1000
)</f>
        <v>172.8244060685013</v>
      </c>
      <c r="W59" s="87">
        <f>IF(TrRoad_act!W35=0,0,W22/TrRoad_act!W35*1000
)</f>
        <v>178.99071152209532</v>
      </c>
      <c r="DA59" s="171" t="s">
        <v>773</v>
      </c>
    </row>
    <row r="60" spans="1:105" ht="11.45" customHeight="1" x14ac:dyDescent="0.25">
      <c r="A60" s="111" t="s">
        <v>112</v>
      </c>
      <c r="B60" s="87">
        <f>IF(TrRoad_act!B36=0,0,B23/TrRoad_act!B36*1000
)</f>
        <v>195.89867139877174</v>
      </c>
      <c r="C60" s="87">
        <f>IF(TrRoad_act!C36=0,0,C23/TrRoad_act!C36*1000
)</f>
        <v>195.47631942532789</v>
      </c>
      <c r="D60" s="87">
        <f>IF(TrRoad_act!D36=0,0,D23/TrRoad_act!D36*1000
)</f>
        <v>197.15187185957541</v>
      </c>
      <c r="E60" s="87">
        <f>IF(TrRoad_act!E36=0,0,E23/TrRoad_act!E36*1000
)</f>
        <v>194.30959421473432</v>
      </c>
      <c r="F60" s="87">
        <f>IF(TrRoad_act!F36=0,0,F23/TrRoad_act!F36*1000
)</f>
        <v>193.42831842473831</v>
      </c>
      <c r="G60" s="87">
        <f>IF(TrRoad_act!G36=0,0,G23/TrRoad_act!G36*1000
)</f>
        <v>193.86520839192292</v>
      </c>
      <c r="H60" s="87">
        <f>IF(TrRoad_act!H36=0,0,H23/TrRoad_act!H36*1000
)</f>
        <v>190.02865630712469</v>
      </c>
      <c r="I60" s="87">
        <f>IF(TrRoad_act!I36=0,0,I23/TrRoad_act!I36*1000
)</f>
        <v>183.50376123246139</v>
      </c>
      <c r="J60" s="87">
        <f>IF(TrRoad_act!J36=0,0,J23/TrRoad_act!J36*1000
)</f>
        <v>191.68499963391326</v>
      </c>
      <c r="K60" s="87">
        <f>IF(TrRoad_act!K36=0,0,K23/TrRoad_act!K36*1000
)</f>
        <v>188.72920903656905</v>
      </c>
      <c r="L60" s="87">
        <f>IF(TrRoad_act!L36=0,0,L23/TrRoad_act!L36*1000
)</f>
        <v>177.01231119456648</v>
      </c>
      <c r="M60" s="87">
        <f>IF(TrRoad_act!M36=0,0,M23/TrRoad_act!M36*1000
)</f>
        <v>188.27348807907643</v>
      </c>
      <c r="N60" s="87">
        <f>IF(TrRoad_act!N36=0,0,N23/TrRoad_act!N36*1000
)</f>
        <v>194.58959975027508</v>
      </c>
      <c r="O60" s="87">
        <f>IF(TrRoad_act!O36=0,0,O23/TrRoad_act!O36*1000
)</f>
        <v>195.62635328570951</v>
      </c>
      <c r="P60" s="87">
        <f>IF(TrRoad_act!P36=0,0,P23/TrRoad_act!P36*1000
)</f>
        <v>193.97493559760017</v>
      </c>
      <c r="Q60" s="87">
        <f>IF(TrRoad_act!Q36=0,0,Q23/TrRoad_act!Q36*1000
)</f>
        <v>187.37737438241095</v>
      </c>
      <c r="R60" s="87">
        <f>IF(TrRoad_act!R36=0,0,R23/TrRoad_act!R36*1000
)</f>
        <v>180.91012029679734</v>
      </c>
      <c r="S60" s="87">
        <f>IF(TrRoad_act!S36=0,0,S23/TrRoad_act!S36*1000
)</f>
        <v>178.04265522249133</v>
      </c>
      <c r="T60" s="87">
        <f>IF(TrRoad_act!T36=0,0,T23/TrRoad_act!T36*1000
)</f>
        <v>173.57733952818023</v>
      </c>
      <c r="U60" s="87">
        <f>IF(TrRoad_act!U36=0,0,U23/TrRoad_act!U36*1000
)</f>
        <v>172.31138807560575</v>
      </c>
      <c r="V60" s="87">
        <f>IF(TrRoad_act!V36=0,0,V23/TrRoad_act!V36*1000
)</f>
        <v>165.41653551742613</v>
      </c>
      <c r="W60" s="87">
        <f>IF(TrRoad_act!W36=0,0,W23/TrRoad_act!W36*1000
)</f>
        <v>169.86321131633719</v>
      </c>
      <c r="DA60" s="171" t="s">
        <v>774</v>
      </c>
    </row>
    <row r="61" spans="1:105" ht="11.45" customHeight="1" x14ac:dyDescent="0.25">
      <c r="A61" s="111" t="s">
        <v>113</v>
      </c>
      <c r="B61" s="87">
        <f>IF(TrRoad_act!B37=0,0,B24/TrRoad_act!B37*1000
)</f>
        <v>189.67328646285583</v>
      </c>
      <c r="C61" s="87">
        <f>IF(TrRoad_act!C37=0,0,C24/TrRoad_act!C37*1000
)</f>
        <v>186.37834960138625</v>
      </c>
      <c r="D61" s="87">
        <f>IF(TrRoad_act!D37=0,0,D24/TrRoad_act!D37*1000
)</f>
        <v>183.00371200632031</v>
      </c>
      <c r="E61" s="87">
        <f>IF(TrRoad_act!E37=0,0,E24/TrRoad_act!E37*1000
)</f>
        <v>182.79958269998582</v>
      </c>
      <c r="F61" s="87">
        <f>IF(TrRoad_act!F37=0,0,F24/TrRoad_act!F37*1000
)</f>
        <v>188.1763047333169</v>
      </c>
      <c r="G61" s="87">
        <f>IF(TrRoad_act!G37=0,0,G24/TrRoad_act!G37*1000
)</f>
        <v>196.23862478246625</v>
      </c>
      <c r="H61" s="87">
        <f>IF(TrRoad_act!H37=0,0,H24/TrRoad_act!H37*1000
)</f>
        <v>198.50471511447157</v>
      </c>
      <c r="I61" s="87">
        <f>IF(TrRoad_act!I37=0,0,I24/TrRoad_act!I37*1000
)</f>
        <v>198.03426277199659</v>
      </c>
      <c r="J61" s="87">
        <f>IF(TrRoad_act!J37=0,0,J24/TrRoad_act!J37*1000
)</f>
        <v>188.93714202297159</v>
      </c>
      <c r="K61" s="87">
        <f>IF(TrRoad_act!K37=0,0,K24/TrRoad_act!K37*1000
)</f>
        <v>166.57313846211878</v>
      </c>
      <c r="L61" s="87">
        <f>IF(TrRoad_act!L37=0,0,L24/TrRoad_act!L37*1000
)</f>
        <v>177.3224837289327</v>
      </c>
      <c r="M61" s="87">
        <f>IF(TrRoad_act!M37=0,0,M24/TrRoad_act!M37*1000
)</f>
        <v>173.48464642524263</v>
      </c>
      <c r="N61" s="87">
        <f>IF(TrRoad_act!N37=0,0,N24/TrRoad_act!N37*1000
)</f>
        <v>168.40511648579619</v>
      </c>
      <c r="O61" s="87">
        <f>IF(TrRoad_act!O37=0,0,O24/TrRoad_act!O37*1000
)</f>
        <v>164.50600183646532</v>
      </c>
      <c r="P61" s="87">
        <f>IF(TrRoad_act!P37=0,0,P24/TrRoad_act!P37*1000
)</f>
        <v>157.89070964017171</v>
      </c>
      <c r="Q61" s="87">
        <f>IF(TrRoad_act!Q37=0,0,Q24/TrRoad_act!Q37*1000
)</f>
        <v>156.54671868649686</v>
      </c>
      <c r="R61" s="87">
        <f>IF(TrRoad_act!R37=0,0,R24/TrRoad_act!R37*1000
)</f>
        <v>150.98272774193617</v>
      </c>
      <c r="S61" s="87">
        <f>IF(TrRoad_act!S37=0,0,S24/TrRoad_act!S37*1000
)</f>
        <v>133.49034526447829</v>
      </c>
      <c r="T61" s="87">
        <f>IF(TrRoad_act!T37=0,0,T24/TrRoad_act!T37*1000
)</f>
        <v>136.12744883439865</v>
      </c>
      <c r="U61" s="87">
        <f>IF(TrRoad_act!U37=0,0,U24/TrRoad_act!U37*1000
)</f>
        <v>144.37180295996203</v>
      </c>
      <c r="V61" s="87">
        <f>IF(TrRoad_act!V37=0,0,V24/TrRoad_act!V37*1000
)</f>
        <v>142.37496426868245</v>
      </c>
      <c r="W61" s="87">
        <f>IF(TrRoad_act!W37=0,0,W24/TrRoad_act!W37*1000
)</f>
        <v>151.14897760109969</v>
      </c>
      <c r="DA61" s="171" t="s">
        <v>775</v>
      </c>
    </row>
    <row r="62" spans="1:105" ht="11.45" customHeight="1" x14ac:dyDescent="0.25">
      <c r="A62" s="111" t="s">
        <v>114</v>
      </c>
      <c r="B62" s="87">
        <f>IF(TrRoad_act!B38=0,0,B25/TrRoad_act!B38*1000
)</f>
        <v>0</v>
      </c>
      <c r="C62" s="87">
        <f>IF(TrRoad_act!C38=0,0,C25/TrRoad_act!C38*1000
)</f>
        <v>0</v>
      </c>
      <c r="D62" s="87">
        <f>IF(TrRoad_act!D38=0,0,D25/TrRoad_act!D38*1000
)</f>
        <v>0</v>
      </c>
      <c r="E62" s="87">
        <f>IF(TrRoad_act!E38=0,0,E25/TrRoad_act!E38*1000
)</f>
        <v>0</v>
      </c>
      <c r="F62" s="87">
        <f>IF(TrRoad_act!F38=0,0,F25/TrRoad_act!F38*1000
)</f>
        <v>0</v>
      </c>
      <c r="G62" s="87">
        <f>IF(TrRoad_act!G38=0,0,G25/TrRoad_act!G38*1000
)</f>
        <v>0</v>
      </c>
      <c r="H62" s="87">
        <f>IF(TrRoad_act!H38=0,0,H25/TrRoad_act!H38*1000
)</f>
        <v>0</v>
      </c>
      <c r="I62" s="87">
        <f>IF(TrRoad_act!I38=0,0,I25/TrRoad_act!I38*1000
)</f>
        <v>0</v>
      </c>
      <c r="J62" s="87">
        <f>IF(TrRoad_act!J38=0,0,J25/TrRoad_act!J38*1000
)</f>
        <v>88.239446850842</v>
      </c>
      <c r="K62" s="87">
        <f>IF(TrRoad_act!K38=0,0,K25/TrRoad_act!K38*1000
)</f>
        <v>86.74533846440481</v>
      </c>
      <c r="L62" s="87">
        <f>IF(TrRoad_act!L38=0,0,L25/TrRoad_act!L38*1000
)</f>
        <v>86.725541235658469</v>
      </c>
      <c r="M62" s="87">
        <f>IF(TrRoad_act!M38=0,0,M25/TrRoad_act!M38*1000
)</f>
        <v>75.793026326704549</v>
      </c>
      <c r="N62" s="87">
        <f>IF(TrRoad_act!N38=0,0,N25/TrRoad_act!N38*1000
)</f>
        <v>62.93925470339537</v>
      </c>
      <c r="O62" s="87">
        <f>IF(TrRoad_act!O38=0,0,O25/TrRoad_act!O38*1000
)</f>
        <v>62.731744513442976</v>
      </c>
      <c r="P62" s="87">
        <f>IF(TrRoad_act!P38=0,0,P25/TrRoad_act!P38*1000
)</f>
        <v>74.709916578370851</v>
      </c>
      <c r="Q62" s="87">
        <f>IF(TrRoad_act!Q38=0,0,Q25/TrRoad_act!Q38*1000
)</f>
        <v>67.559459347244129</v>
      </c>
      <c r="R62" s="87">
        <f>IF(TrRoad_act!R38=0,0,R25/TrRoad_act!R38*1000
)</f>
        <v>60.628614003822079</v>
      </c>
      <c r="S62" s="87">
        <f>IF(TrRoad_act!S38=0,0,S25/TrRoad_act!S38*1000
)</f>
        <v>61.758525329178084</v>
      </c>
      <c r="T62" s="87">
        <f>IF(TrRoad_act!T38=0,0,T25/TrRoad_act!T38*1000
)</f>
        <v>63.228078969902981</v>
      </c>
      <c r="U62" s="87">
        <f>IF(TrRoad_act!U38=0,0,U25/TrRoad_act!U38*1000
)</f>
        <v>61.398265563037128</v>
      </c>
      <c r="V62" s="87">
        <f>IF(TrRoad_act!V38=0,0,V25/TrRoad_act!V38*1000
)</f>
        <v>52.880727863656162</v>
      </c>
      <c r="W62" s="87">
        <f>IF(TrRoad_act!W38=0,0,W25/TrRoad_act!W38*1000
)</f>
        <v>49.156335159375352</v>
      </c>
      <c r="DA62" s="171" t="s">
        <v>776</v>
      </c>
    </row>
    <row r="63" spans="1:105" ht="11.45" customHeight="1" x14ac:dyDescent="0.25">
      <c r="A63" s="111" t="s">
        <v>115</v>
      </c>
      <c r="B63" s="87">
        <f>IF(TrRoad_act!B39=0,0,B26/TrRoad_act!B39*1000
)</f>
        <v>0</v>
      </c>
      <c r="C63" s="87">
        <f>IF(TrRoad_act!C39=0,0,C26/TrRoad_act!C39*1000
)</f>
        <v>0</v>
      </c>
      <c r="D63" s="87">
        <f>IF(TrRoad_act!D39=0,0,D26/TrRoad_act!D39*1000
)</f>
        <v>0</v>
      </c>
      <c r="E63" s="87">
        <f>IF(TrRoad_act!E39=0,0,E26/TrRoad_act!E39*1000
)</f>
        <v>0</v>
      </c>
      <c r="F63" s="87">
        <f>IF(TrRoad_act!F39=0,0,F26/TrRoad_act!F39*1000
)</f>
        <v>0</v>
      </c>
      <c r="G63" s="87">
        <f>IF(TrRoad_act!G39=0,0,G26/TrRoad_act!G39*1000
)</f>
        <v>0</v>
      </c>
      <c r="H63" s="87">
        <f>IF(TrRoad_act!H39=0,0,H26/TrRoad_act!H39*1000
)</f>
        <v>0</v>
      </c>
      <c r="I63" s="87">
        <f>IF(TrRoad_act!I39=0,0,I26/TrRoad_act!I39*1000
)</f>
        <v>0</v>
      </c>
      <c r="J63" s="87">
        <f>IF(TrRoad_act!J39=0,0,J26/TrRoad_act!J39*1000
)</f>
        <v>0</v>
      </c>
      <c r="K63" s="87">
        <f>IF(TrRoad_act!K39=0,0,K26/TrRoad_act!K39*1000
)</f>
        <v>0</v>
      </c>
      <c r="L63" s="87">
        <f>IF(TrRoad_act!L39=0,0,L26/TrRoad_act!L39*1000
)</f>
        <v>0</v>
      </c>
      <c r="M63" s="87">
        <f>IF(TrRoad_act!M39=0,0,M26/TrRoad_act!M39*1000
)</f>
        <v>0</v>
      </c>
      <c r="N63" s="87">
        <f>IF(TrRoad_act!N39=0,0,N26/TrRoad_act!N39*1000
)</f>
        <v>0</v>
      </c>
      <c r="O63" s="87">
        <f>IF(TrRoad_act!O39=0,0,O26/TrRoad_act!O39*1000
)</f>
        <v>0</v>
      </c>
      <c r="P63" s="87">
        <f>IF(TrRoad_act!P39=0,0,P26/TrRoad_act!P39*1000
)</f>
        <v>0</v>
      </c>
      <c r="Q63" s="87">
        <f>IF(TrRoad_act!Q39=0,0,Q26/TrRoad_act!Q39*1000
)</f>
        <v>0</v>
      </c>
      <c r="R63" s="87">
        <f>IF(TrRoad_act!R39=0,0,R26/TrRoad_act!R39*1000
)</f>
        <v>0</v>
      </c>
      <c r="S63" s="87">
        <f>IF(TrRoad_act!S39=0,0,S26/TrRoad_act!S39*1000
)</f>
        <v>0</v>
      </c>
      <c r="T63" s="87">
        <f>IF(TrRoad_act!T39=0,0,T26/TrRoad_act!T39*1000
)</f>
        <v>0</v>
      </c>
      <c r="U63" s="87">
        <f>IF(TrRoad_act!U39=0,0,U26/TrRoad_act!U39*1000
)</f>
        <v>0</v>
      </c>
      <c r="V63" s="87">
        <f>IF(TrRoad_act!V39=0,0,V26/TrRoad_act!V39*1000
)</f>
        <v>0</v>
      </c>
      <c r="W63" s="87">
        <f>IF(TrRoad_act!W39=0,0,W26/TrRoad_act!W39*1000
)</f>
        <v>0</v>
      </c>
      <c r="DA63" s="171" t="s">
        <v>777</v>
      </c>
    </row>
    <row r="64" spans="1:105" ht="11.45" customHeight="1" x14ac:dyDescent="0.25">
      <c r="A64" s="109" t="s">
        <v>21</v>
      </c>
      <c r="B64" s="116">
        <f>IF(TrRoad_act!B40=0,0,B27/TrRoad_act!B40*1000
)</f>
        <v>1814.7925925708896</v>
      </c>
      <c r="C64" s="116">
        <f>IF(TrRoad_act!C40=0,0,C27/TrRoad_act!C40*1000
)</f>
        <v>1778.7179127529541</v>
      </c>
      <c r="D64" s="116">
        <f>IF(TrRoad_act!D40=0,0,D27/TrRoad_act!D40*1000
)</f>
        <v>1759.7225651666583</v>
      </c>
      <c r="E64" s="116">
        <f>IF(TrRoad_act!E40=0,0,E27/TrRoad_act!E40*1000
)</f>
        <v>1766.6759095352459</v>
      </c>
      <c r="F64" s="116">
        <f>IF(TrRoad_act!F40=0,0,F27/TrRoad_act!F40*1000
)</f>
        <v>1726.9756357912215</v>
      </c>
      <c r="G64" s="116">
        <f>IF(TrRoad_act!G40=0,0,G27/TrRoad_act!G40*1000
)</f>
        <v>1698.2663110128663</v>
      </c>
      <c r="H64" s="116">
        <f>IF(TrRoad_act!H40=0,0,H27/TrRoad_act!H40*1000
)</f>
        <v>1672.8154947289256</v>
      </c>
      <c r="I64" s="116">
        <f>IF(TrRoad_act!I40=0,0,I27/TrRoad_act!I40*1000
)</f>
        <v>1647.4485938672503</v>
      </c>
      <c r="J64" s="116">
        <f>IF(TrRoad_act!J40=0,0,J27/TrRoad_act!J40*1000
)</f>
        <v>1623.9574019053625</v>
      </c>
      <c r="K64" s="116">
        <f>IF(TrRoad_act!K40=0,0,K27/TrRoad_act!K40*1000
)</f>
        <v>1614.9974116966773</v>
      </c>
      <c r="L64" s="116">
        <f>IF(TrRoad_act!L40=0,0,L27/TrRoad_act!L40*1000
)</f>
        <v>1596.2853887329493</v>
      </c>
      <c r="M64" s="116">
        <f>IF(TrRoad_act!M40=0,0,M27/TrRoad_act!M40*1000
)</f>
        <v>1584.618381979762</v>
      </c>
      <c r="N64" s="116">
        <f>IF(TrRoad_act!N40=0,0,N27/TrRoad_act!N40*1000
)</f>
        <v>1559.1738305626525</v>
      </c>
      <c r="O64" s="116">
        <f>IF(TrRoad_act!O40=0,0,O27/TrRoad_act!O40*1000
)</f>
        <v>1562.0838021580144</v>
      </c>
      <c r="P64" s="116">
        <f>IF(TrRoad_act!P40=0,0,P27/TrRoad_act!P40*1000
)</f>
        <v>1556.97906065508</v>
      </c>
      <c r="Q64" s="116">
        <f>IF(TrRoad_act!Q40=0,0,Q27/TrRoad_act!Q40*1000
)</f>
        <v>1562.4494954205443</v>
      </c>
      <c r="R64" s="116">
        <f>IF(TrRoad_act!R40=0,0,R27/TrRoad_act!R40*1000
)</f>
        <v>1575.0413403601676</v>
      </c>
      <c r="S64" s="116">
        <f>IF(TrRoad_act!S40=0,0,S27/TrRoad_act!S40*1000
)</f>
        <v>1573.5590745044524</v>
      </c>
      <c r="T64" s="116">
        <f>IF(TrRoad_act!T40=0,0,T27/TrRoad_act!T40*1000
)</f>
        <v>1566.1574594918441</v>
      </c>
      <c r="U64" s="116">
        <f>IF(TrRoad_act!U40=0,0,U27/TrRoad_act!U40*1000
)</f>
        <v>1567.1375729336178</v>
      </c>
      <c r="V64" s="116">
        <f>IF(TrRoad_act!V40=0,0,V27/TrRoad_act!V40*1000
)</f>
        <v>1552.6673244322067</v>
      </c>
      <c r="W64" s="116">
        <f>IF(TrRoad_act!W40=0,0,W27/TrRoad_act!W40*1000
)</f>
        <v>1568.1197854462068</v>
      </c>
      <c r="DA64" s="176" t="s">
        <v>778</v>
      </c>
    </row>
    <row r="65" spans="1:105" ht="11.45" customHeight="1" x14ac:dyDescent="0.25">
      <c r="A65" s="111" t="s">
        <v>110</v>
      </c>
      <c r="B65" s="101">
        <f>IF(TrRoad_act!B41=0,0,B28/TrRoad_act!B41*1000
)</f>
        <v>589.65552348511608</v>
      </c>
      <c r="C65" s="101">
        <f>IF(TrRoad_act!C41=0,0,C28/TrRoad_act!C41*1000
)</f>
        <v>586.33334467428426</v>
      </c>
      <c r="D65" s="101">
        <f>IF(TrRoad_act!D41=0,0,D28/TrRoad_act!D41*1000
)</f>
        <v>583.71336764122702</v>
      </c>
      <c r="E65" s="101">
        <f>IF(TrRoad_act!E41=0,0,E28/TrRoad_act!E41*1000
)</f>
        <v>580.72507080181913</v>
      </c>
      <c r="F65" s="101">
        <f>IF(TrRoad_act!F41=0,0,F28/TrRoad_act!F41*1000
)</f>
        <v>578.16252252731817</v>
      </c>
      <c r="G65" s="101">
        <f>IF(TrRoad_act!G41=0,0,G28/TrRoad_act!G41*1000
)</f>
        <v>575.63349092739395</v>
      </c>
      <c r="H65" s="101">
        <f>IF(TrRoad_act!H41=0,0,H28/TrRoad_act!H41*1000
)</f>
        <v>570.94304307565642</v>
      </c>
      <c r="I65" s="101">
        <f>IF(TrRoad_act!I41=0,0,I28/TrRoad_act!I41*1000
)</f>
        <v>560.44839496429563</v>
      </c>
      <c r="J65" s="101">
        <f>IF(TrRoad_act!J41=0,0,J28/TrRoad_act!J41*1000
)</f>
        <v>548.30173747295873</v>
      </c>
      <c r="K65" s="101">
        <f>IF(TrRoad_act!K41=0,0,K28/TrRoad_act!K41*1000
)</f>
        <v>539.09081634237896</v>
      </c>
      <c r="L65" s="101">
        <f>IF(TrRoad_act!L41=0,0,L28/TrRoad_act!L41*1000
)</f>
        <v>526.76410320295804</v>
      </c>
      <c r="M65" s="101">
        <f>IF(TrRoad_act!M41=0,0,M28/TrRoad_act!M41*1000
)</f>
        <v>516.52105193989121</v>
      </c>
      <c r="N65" s="101">
        <f>IF(TrRoad_act!N41=0,0,N28/TrRoad_act!N41*1000
)</f>
        <v>510.32262996527191</v>
      </c>
      <c r="O65" s="101">
        <f>IF(TrRoad_act!O41=0,0,O28/TrRoad_act!O41*1000
)</f>
        <v>496.63987537656766</v>
      </c>
      <c r="P65" s="101">
        <f>IF(TrRoad_act!P41=0,0,P28/TrRoad_act!P41*1000
)</f>
        <v>494.99993363008991</v>
      </c>
      <c r="Q65" s="101">
        <f>IF(TrRoad_act!Q41=0,0,Q28/TrRoad_act!Q41*1000
)</f>
        <v>490.76993819665398</v>
      </c>
      <c r="R65" s="101">
        <f>IF(TrRoad_act!R41=0,0,R28/TrRoad_act!R41*1000
)</f>
        <v>491.44391529632588</v>
      </c>
      <c r="S65" s="101">
        <f>IF(TrRoad_act!S41=0,0,S28/TrRoad_act!S41*1000
)</f>
        <v>490.10400523515381</v>
      </c>
      <c r="T65" s="101">
        <f>IF(TrRoad_act!T41=0,0,T28/TrRoad_act!T41*1000
)</f>
        <v>488.21346644553495</v>
      </c>
      <c r="U65" s="101">
        <f>IF(TrRoad_act!U41=0,0,U28/TrRoad_act!U41*1000
)</f>
        <v>472.45586105941385</v>
      </c>
      <c r="V65" s="101">
        <f>IF(TrRoad_act!V41=0,0,V28/TrRoad_act!V41*1000
)</f>
        <v>464.51223197797611</v>
      </c>
      <c r="W65" s="101">
        <f>IF(TrRoad_act!W41=0,0,W28/TrRoad_act!W41*1000
)</f>
        <v>461.74998529049702</v>
      </c>
      <c r="DA65" s="175" t="s">
        <v>779</v>
      </c>
    </row>
    <row r="66" spans="1:105" ht="11.45" customHeight="1" x14ac:dyDescent="0.25">
      <c r="A66" s="111" t="s">
        <v>111</v>
      </c>
      <c r="B66" s="101">
        <f>IF(TrRoad_act!B42=0,0,B29/TrRoad_act!B42*1000
)</f>
        <v>1843.5985948315133</v>
      </c>
      <c r="C66" s="101">
        <f>IF(TrRoad_act!C42=0,0,C29/TrRoad_act!C42*1000
)</f>
        <v>1807.1294786210808</v>
      </c>
      <c r="D66" s="101">
        <f>IF(TrRoad_act!D42=0,0,D29/TrRoad_act!D42*1000
)</f>
        <v>1786.9760379618085</v>
      </c>
      <c r="E66" s="101">
        <f>IF(TrRoad_act!E42=0,0,E29/TrRoad_act!E42*1000
)</f>
        <v>1793.6444170492466</v>
      </c>
      <c r="F66" s="101">
        <f>IF(TrRoad_act!F42=0,0,F29/TrRoad_act!F42*1000
)</f>
        <v>1751.714215888303</v>
      </c>
      <c r="G66" s="101">
        <f>IF(TrRoad_act!G42=0,0,G29/TrRoad_act!G42*1000
)</f>
        <v>1729.0654820290445</v>
      </c>
      <c r="H66" s="101">
        <f>IF(TrRoad_act!H42=0,0,H29/TrRoad_act!H42*1000
)</f>
        <v>1702.7257898560581</v>
      </c>
      <c r="I66" s="101">
        <f>IF(TrRoad_act!I42=0,0,I29/TrRoad_act!I42*1000
)</f>
        <v>1676.0003256440275</v>
      </c>
      <c r="J66" s="101">
        <f>IF(TrRoad_act!J42=0,0,J29/TrRoad_act!J42*1000
)</f>
        <v>1649.5401846207358</v>
      </c>
      <c r="K66" s="101">
        <f>IF(TrRoad_act!K42=0,0,K29/TrRoad_act!K42*1000
)</f>
        <v>1644.0330693468784</v>
      </c>
      <c r="L66" s="101">
        <f>IF(TrRoad_act!L42=0,0,L29/TrRoad_act!L42*1000
)</f>
        <v>1625.8298209987095</v>
      </c>
      <c r="M66" s="101">
        <f>IF(TrRoad_act!M42=0,0,M29/TrRoad_act!M42*1000
)</f>
        <v>1612.9485362062762</v>
      </c>
      <c r="N66" s="101">
        <f>IF(TrRoad_act!N42=0,0,N29/TrRoad_act!N42*1000
)</f>
        <v>1583.9995327140286</v>
      </c>
      <c r="O66" s="101">
        <f>IF(TrRoad_act!O42=0,0,O29/TrRoad_act!O42*1000
)</f>
        <v>1592.7176635205431</v>
      </c>
      <c r="P66" s="101">
        <f>IF(TrRoad_act!P42=0,0,P29/TrRoad_act!P42*1000
)</f>
        <v>1587.1211024476381</v>
      </c>
      <c r="Q66" s="101">
        <f>IF(TrRoad_act!Q42=0,0,Q29/TrRoad_act!Q42*1000
)</f>
        <v>1593.1423524543809</v>
      </c>
      <c r="R66" s="101">
        <f>IF(TrRoad_act!R42=0,0,R29/TrRoad_act!R42*1000
)</f>
        <v>1606.5839575774289</v>
      </c>
      <c r="S66" s="101">
        <f>IF(TrRoad_act!S42=0,0,S29/TrRoad_act!S42*1000
)</f>
        <v>1613.4681146967255</v>
      </c>
      <c r="T66" s="101">
        <f>IF(TrRoad_act!T42=0,0,T29/TrRoad_act!T42*1000
)</f>
        <v>1612.6808515329067</v>
      </c>
      <c r="U66" s="101">
        <f>IF(TrRoad_act!U42=0,0,U29/TrRoad_act!U42*1000
)</f>
        <v>1616.211345550915</v>
      </c>
      <c r="V66" s="101">
        <f>IF(TrRoad_act!V42=0,0,V29/TrRoad_act!V42*1000
)</f>
        <v>1607.2381311075908</v>
      </c>
      <c r="W66" s="101">
        <f>IF(TrRoad_act!W42=0,0,W29/TrRoad_act!W42*1000
)</f>
        <v>1623.8888973312019</v>
      </c>
      <c r="DA66" s="175" t="s">
        <v>780</v>
      </c>
    </row>
    <row r="67" spans="1:105" ht="11.45" customHeight="1" x14ac:dyDescent="0.25">
      <c r="A67" s="111" t="s">
        <v>112</v>
      </c>
      <c r="B67" s="101">
        <f>IF(TrRoad_act!B43=0,0,B30/TrRoad_act!B43*1000
)</f>
        <v>1244.2726083290806</v>
      </c>
      <c r="C67" s="101">
        <f>IF(TrRoad_act!C43=0,0,C30/TrRoad_act!C43*1000
)</f>
        <v>1236.9352189087926</v>
      </c>
      <c r="D67" s="101">
        <f>IF(TrRoad_act!D43=0,0,D30/TrRoad_act!D43*1000
)</f>
        <v>1234.5138875323005</v>
      </c>
      <c r="E67" s="101">
        <f>IF(TrRoad_act!E43=0,0,E30/TrRoad_act!E43*1000
)</f>
        <v>1229.6245709069992</v>
      </c>
      <c r="F67" s="101">
        <f>IF(TrRoad_act!F43=0,0,F30/TrRoad_act!F43*1000
)</f>
        <v>1180.3973326749419</v>
      </c>
      <c r="G67" s="101">
        <f>IF(TrRoad_act!G43=0,0,G30/TrRoad_act!G43*1000
)</f>
        <v>1176.5616442632554</v>
      </c>
      <c r="H67" s="101">
        <f>IF(TrRoad_act!H43=0,0,H30/TrRoad_act!H43*1000
)</f>
        <v>1173.8742629292888</v>
      </c>
      <c r="I67" s="101">
        <f>IF(TrRoad_act!I43=0,0,I30/TrRoad_act!I43*1000
)</f>
        <v>1172.35264435152</v>
      </c>
      <c r="J67" s="101">
        <f>IF(TrRoad_act!J43=0,0,J30/TrRoad_act!J43*1000
)</f>
        <v>1171.80605263607</v>
      </c>
      <c r="K67" s="101">
        <f>IF(TrRoad_act!K43=0,0,K30/TrRoad_act!K43*1000
)</f>
        <v>1171.3297519308796</v>
      </c>
      <c r="L67" s="101">
        <f>IF(TrRoad_act!L43=0,0,L30/TrRoad_act!L43*1000
)</f>
        <v>1171.7627005330098</v>
      </c>
      <c r="M67" s="101">
        <f>IF(TrRoad_act!M43=0,0,M30/TrRoad_act!M43*1000
)</f>
        <v>1171.3103992728529</v>
      </c>
      <c r="N67" s="101">
        <f>IF(TrRoad_act!N43=0,0,N30/TrRoad_act!N43*1000
)</f>
        <v>1171.8976615506808</v>
      </c>
      <c r="O67" s="101">
        <f>IF(TrRoad_act!O43=0,0,O30/TrRoad_act!O43*1000
)</f>
        <v>1173.1926408045531</v>
      </c>
      <c r="P67" s="101">
        <f>IF(TrRoad_act!P43=0,0,P30/TrRoad_act!P43*1000
)</f>
        <v>1175.0895738478007</v>
      </c>
      <c r="Q67" s="101">
        <f>IF(TrRoad_act!Q43=0,0,Q30/TrRoad_act!Q43*1000
)</f>
        <v>1177.6433899692688</v>
      </c>
      <c r="R67" s="101">
        <f>IF(TrRoad_act!R43=0,0,R30/TrRoad_act!R43*1000
)</f>
        <v>1178.8805715634121</v>
      </c>
      <c r="S67" s="101">
        <f>IF(TrRoad_act!S43=0,0,S30/TrRoad_act!S43*1000
)</f>
        <v>1179.6502637494664</v>
      </c>
      <c r="T67" s="101">
        <f>IF(TrRoad_act!T43=0,0,T30/TrRoad_act!T43*1000
)</f>
        <v>1190.1662880471056</v>
      </c>
      <c r="U67" s="101">
        <f>IF(TrRoad_act!U43=0,0,U30/TrRoad_act!U43*1000
)</f>
        <v>1190.1619065086945</v>
      </c>
      <c r="V67" s="101">
        <f>IF(TrRoad_act!V43=0,0,V30/TrRoad_act!V43*1000
)</f>
        <v>1191.4305484042941</v>
      </c>
      <c r="W67" s="101">
        <f>IF(TrRoad_act!W43=0,0,W30/TrRoad_act!W43*1000
)</f>
        <v>1197.9552001620818</v>
      </c>
      <c r="DA67" s="175" t="s">
        <v>781</v>
      </c>
    </row>
    <row r="68" spans="1:105" ht="11.45" customHeight="1" x14ac:dyDescent="0.25">
      <c r="A68" s="111" t="s">
        <v>113</v>
      </c>
      <c r="B68" s="101">
        <f>IF(TrRoad_act!B44=0,0,B31/TrRoad_act!B44*1000
)</f>
        <v>870.04609229538539</v>
      </c>
      <c r="C68" s="101">
        <f>IF(TrRoad_act!C44=0,0,C31/TrRoad_act!C44*1000
)</f>
        <v>965.89687005943244</v>
      </c>
      <c r="D68" s="101">
        <f>IF(TrRoad_act!D44=0,0,D31/TrRoad_act!D44*1000
)</f>
        <v>1064.7061025655782</v>
      </c>
      <c r="E68" s="101">
        <f>IF(TrRoad_act!E44=0,0,E31/TrRoad_act!E44*1000
)</f>
        <v>1019.9094974619507</v>
      </c>
      <c r="F68" s="101">
        <f>IF(TrRoad_act!F44=0,0,F31/TrRoad_act!F44*1000
)</f>
        <v>1096.4376550677266</v>
      </c>
      <c r="G68" s="101">
        <f>IF(TrRoad_act!G44=0,0,G31/TrRoad_act!G44*1000
)</f>
        <v>788.16794752547514</v>
      </c>
      <c r="H68" s="101">
        <f>IF(TrRoad_act!H44=0,0,H31/TrRoad_act!H44*1000
)</f>
        <v>870.57216552257137</v>
      </c>
      <c r="I68" s="101">
        <f>IF(TrRoad_act!I44=0,0,I31/TrRoad_act!I44*1000
)</f>
        <v>920.85192395471108</v>
      </c>
      <c r="J68" s="101">
        <f>IF(TrRoad_act!J44=0,0,J31/TrRoad_act!J44*1000
)</f>
        <v>1025.293522517213</v>
      </c>
      <c r="K68" s="101">
        <f>IF(TrRoad_act!K44=0,0,K31/TrRoad_act!K44*1000
)</f>
        <v>938.14193984732321</v>
      </c>
      <c r="L68" s="101">
        <f>IF(TrRoad_act!L44=0,0,L31/TrRoad_act!L44*1000
)</f>
        <v>967.37099222413246</v>
      </c>
      <c r="M68" s="101">
        <f>IF(TrRoad_act!M44=0,0,M31/TrRoad_act!M44*1000
)</f>
        <v>1119.7123665298511</v>
      </c>
      <c r="N68" s="101">
        <f>IF(TrRoad_act!N44=0,0,N31/TrRoad_act!N44*1000
)</f>
        <v>1212.1200541129642</v>
      </c>
      <c r="O68" s="101">
        <f>IF(TrRoad_act!O44=0,0,O31/TrRoad_act!O44*1000
)</f>
        <v>1188.7462591772603</v>
      </c>
      <c r="P68" s="101">
        <f>IF(TrRoad_act!P44=0,0,P31/TrRoad_act!P44*1000
)</f>
        <v>1166.6818906813687</v>
      </c>
      <c r="Q68" s="101">
        <f>IF(TrRoad_act!Q44=0,0,Q31/TrRoad_act!Q44*1000
)</f>
        <v>1178.8956321755795</v>
      </c>
      <c r="R68" s="101">
        <f>IF(TrRoad_act!R44=0,0,R31/TrRoad_act!R44*1000
)</f>
        <v>1187.5366201934041</v>
      </c>
      <c r="S68" s="101">
        <f>IF(TrRoad_act!S44=0,0,S31/TrRoad_act!S44*1000
)</f>
        <v>1088.2757037760455</v>
      </c>
      <c r="T68" s="101">
        <f>IF(TrRoad_act!T44=0,0,T31/TrRoad_act!T44*1000
)</f>
        <v>1003.2836126571112</v>
      </c>
      <c r="U68" s="101">
        <f>IF(TrRoad_act!U44=0,0,U31/TrRoad_act!U44*1000
)</f>
        <v>1102.1858024837309</v>
      </c>
      <c r="V68" s="101">
        <f>IF(TrRoad_act!V44=0,0,V31/TrRoad_act!V44*1000
)</f>
        <v>1133.3534350427935</v>
      </c>
      <c r="W68" s="101">
        <f>IF(TrRoad_act!W44=0,0,W31/TrRoad_act!W44*1000
)</f>
        <v>1326.8145057178983</v>
      </c>
      <c r="DA68" s="175" t="s">
        <v>782</v>
      </c>
    </row>
    <row r="69" spans="1:105" ht="11.45" customHeight="1" x14ac:dyDescent="0.25">
      <c r="A69" s="111" t="s">
        <v>115</v>
      </c>
      <c r="B69" s="101">
        <f>IF(TrRoad_act!B45=0,0,B32/TrRoad_act!B45*1000
)</f>
        <v>0</v>
      </c>
      <c r="C69" s="101">
        <f>IF(TrRoad_act!C45=0,0,C32/TrRoad_act!C45*1000
)</f>
        <v>0</v>
      </c>
      <c r="D69" s="101">
        <f>IF(TrRoad_act!D45=0,0,D32/TrRoad_act!D45*1000
)</f>
        <v>0</v>
      </c>
      <c r="E69" s="101">
        <f>IF(TrRoad_act!E45=0,0,E32/TrRoad_act!E45*1000
)</f>
        <v>0</v>
      </c>
      <c r="F69" s="101">
        <f>IF(TrRoad_act!F45=0,0,F32/TrRoad_act!F45*1000
)</f>
        <v>0</v>
      </c>
      <c r="G69" s="101">
        <f>IF(TrRoad_act!G45=0,0,G32/TrRoad_act!G45*1000
)</f>
        <v>0</v>
      </c>
      <c r="H69" s="101">
        <f>IF(TrRoad_act!H45=0,0,H32/TrRoad_act!H45*1000
)</f>
        <v>0</v>
      </c>
      <c r="I69" s="101">
        <f>IF(TrRoad_act!I45=0,0,I32/TrRoad_act!I45*1000
)</f>
        <v>0</v>
      </c>
      <c r="J69" s="101">
        <f>IF(TrRoad_act!J45=0,0,J32/TrRoad_act!J45*1000
)</f>
        <v>0</v>
      </c>
      <c r="K69" s="101">
        <f>IF(TrRoad_act!K45=0,0,K32/TrRoad_act!K45*1000
)</f>
        <v>0</v>
      </c>
      <c r="L69" s="101">
        <f>IF(TrRoad_act!L45=0,0,L32/TrRoad_act!L45*1000
)</f>
        <v>0</v>
      </c>
      <c r="M69" s="101">
        <f>IF(TrRoad_act!M45=0,0,M32/TrRoad_act!M45*1000
)</f>
        <v>0</v>
      </c>
      <c r="N69" s="101">
        <f>IF(TrRoad_act!N45=0,0,N32/TrRoad_act!N45*1000
)</f>
        <v>0</v>
      </c>
      <c r="O69" s="101">
        <f>IF(TrRoad_act!O45=0,0,O32/TrRoad_act!O45*1000
)</f>
        <v>0</v>
      </c>
      <c r="P69" s="101">
        <f>IF(TrRoad_act!P45=0,0,P32/TrRoad_act!P45*1000
)</f>
        <v>0</v>
      </c>
      <c r="Q69" s="101">
        <f>IF(TrRoad_act!Q45=0,0,Q32/TrRoad_act!Q45*1000
)</f>
        <v>0</v>
      </c>
      <c r="R69" s="101">
        <f>IF(TrRoad_act!R45=0,0,R32/TrRoad_act!R45*1000
)</f>
        <v>0</v>
      </c>
      <c r="S69" s="101">
        <f>IF(TrRoad_act!S45=0,0,S32/TrRoad_act!S45*1000
)</f>
        <v>0</v>
      </c>
      <c r="T69" s="101">
        <f>IF(TrRoad_act!T45=0,0,T32/TrRoad_act!T45*1000
)</f>
        <v>0</v>
      </c>
      <c r="U69" s="101">
        <f>IF(TrRoad_act!U45=0,0,U32/TrRoad_act!U45*1000
)</f>
        <v>0</v>
      </c>
      <c r="V69" s="101">
        <f>IF(TrRoad_act!V45=0,0,V32/TrRoad_act!V45*1000
)</f>
        <v>0</v>
      </c>
      <c r="W69" s="101">
        <f>IF(TrRoad_act!W45=0,0,W32/TrRoad_act!W45*1000
)</f>
        <v>0</v>
      </c>
      <c r="DA69" s="175" t="s">
        <v>783</v>
      </c>
    </row>
    <row r="70" spans="1:105" ht="11.45" customHeight="1" x14ac:dyDescent="0.25">
      <c r="A70" s="27" t="s">
        <v>34</v>
      </c>
      <c r="B70" s="29">
        <f>IF(TrRoad_act!B46=0,0,B33/TrRoad_act!B46*1000
)</f>
        <v>598.96864269693333</v>
      </c>
      <c r="C70" s="29">
        <f>IF(TrRoad_act!C46=0,0,C33/TrRoad_act!C46*1000
)</f>
        <v>593.99758365454818</v>
      </c>
      <c r="D70" s="29">
        <f>IF(TrRoad_act!D46=0,0,D33/TrRoad_act!D46*1000
)</f>
        <v>584.1765205655189</v>
      </c>
      <c r="E70" s="29">
        <f>IF(TrRoad_act!E46=0,0,E33/TrRoad_act!E46*1000
)</f>
        <v>578.33058584301898</v>
      </c>
      <c r="F70" s="29">
        <f>IF(TrRoad_act!F46=0,0,F33/TrRoad_act!F46*1000
)</f>
        <v>573.61538087290671</v>
      </c>
      <c r="G70" s="29">
        <f>IF(TrRoad_act!G46=0,0,G33/TrRoad_act!G46*1000
)</f>
        <v>567.29433030575603</v>
      </c>
      <c r="H70" s="29">
        <f>IF(TrRoad_act!H46=0,0,H33/TrRoad_act!H46*1000
)</f>
        <v>578.45121859635742</v>
      </c>
      <c r="I70" s="29">
        <f>IF(TrRoad_act!I46=0,0,I33/TrRoad_act!I46*1000
)</f>
        <v>561.76589724499831</v>
      </c>
      <c r="J70" s="29">
        <f>IF(TrRoad_act!J46=0,0,J33/TrRoad_act!J46*1000
)</f>
        <v>544.39234473478052</v>
      </c>
      <c r="K70" s="29">
        <f>IF(TrRoad_act!K46=0,0,K33/TrRoad_act!K46*1000
)</f>
        <v>520.12200022964987</v>
      </c>
      <c r="L70" s="29">
        <f>IF(TrRoad_act!L46=0,0,L33/TrRoad_act!L46*1000
)</f>
        <v>516.78277157746925</v>
      </c>
      <c r="M70" s="29">
        <f>IF(TrRoad_act!M46=0,0,M33/TrRoad_act!M46*1000
)</f>
        <v>506.58406322048069</v>
      </c>
      <c r="N70" s="29">
        <f>IF(TrRoad_act!N46=0,0,N33/TrRoad_act!N46*1000
)</f>
        <v>502.53622100803273</v>
      </c>
      <c r="O70" s="29">
        <f>IF(TrRoad_act!O46=0,0,O33/TrRoad_act!O46*1000
)</f>
        <v>495.15742911999286</v>
      </c>
      <c r="P70" s="29">
        <f>IF(TrRoad_act!P46=0,0,P33/TrRoad_act!P46*1000
)</f>
        <v>479.71005362637402</v>
      </c>
      <c r="Q70" s="29">
        <f>IF(TrRoad_act!Q46=0,0,Q33/TrRoad_act!Q46*1000
)</f>
        <v>482.22499463589611</v>
      </c>
      <c r="R70" s="29">
        <f>IF(TrRoad_act!R46=0,0,R33/TrRoad_act!R46*1000
)</f>
        <v>496.8473926876602</v>
      </c>
      <c r="S70" s="29">
        <f>IF(TrRoad_act!S46=0,0,S33/TrRoad_act!S46*1000
)</f>
        <v>498.39676537359401</v>
      </c>
      <c r="T70" s="29">
        <f>IF(TrRoad_act!T46=0,0,T33/TrRoad_act!T46*1000
)</f>
        <v>500.11711292269979</v>
      </c>
      <c r="U70" s="29">
        <f>IF(TrRoad_act!U46=0,0,U33/TrRoad_act!U46*1000
)</f>
        <v>492.07376192468661</v>
      </c>
      <c r="V70" s="29">
        <f>IF(TrRoad_act!V46=0,0,V33/TrRoad_act!V46*1000
)</f>
        <v>478.32208963448551</v>
      </c>
      <c r="W70" s="29">
        <f>IF(TrRoad_act!W46=0,0,W33/TrRoad_act!W46*1000
)</f>
        <v>482.31538521750355</v>
      </c>
      <c r="DA70" s="173" t="s">
        <v>784</v>
      </c>
    </row>
    <row r="71" spans="1:105" ht="11.45" customHeight="1" x14ac:dyDescent="0.25">
      <c r="A71" s="136" t="s">
        <v>158</v>
      </c>
      <c r="B71" s="152">
        <f>IF(TrRoad_act!B47=0,0,B34/TrRoad_act!B47*1000
)</f>
        <v>353.11050105855048</v>
      </c>
      <c r="C71" s="152">
        <f>IF(TrRoad_act!C47=0,0,C34/TrRoad_act!C47*1000
)</f>
        <v>338.99928726622881</v>
      </c>
      <c r="D71" s="152">
        <f>IF(TrRoad_act!D47=0,0,D34/TrRoad_act!D47*1000
)</f>
        <v>330.81121466791683</v>
      </c>
      <c r="E71" s="152">
        <f>IF(TrRoad_act!E47=0,0,E34/TrRoad_act!E47*1000
)</f>
        <v>322.60062792473155</v>
      </c>
      <c r="F71" s="152">
        <f>IF(TrRoad_act!F47=0,0,F34/TrRoad_act!F47*1000
)</f>
        <v>314.96802384117416</v>
      </c>
      <c r="G71" s="152">
        <f>IF(TrRoad_act!G47=0,0,G34/TrRoad_act!G47*1000
)</f>
        <v>307.66912721645485</v>
      </c>
      <c r="H71" s="152">
        <f>IF(TrRoad_act!H47=0,0,H34/TrRoad_act!H47*1000
)</f>
        <v>299.91604308203205</v>
      </c>
      <c r="I71" s="152">
        <f>IF(TrRoad_act!I47=0,0,I34/TrRoad_act!I47*1000
)</f>
        <v>292.02544748924572</v>
      </c>
      <c r="J71" s="152">
        <f>IF(TrRoad_act!J47=0,0,J34/TrRoad_act!J47*1000
)</f>
        <v>285.28995154084981</v>
      </c>
      <c r="K71" s="152">
        <f>IF(TrRoad_act!K47=0,0,K34/TrRoad_act!K47*1000
)</f>
        <v>278.23943405325497</v>
      </c>
      <c r="L71" s="152">
        <f>IF(TrRoad_act!L47=0,0,L34/TrRoad_act!L47*1000
)</f>
        <v>274.505539179202</v>
      </c>
      <c r="M71" s="152">
        <f>IF(TrRoad_act!M47=0,0,M34/TrRoad_act!M47*1000
)</f>
        <v>272.4532897703487</v>
      </c>
      <c r="N71" s="152">
        <f>IF(TrRoad_act!N47=0,0,N34/TrRoad_act!N47*1000
)</f>
        <v>269.05725014596675</v>
      </c>
      <c r="O71" s="152">
        <f>IF(TrRoad_act!O47=0,0,O34/TrRoad_act!O47*1000
)</f>
        <v>267.14500455129746</v>
      </c>
      <c r="P71" s="152">
        <f>IF(TrRoad_act!P47=0,0,P34/TrRoad_act!P47*1000
)</f>
        <v>263.22244092249662</v>
      </c>
      <c r="Q71" s="152">
        <f>IF(TrRoad_act!Q47=0,0,Q34/TrRoad_act!Q47*1000
)</f>
        <v>262.42392320793931</v>
      </c>
      <c r="R71" s="152">
        <f>IF(TrRoad_act!R47=0,0,R34/TrRoad_act!R47*1000
)</f>
        <v>260.86701839576949</v>
      </c>
      <c r="S71" s="152">
        <f>IF(TrRoad_act!S47=0,0,S34/TrRoad_act!S47*1000
)</f>
        <v>256.48574939319604</v>
      </c>
      <c r="T71" s="152">
        <f>IF(TrRoad_act!T47=0,0,T34/TrRoad_act!T47*1000
)</f>
        <v>252.03160129885615</v>
      </c>
      <c r="U71" s="152">
        <f>IF(TrRoad_act!U47=0,0,U34/TrRoad_act!U47*1000
)</f>
        <v>248.41149101292896</v>
      </c>
      <c r="V71" s="152">
        <f>IF(TrRoad_act!V47=0,0,V34/TrRoad_act!V47*1000
)</f>
        <v>245.8820758359463</v>
      </c>
      <c r="W71" s="152">
        <f>IF(TrRoad_act!W47=0,0,W34/TrRoad_act!W47*1000
)</f>
        <v>245.72733018022734</v>
      </c>
      <c r="DA71" s="174" t="s">
        <v>785</v>
      </c>
    </row>
    <row r="72" spans="1:105" ht="11.45" customHeight="1" x14ac:dyDescent="0.25">
      <c r="A72" s="111" t="s">
        <v>110</v>
      </c>
      <c r="B72" s="87">
        <f>IF(TrRoad_act!B48=0,0,B35/TrRoad_act!B48*1000
)</f>
        <v>310.31912163882328</v>
      </c>
      <c r="C72" s="87">
        <f>IF(TrRoad_act!C48=0,0,C35/TrRoad_act!C48*1000
)</f>
        <v>305.95651401869327</v>
      </c>
      <c r="D72" s="87">
        <f>IF(TrRoad_act!D48=0,0,D35/TrRoad_act!D48*1000
)</f>
        <v>301.65645126486754</v>
      </c>
      <c r="E72" s="87">
        <f>IF(TrRoad_act!E48=0,0,E35/TrRoad_act!E48*1000
)</f>
        <v>295.97947444770347</v>
      </c>
      <c r="F72" s="87">
        <f>IF(TrRoad_act!F48=0,0,F35/TrRoad_act!F48*1000
)</f>
        <v>292.06822500541614</v>
      </c>
      <c r="G72" s="87">
        <f>IF(TrRoad_act!G48=0,0,G35/TrRoad_act!G48*1000
)</f>
        <v>288.08916314081722</v>
      </c>
      <c r="H72" s="87">
        <f>IF(TrRoad_act!H48=0,0,H35/TrRoad_act!H48*1000
)</f>
        <v>283.04737998094873</v>
      </c>
      <c r="I72" s="87">
        <f>IF(TrRoad_act!I48=0,0,I35/TrRoad_act!I48*1000
)</f>
        <v>278.41024754820967</v>
      </c>
      <c r="J72" s="87">
        <f>IF(TrRoad_act!J48=0,0,J35/TrRoad_act!J48*1000
)</f>
        <v>271.52648820784304</v>
      </c>
      <c r="K72" s="87">
        <f>IF(TrRoad_act!K48=0,0,K35/TrRoad_act!K48*1000
)</f>
        <v>264.94907806366194</v>
      </c>
      <c r="L72" s="87">
        <f>IF(TrRoad_act!L48=0,0,L35/TrRoad_act!L48*1000
)</f>
        <v>260.4025051928034</v>
      </c>
      <c r="M72" s="87">
        <f>IF(TrRoad_act!M48=0,0,M35/TrRoad_act!M48*1000
)</f>
        <v>256.98872572432157</v>
      </c>
      <c r="N72" s="87">
        <f>IF(TrRoad_act!N48=0,0,N35/TrRoad_act!N48*1000
)</f>
        <v>253.03941867926687</v>
      </c>
      <c r="O72" s="87">
        <f>IF(TrRoad_act!O48=0,0,O35/TrRoad_act!O48*1000
)</f>
        <v>250.23778182717871</v>
      </c>
      <c r="P72" s="87">
        <f>IF(TrRoad_act!P48=0,0,P35/TrRoad_act!P48*1000
)</f>
        <v>246.75543479895455</v>
      </c>
      <c r="Q72" s="87">
        <f>IF(TrRoad_act!Q48=0,0,Q35/TrRoad_act!Q48*1000
)</f>
        <v>243.03363982584474</v>
      </c>
      <c r="R72" s="87">
        <f>IF(TrRoad_act!R48=0,0,R35/TrRoad_act!R48*1000
)</f>
        <v>238.03856037572513</v>
      </c>
      <c r="S72" s="87">
        <f>IF(TrRoad_act!S48=0,0,S35/TrRoad_act!S48*1000
)</f>
        <v>233.94690833591582</v>
      </c>
      <c r="T72" s="87">
        <f>IF(TrRoad_act!T48=0,0,T35/TrRoad_act!T48*1000
)</f>
        <v>230.88057327532974</v>
      </c>
      <c r="U72" s="87">
        <f>IF(TrRoad_act!U48=0,0,U35/TrRoad_act!U48*1000
)</f>
        <v>226.58438720180374</v>
      </c>
      <c r="V72" s="87">
        <f>IF(TrRoad_act!V48=0,0,V35/TrRoad_act!V48*1000
)</f>
        <v>222.31979796842825</v>
      </c>
      <c r="W72" s="87">
        <f>IF(TrRoad_act!W48=0,0,W35/TrRoad_act!W48*1000
)</f>
        <v>221.55287644477116</v>
      </c>
      <c r="DA72" s="171" t="s">
        <v>786</v>
      </c>
    </row>
    <row r="73" spans="1:105" ht="11.45" customHeight="1" x14ac:dyDescent="0.25">
      <c r="A73" s="111" t="s">
        <v>111</v>
      </c>
      <c r="B73" s="87">
        <f>IF(TrRoad_act!B49=0,0,B36/TrRoad_act!B49*1000
)</f>
        <v>360.83452982622481</v>
      </c>
      <c r="C73" s="87">
        <f>IF(TrRoad_act!C49=0,0,C36/TrRoad_act!C49*1000
)</f>
        <v>344.45917590691084</v>
      </c>
      <c r="D73" s="87">
        <f>IF(TrRoad_act!D49=0,0,D36/TrRoad_act!D49*1000
)</f>
        <v>335.16154945449711</v>
      </c>
      <c r="E73" s="87">
        <f>IF(TrRoad_act!E49=0,0,E36/TrRoad_act!E49*1000
)</f>
        <v>326.18519013725626</v>
      </c>
      <c r="F73" s="87">
        <f>IF(TrRoad_act!F49=0,0,F36/TrRoad_act!F49*1000
)</f>
        <v>317.67783305854618</v>
      </c>
      <c r="G73" s="87">
        <f>IF(TrRoad_act!G49=0,0,G36/TrRoad_act!G49*1000
)</f>
        <v>309.77819900827274</v>
      </c>
      <c r="H73" s="87">
        <f>IF(TrRoad_act!H49=0,0,H36/TrRoad_act!H49*1000
)</f>
        <v>301.71012513764902</v>
      </c>
      <c r="I73" s="87">
        <f>IF(TrRoad_act!I49=0,0,I36/TrRoad_act!I49*1000
)</f>
        <v>293.33793248477224</v>
      </c>
      <c r="J73" s="87">
        <f>IF(TrRoad_act!J49=0,0,J36/TrRoad_act!J49*1000
)</f>
        <v>286.56787083221786</v>
      </c>
      <c r="K73" s="87">
        <f>IF(TrRoad_act!K49=0,0,K36/TrRoad_act!K49*1000
)</f>
        <v>279.47487547858822</v>
      </c>
      <c r="L73" s="87">
        <f>IF(TrRoad_act!L49=0,0,L36/TrRoad_act!L49*1000
)</f>
        <v>275.78910082612828</v>
      </c>
      <c r="M73" s="87">
        <f>IF(TrRoad_act!M49=0,0,M36/TrRoad_act!M49*1000
)</f>
        <v>273.79529787408904</v>
      </c>
      <c r="N73" s="87">
        <f>IF(TrRoad_act!N49=0,0,N36/TrRoad_act!N49*1000
)</f>
        <v>270.52408972367255</v>
      </c>
      <c r="O73" s="87">
        <f>IF(TrRoad_act!O49=0,0,O36/TrRoad_act!O49*1000
)</f>
        <v>268.67925953994131</v>
      </c>
      <c r="P73" s="87">
        <f>IF(TrRoad_act!P49=0,0,P36/TrRoad_act!P49*1000
)</f>
        <v>264.68159836459563</v>
      </c>
      <c r="Q73" s="87">
        <f>IF(TrRoad_act!Q49=0,0,Q36/TrRoad_act!Q49*1000
)</f>
        <v>264.05023671891558</v>
      </c>
      <c r="R73" s="87">
        <f>IF(TrRoad_act!R49=0,0,R36/TrRoad_act!R49*1000
)</f>
        <v>262.81395290110191</v>
      </c>
      <c r="S73" s="87">
        <f>IF(TrRoad_act!S49=0,0,S36/TrRoad_act!S49*1000
)</f>
        <v>258.48548846985113</v>
      </c>
      <c r="T73" s="87">
        <f>IF(TrRoad_act!T49=0,0,T36/TrRoad_act!T49*1000
)</f>
        <v>254.10770747658361</v>
      </c>
      <c r="U73" s="87">
        <f>IF(TrRoad_act!U49=0,0,U36/TrRoad_act!U49*1000
)</f>
        <v>250.56960993299165</v>
      </c>
      <c r="V73" s="87">
        <f>IF(TrRoad_act!V49=0,0,V36/TrRoad_act!V49*1000
)</f>
        <v>248.26711740566026</v>
      </c>
      <c r="W73" s="87">
        <f>IF(TrRoad_act!W49=0,0,W36/TrRoad_act!W49*1000
)</f>
        <v>248.25281079034107</v>
      </c>
      <c r="DA73" s="171" t="s">
        <v>787</v>
      </c>
    </row>
    <row r="74" spans="1:105" ht="11.45" customHeight="1" x14ac:dyDescent="0.25">
      <c r="A74" s="111" t="s">
        <v>112</v>
      </c>
      <c r="B74" s="87">
        <f>IF(TrRoad_act!B50=0,0,B37/TrRoad_act!B50*1000
)</f>
        <v>410.69047625084193</v>
      </c>
      <c r="C74" s="87">
        <f>IF(TrRoad_act!C50=0,0,C37/TrRoad_act!C50*1000
)</f>
        <v>391.03782918296275</v>
      </c>
      <c r="D74" s="87">
        <f>IF(TrRoad_act!D50=0,0,D37/TrRoad_act!D50*1000
)</f>
        <v>364.88037764532987</v>
      </c>
      <c r="E74" s="87">
        <f>IF(TrRoad_act!E50=0,0,E37/TrRoad_act!E50*1000
)</f>
        <v>347.42841252961438</v>
      </c>
      <c r="F74" s="87">
        <f>IF(TrRoad_act!F50=0,0,F37/TrRoad_act!F50*1000
)</f>
        <v>339.4581389423451</v>
      </c>
      <c r="G74" s="87">
        <f>IF(TrRoad_act!G50=0,0,G37/TrRoad_act!G50*1000
)</f>
        <v>324.21408932187796</v>
      </c>
      <c r="H74" s="87">
        <f>IF(TrRoad_act!H50=0,0,H37/TrRoad_act!H50*1000
)</f>
        <v>308.24707897284014</v>
      </c>
      <c r="I74" s="87">
        <f>IF(TrRoad_act!I50=0,0,I37/TrRoad_act!I50*1000
)</f>
        <v>300.39122625174565</v>
      </c>
      <c r="J74" s="87">
        <f>IF(TrRoad_act!J50=0,0,J37/TrRoad_act!J50*1000
)</f>
        <v>293.23909204034783</v>
      </c>
      <c r="K74" s="87">
        <f>IF(TrRoad_act!K50=0,0,K37/TrRoad_act!K50*1000
)</f>
        <v>285.70730430400363</v>
      </c>
      <c r="L74" s="87">
        <f>IF(TrRoad_act!L50=0,0,L37/TrRoad_act!L50*1000
)</f>
        <v>278.89806327837113</v>
      </c>
      <c r="M74" s="87">
        <f>IF(TrRoad_act!M50=0,0,M37/TrRoad_act!M50*1000
)</f>
        <v>275.63581947580843</v>
      </c>
      <c r="N74" s="87">
        <f>IF(TrRoad_act!N50=0,0,N37/TrRoad_act!N50*1000
)</f>
        <v>272.6994804531559</v>
      </c>
      <c r="O74" s="87">
        <f>IF(TrRoad_act!O50=0,0,O37/TrRoad_act!O50*1000
)</f>
        <v>270.50799358968447</v>
      </c>
      <c r="P74" s="87">
        <f>IF(TrRoad_act!P50=0,0,P37/TrRoad_act!P50*1000
)</f>
        <v>265.75998258139862</v>
      </c>
      <c r="Q74" s="87">
        <f>IF(TrRoad_act!Q50=0,0,Q37/TrRoad_act!Q50*1000
)</f>
        <v>264.26260050893632</v>
      </c>
      <c r="R74" s="87">
        <f>IF(TrRoad_act!R50=0,0,R37/TrRoad_act!R50*1000
)</f>
        <v>263.65492210641435</v>
      </c>
      <c r="S74" s="87">
        <f>IF(TrRoad_act!S50=0,0,S37/TrRoad_act!S50*1000
)</f>
        <v>261.78551046531345</v>
      </c>
      <c r="T74" s="87">
        <f>IF(TrRoad_act!T50=0,0,T37/TrRoad_act!T50*1000
)</f>
        <v>255.80819522258182</v>
      </c>
      <c r="U74" s="87">
        <f>IF(TrRoad_act!U50=0,0,U37/TrRoad_act!U50*1000
)</f>
        <v>250.29336631368403</v>
      </c>
      <c r="V74" s="87">
        <f>IF(TrRoad_act!V50=0,0,V37/TrRoad_act!V50*1000
)</f>
        <v>249.01492623032857</v>
      </c>
      <c r="W74" s="87">
        <f>IF(TrRoad_act!W50=0,0,W37/TrRoad_act!W50*1000
)</f>
        <v>249.55573486630212</v>
      </c>
      <c r="DA74" s="171" t="s">
        <v>788</v>
      </c>
    </row>
    <row r="75" spans="1:105" ht="11.45" customHeight="1" x14ac:dyDescent="0.25">
      <c r="A75" s="111" t="s">
        <v>113</v>
      </c>
      <c r="B75" s="87">
        <f>IF(TrRoad_act!B51=0,0,B38/TrRoad_act!B51*1000
)</f>
        <v>340.51962465612422</v>
      </c>
      <c r="C75" s="87">
        <f>IF(TrRoad_act!C51=0,0,C38/TrRoad_act!C51*1000
)</f>
        <v>310.72149094520796</v>
      </c>
      <c r="D75" s="87">
        <f>IF(TrRoad_act!D51=0,0,D38/TrRoad_act!D51*1000
)</f>
        <v>287.32846392195478</v>
      </c>
      <c r="E75" s="87">
        <f>IF(TrRoad_act!E51=0,0,E38/TrRoad_act!E51*1000
)</f>
        <v>269.7351865575618</v>
      </c>
      <c r="F75" s="87">
        <f>IF(TrRoad_act!F51=0,0,F38/TrRoad_act!F51*1000
)</f>
        <v>259.07202448545826</v>
      </c>
      <c r="G75" s="87">
        <f>IF(TrRoad_act!G51=0,0,G38/TrRoad_act!G51*1000
)</f>
        <v>249.26222827588862</v>
      </c>
      <c r="H75" s="87">
        <f>IF(TrRoad_act!H51=0,0,H38/TrRoad_act!H51*1000
)</f>
        <v>241.36211087607219</v>
      </c>
      <c r="I75" s="87">
        <f>IF(TrRoad_act!I51=0,0,I38/TrRoad_act!I51*1000
)</f>
        <v>239.27718293232172</v>
      </c>
      <c r="J75" s="87">
        <f>IF(TrRoad_act!J51=0,0,J38/TrRoad_act!J51*1000
)</f>
        <v>231.58632043039424</v>
      </c>
      <c r="K75" s="87">
        <f>IF(TrRoad_act!K51=0,0,K38/TrRoad_act!K51*1000
)</f>
        <v>214.86364517528773</v>
      </c>
      <c r="L75" s="87">
        <f>IF(TrRoad_act!L51=0,0,L38/TrRoad_act!L51*1000
)</f>
        <v>214.70244236911989</v>
      </c>
      <c r="M75" s="87">
        <f>IF(TrRoad_act!M51=0,0,M38/TrRoad_act!M51*1000
)</f>
        <v>208.15650005278022</v>
      </c>
      <c r="N75" s="87">
        <f>IF(TrRoad_act!N51=0,0,N38/TrRoad_act!N51*1000
)</f>
        <v>201.09056678668296</v>
      </c>
      <c r="O75" s="87">
        <f>IF(TrRoad_act!O51=0,0,O38/TrRoad_act!O51*1000
)</f>
        <v>203.10072803212421</v>
      </c>
      <c r="P75" s="87">
        <f>IF(TrRoad_act!P51=0,0,P38/TrRoad_act!P51*1000
)</f>
        <v>199.23235020825939</v>
      </c>
      <c r="Q75" s="87">
        <f>IF(TrRoad_act!Q51=0,0,Q38/TrRoad_act!Q51*1000
)</f>
        <v>203.01407170204149</v>
      </c>
      <c r="R75" s="87">
        <f>IF(TrRoad_act!R51=0,0,R38/TrRoad_act!R51*1000
)</f>
        <v>198.90208805771741</v>
      </c>
      <c r="S75" s="87">
        <f>IF(TrRoad_act!S51=0,0,S38/TrRoad_act!S51*1000
)</f>
        <v>185.73214169235902</v>
      </c>
      <c r="T75" s="87">
        <f>IF(TrRoad_act!T51=0,0,T38/TrRoad_act!T51*1000
)</f>
        <v>184.41868360119742</v>
      </c>
      <c r="U75" s="87">
        <f>IF(TrRoad_act!U51=0,0,U38/TrRoad_act!U51*1000
)</f>
        <v>196.38060126490973</v>
      </c>
      <c r="V75" s="87">
        <f>IF(TrRoad_act!V51=0,0,V38/TrRoad_act!V51*1000
)</f>
        <v>199.70775913993796</v>
      </c>
      <c r="W75" s="87">
        <f>IF(TrRoad_act!W51=0,0,W38/TrRoad_act!W51*1000
)</f>
        <v>218.37083319112918</v>
      </c>
      <c r="DA75" s="171" t="s">
        <v>789</v>
      </c>
    </row>
    <row r="76" spans="1:105" ht="11.45" customHeight="1" x14ac:dyDescent="0.25">
      <c r="A76" s="111" t="s">
        <v>115</v>
      </c>
      <c r="B76" s="87">
        <f>IF(TrRoad_act!B52=0,0,B39/TrRoad_act!B52*1000
)</f>
        <v>0</v>
      </c>
      <c r="C76" s="87">
        <f>IF(TrRoad_act!C52=0,0,C39/TrRoad_act!C52*1000
)</f>
        <v>0</v>
      </c>
      <c r="D76" s="87">
        <f>IF(TrRoad_act!D52=0,0,D39/TrRoad_act!D52*1000
)</f>
        <v>0</v>
      </c>
      <c r="E76" s="87">
        <f>IF(TrRoad_act!E52=0,0,E39/TrRoad_act!E52*1000
)</f>
        <v>0</v>
      </c>
      <c r="F76" s="87">
        <f>IF(TrRoad_act!F52=0,0,F39/TrRoad_act!F52*1000
)</f>
        <v>0</v>
      </c>
      <c r="G76" s="87">
        <f>IF(TrRoad_act!G52=0,0,G39/TrRoad_act!G52*1000
)</f>
        <v>0</v>
      </c>
      <c r="H76" s="87">
        <f>IF(TrRoad_act!H52=0,0,H39/TrRoad_act!H52*1000
)</f>
        <v>0</v>
      </c>
      <c r="I76" s="87">
        <f>IF(TrRoad_act!I52=0,0,I39/TrRoad_act!I52*1000
)</f>
        <v>0</v>
      </c>
      <c r="J76" s="87">
        <f>IF(TrRoad_act!J52=0,0,J39/TrRoad_act!J52*1000
)</f>
        <v>0</v>
      </c>
      <c r="K76" s="87">
        <f>IF(TrRoad_act!K52=0,0,K39/TrRoad_act!K52*1000
)</f>
        <v>0</v>
      </c>
      <c r="L76" s="87">
        <f>IF(TrRoad_act!L52=0,0,L39/TrRoad_act!L52*1000
)</f>
        <v>0</v>
      </c>
      <c r="M76" s="87">
        <f>IF(TrRoad_act!M52=0,0,M39/TrRoad_act!M52*1000
)</f>
        <v>0</v>
      </c>
      <c r="N76" s="87">
        <f>IF(TrRoad_act!N52=0,0,N39/TrRoad_act!N52*1000
)</f>
        <v>0</v>
      </c>
      <c r="O76" s="87">
        <f>IF(TrRoad_act!O52=0,0,O39/TrRoad_act!O52*1000
)</f>
        <v>0</v>
      </c>
      <c r="P76" s="87">
        <f>IF(TrRoad_act!P52=0,0,P39/TrRoad_act!P52*1000
)</f>
        <v>0</v>
      </c>
      <c r="Q76" s="87">
        <f>IF(TrRoad_act!Q52=0,0,Q39/TrRoad_act!Q52*1000
)</f>
        <v>0</v>
      </c>
      <c r="R76" s="87">
        <f>IF(TrRoad_act!R52=0,0,R39/TrRoad_act!R52*1000
)</f>
        <v>0</v>
      </c>
      <c r="S76" s="87">
        <f>IF(TrRoad_act!S52=0,0,S39/TrRoad_act!S52*1000
)</f>
        <v>0</v>
      </c>
      <c r="T76" s="87">
        <f>IF(TrRoad_act!T52=0,0,T39/TrRoad_act!T52*1000
)</f>
        <v>0</v>
      </c>
      <c r="U76" s="87">
        <f>IF(TrRoad_act!U52=0,0,U39/TrRoad_act!U52*1000
)</f>
        <v>0</v>
      </c>
      <c r="V76" s="87">
        <f>IF(TrRoad_act!V52=0,0,V39/TrRoad_act!V52*1000
)</f>
        <v>0</v>
      </c>
      <c r="W76" s="87">
        <f>IF(TrRoad_act!W52=0,0,W39/TrRoad_act!W52*1000
)</f>
        <v>0</v>
      </c>
      <c r="DA76" s="171" t="s">
        <v>790</v>
      </c>
    </row>
    <row r="77" spans="1:105" ht="11.45" customHeight="1" x14ac:dyDescent="0.25">
      <c r="A77" s="109" t="s">
        <v>160</v>
      </c>
      <c r="B77" s="116">
        <f>IF(TrRoad_act!B53=0,0,B40/TrRoad_act!B53*1000
)</f>
        <v>1186.412139922624</v>
      </c>
      <c r="C77" s="116">
        <f>IF(TrRoad_act!C53=0,0,C40/TrRoad_act!C53*1000
)</f>
        <v>1206.843648782469</v>
      </c>
      <c r="D77" s="116">
        <f>IF(TrRoad_act!D53=0,0,D40/TrRoad_act!D53*1000
)</f>
        <v>1188.6189855775369</v>
      </c>
      <c r="E77" s="116">
        <f>IF(TrRoad_act!E53=0,0,E40/TrRoad_act!E53*1000
)</f>
        <v>1204.2427641856802</v>
      </c>
      <c r="F77" s="116">
        <f>IF(TrRoad_act!F53=0,0,F40/TrRoad_act!F53*1000
)</f>
        <v>1163.7014562476795</v>
      </c>
      <c r="G77" s="116">
        <f>IF(TrRoad_act!G53=0,0,G40/TrRoad_act!G53*1000
)</f>
        <v>1160.0602805154424</v>
      </c>
      <c r="H77" s="116">
        <f>IF(TrRoad_act!H53=0,0,H40/TrRoad_act!H53*1000
)</f>
        <v>1199.828706414879</v>
      </c>
      <c r="I77" s="116">
        <f>IF(TrRoad_act!I53=0,0,I40/TrRoad_act!I53*1000
)</f>
        <v>1170.5069518598411</v>
      </c>
      <c r="J77" s="116">
        <f>IF(TrRoad_act!J53=0,0,J40/TrRoad_act!J53*1000
)</f>
        <v>1135.1465057487596</v>
      </c>
      <c r="K77" s="116">
        <f>IF(TrRoad_act!K53=0,0,K40/TrRoad_act!K53*1000
)</f>
        <v>1115.0602590381395</v>
      </c>
      <c r="L77" s="116">
        <f>IF(TrRoad_act!L53=0,0,L40/TrRoad_act!L53*1000
)</f>
        <v>1124.7927805162653</v>
      </c>
      <c r="M77" s="116">
        <f>IF(TrRoad_act!M53=0,0,M40/TrRoad_act!M53*1000
)</f>
        <v>1105.056157838799</v>
      </c>
      <c r="N77" s="116">
        <f>IF(TrRoad_act!N53=0,0,N40/TrRoad_act!N53*1000
)</f>
        <v>1096.1864196542922</v>
      </c>
      <c r="O77" s="116">
        <f>IF(TrRoad_act!O53=0,0,O40/TrRoad_act!O53*1000
)</f>
        <v>1057.2652212804824</v>
      </c>
      <c r="P77" s="116">
        <f>IF(TrRoad_act!P53=0,0,P40/TrRoad_act!P53*1000
)</f>
        <v>1020.8115424374739</v>
      </c>
      <c r="Q77" s="116">
        <f>IF(TrRoad_act!Q53=0,0,Q40/TrRoad_act!Q53*1000
)</f>
        <v>1016.2753196623618</v>
      </c>
      <c r="R77" s="116">
        <f>IF(TrRoad_act!R53=0,0,R40/TrRoad_act!R53*1000
)</f>
        <v>1051.7069420928801</v>
      </c>
      <c r="S77" s="116">
        <f>IF(TrRoad_act!S53=0,0,S40/TrRoad_act!S53*1000
)</f>
        <v>1063.3628185990856</v>
      </c>
      <c r="T77" s="116">
        <f>IF(TrRoad_act!T53=0,0,T40/TrRoad_act!T53*1000
)</f>
        <v>1095.3998732572231</v>
      </c>
      <c r="U77" s="116">
        <f>IF(TrRoad_act!U53=0,0,U40/TrRoad_act!U53*1000
)</f>
        <v>1073.9880247551537</v>
      </c>
      <c r="V77" s="116">
        <f>IF(TrRoad_act!V53=0,0,V40/TrRoad_act!V53*1000
)</f>
        <v>998.56593489284921</v>
      </c>
      <c r="W77" s="116">
        <f>IF(TrRoad_act!W53=0,0,W40/TrRoad_act!W53*1000
)</f>
        <v>1041.1033540498122</v>
      </c>
      <c r="DA77" s="176" t="s">
        <v>791</v>
      </c>
    </row>
    <row r="78" spans="1:105" ht="11.45" customHeight="1" x14ac:dyDescent="0.25">
      <c r="A78" s="128" t="s">
        <v>27</v>
      </c>
      <c r="B78" s="101">
        <f>IF(TrRoad_act!B54=0,0,B41/TrRoad_act!B54*1000
)</f>
        <v>1094.7612119405226</v>
      </c>
      <c r="C78" s="101">
        <f>IF(TrRoad_act!C54=0,0,C41/TrRoad_act!C54*1000
)</f>
        <v>1134.0324650258826</v>
      </c>
      <c r="D78" s="101">
        <f>IF(TrRoad_act!D54=0,0,D41/TrRoad_act!D54*1000
)</f>
        <v>1112.5664492789629</v>
      </c>
      <c r="E78" s="101">
        <f>IF(TrRoad_act!E54=0,0,E41/TrRoad_act!E54*1000
)</f>
        <v>1131.2780490548944</v>
      </c>
      <c r="F78" s="101">
        <f>IF(TrRoad_act!F54=0,0,F41/TrRoad_act!F54*1000
)</f>
        <v>1102.8838378248697</v>
      </c>
      <c r="G78" s="101">
        <f>IF(TrRoad_act!G54=0,0,G41/TrRoad_act!G54*1000
)</f>
        <v>1101.8393427714452</v>
      </c>
      <c r="H78" s="101">
        <f>IF(TrRoad_act!H54=0,0,H41/TrRoad_act!H54*1000
)</f>
        <v>1130.8295368205074</v>
      </c>
      <c r="I78" s="101">
        <f>IF(TrRoad_act!I54=0,0,I41/TrRoad_act!I54*1000
)</f>
        <v>1112.9295574051216</v>
      </c>
      <c r="J78" s="101">
        <f>IF(TrRoad_act!J54=0,0,J41/TrRoad_act!J54*1000
)</f>
        <v>1080.0526702381985</v>
      </c>
      <c r="K78" s="101">
        <f>IF(TrRoad_act!K54=0,0,K41/TrRoad_act!K54*1000
)</f>
        <v>1055.4996797175143</v>
      </c>
      <c r="L78" s="101">
        <f>IF(TrRoad_act!L54=0,0,L41/TrRoad_act!L54*1000
)</f>
        <v>1037.9260903909781</v>
      </c>
      <c r="M78" s="101">
        <f>IF(TrRoad_act!M54=0,0,M41/TrRoad_act!M54*1000
)</f>
        <v>1030.6529885101165</v>
      </c>
      <c r="N78" s="101">
        <f>IF(TrRoad_act!N54=0,0,N41/TrRoad_act!N54*1000
)</f>
        <v>1006.5581791577472</v>
      </c>
      <c r="O78" s="101">
        <f>IF(TrRoad_act!O54=0,0,O41/TrRoad_act!O54*1000
)</f>
        <v>961.76009284166719</v>
      </c>
      <c r="P78" s="101">
        <f>IF(TrRoad_act!P54=0,0,P41/TrRoad_act!P54*1000
)</f>
        <v>941.05207290504825</v>
      </c>
      <c r="Q78" s="101">
        <f>IF(TrRoad_act!Q54=0,0,Q41/TrRoad_act!Q54*1000
)</f>
        <v>939.11564061181002</v>
      </c>
      <c r="R78" s="101">
        <f>IF(TrRoad_act!R54=0,0,R41/TrRoad_act!R54*1000
)</f>
        <v>973.95426117661407</v>
      </c>
      <c r="S78" s="101">
        <f>IF(TrRoad_act!S54=0,0,S41/TrRoad_act!S54*1000
)</f>
        <v>980.65353399868161</v>
      </c>
      <c r="T78" s="101">
        <f>IF(TrRoad_act!T54=0,0,T41/TrRoad_act!T54*1000
)</f>
        <v>1006.6257658957911</v>
      </c>
      <c r="U78" s="101">
        <f>IF(TrRoad_act!U54=0,0,U41/TrRoad_act!U54*1000
)</f>
        <v>980.01476332907453</v>
      </c>
      <c r="V78" s="101">
        <f>IF(TrRoad_act!V54=0,0,V41/TrRoad_act!V54*1000
)</f>
        <v>923.73792843617321</v>
      </c>
      <c r="W78" s="101">
        <f>IF(TrRoad_act!W54=0,0,W41/TrRoad_act!W54*1000
)</f>
        <v>979.59851921705899</v>
      </c>
      <c r="DA78" s="175" t="s">
        <v>792</v>
      </c>
    </row>
    <row r="79" spans="1:105" ht="11.45" customHeight="1" x14ac:dyDescent="0.25">
      <c r="A79" s="138" t="s">
        <v>116</v>
      </c>
      <c r="B79" s="88">
        <f>IF(TrRoad_act!B55=0,0,B42/TrRoad_act!B55*1000
)</f>
        <v>1501.3238218936453</v>
      </c>
      <c r="C79" s="88">
        <f>IF(TrRoad_act!C55=0,0,C42/TrRoad_act!C55*1000
)</f>
        <v>1445.4897141896654</v>
      </c>
      <c r="D79" s="88">
        <f>IF(TrRoad_act!D55=0,0,D42/TrRoad_act!D55*1000
)</f>
        <v>1430.0048409022613</v>
      </c>
      <c r="E79" s="88">
        <f>IF(TrRoad_act!E55=0,0,E42/TrRoad_act!E55*1000
)</f>
        <v>1433.306715422254</v>
      </c>
      <c r="F79" s="88">
        <f>IF(TrRoad_act!F55=0,0,F42/TrRoad_act!F55*1000
)</f>
        <v>1338.5823694369399</v>
      </c>
      <c r="G79" s="88">
        <f>IF(TrRoad_act!G55=0,0,G42/TrRoad_act!G55*1000
)</f>
        <v>1325.5581365350081</v>
      </c>
      <c r="H79" s="88">
        <f>IF(TrRoad_act!H55=0,0,H42/TrRoad_act!H55*1000
)</f>
        <v>1389.2305183665128</v>
      </c>
      <c r="I79" s="88">
        <f>IF(TrRoad_act!I55=0,0,I42/TrRoad_act!I55*1000
)</f>
        <v>1329.3746137658238</v>
      </c>
      <c r="J79" s="88">
        <f>IF(TrRoad_act!J55=0,0,J42/TrRoad_act!J55*1000
)</f>
        <v>1284.9825112769838</v>
      </c>
      <c r="K79" s="88">
        <f>IF(TrRoad_act!K55=0,0,K42/TrRoad_act!K55*1000
)</f>
        <v>1282.8036459268176</v>
      </c>
      <c r="L79" s="88">
        <f>IF(TrRoad_act!L55=0,0,L42/TrRoad_act!L55*1000
)</f>
        <v>1359.8943690968611</v>
      </c>
      <c r="M79" s="88">
        <f>IF(TrRoad_act!M55=0,0,M42/TrRoad_act!M55*1000
)</f>
        <v>1307.5975985073846</v>
      </c>
      <c r="N79" s="88">
        <f>IF(TrRoad_act!N55=0,0,N42/TrRoad_act!N55*1000
)</f>
        <v>1327.7388960158523</v>
      </c>
      <c r="O79" s="88">
        <f>IF(TrRoad_act!O55=0,0,O42/TrRoad_act!O55*1000
)</f>
        <v>1291.7826226769375</v>
      </c>
      <c r="P79" s="88">
        <f>IF(TrRoad_act!P55=0,0,P42/TrRoad_act!P55*1000
)</f>
        <v>1217.2358177912731</v>
      </c>
      <c r="Q79" s="88">
        <f>IF(TrRoad_act!Q55=0,0,Q42/TrRoad_act!Q55*1000
)</f>
        <v>1205.7314370546451</v>
      </c>
      <c r="R79" s="88">
        <f>IF(TrRoad_act!R55=0,0,R42/TrRoad_act!R55*1000
)</f>
        <v>1236.1354491768632</v>
      </c>
      <c r="S79" s="88">
        <f>IF(TrRoad_act!S55=0,0,S42/TrRoad_act!S55*1000
)</f>
        <v>1252.0682878816694</v>
      </c>
      <c r="T79" s="88">
        <f>IF(TrRoad_act!T55=0,0,T42/TrRoad_act!T55*1000
)</f>
        <v>1305.9523297939063</v>
      </c>
      <c r="U79" s="88">
        <f>IF(TrRoad_act!U55=0,0,U42/TrRoad_act!U55*1000
)</f>
        <v>1290.2389425053573</v>
      </c>
      <c r="V79" s="88">
        <f>IF(TrRoad_act!V55=0,0,V42/TrRoad_act!V55*1000
)</f>
        <v>1168.7670445269996</v>
      </c>
      <c r="W79" s="88">
        <f>IF(TrRoad_act!W55=0,0,W42/TrRoad_act!W55*1000
)</f>
        <v>1180.2659592564169</v>
      </c>
      <c r="DA79" s="178" t="s">
        <v>793</v>
      </c>
    </row>
    <row r="80" spans="1:105" x14ac:dyDescent="0.25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DA80" s="171"/>
    </row>
    <row r="81" spans="1:105" ht="11.45" customHeight="1" x14ac:dyDescent="0.25">
      <c r="A81" s="53" t="s">
        <v>71</v>
      </c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DA81" s="172"/>
    </row>
    <row r="82" spans="1:105" ht="11.45" customHeight="1" x14ac:dyDescent="0.25">
      <c r="A82" s="27" t="s">
        <v>163</v>
      </c>
      <c r="B82" s="29">
        <f>IF(TrRoad_act!B4=0,0,B18/TrRoad_act!B4*1000)</f>
        <v>116.12002498196189</v>
      </c>
      <c r="C82" s="29">
        <f>IF(TrRoad_act!C4=0,0,C18/TrRoad_act!C4*1000)</f>
        <v>115.57465497585319</v>
      </c>
      <c r="D82" s="29">
        <f>IF(TrRoad_act!D4=0,0,D18/TrRoad_act!D4*1000)</f>
        <v>116.17223266312709</v>
      </c>
      <c r="E82" s="29">
        <f>IF(TrRoad_act!E4=0,0,E18/TrRoad_act!E4*1000)</f>
        <v>115.72237856894539</v>
      </c>
      <c r="F82" s="29">
        <f>IF(TrRoad_act!F4=0,0,F18/TrRoad_act!F4*1000)</f>
        <v>115.72312143263161</v>
      </c>
      <c r="G82" s="29">
        <f>IF(TrRoad_act!G4=0,0,G18/TrRoad_act!G4*1000)</f>
        <v>115.34778740211271</v>
      </c>
      <c r="H82" s="29">
        <f>IF(TrRoad_act!H4=0,0,H18/TrRoad_act!H4*1000)</f>
        <v>115.75868234231235</v>
      </c>
      <c r="I82" s="29">
        <f>IF(TrRoad_act!I4=0,0,I18/TrRoad_act!I4*1000)</f>
        <v>115.23585635943009</v>
      </c>
      <c r="J82" s="29">
        <f>IF(TrRoad_act!J4=0,0,J18/TrRoad_act!J4*1000)</f>
        <v>113.40427142433833</v>
      </c>
      <c r="K82" s="29">
        <f>IF(TrRoad_act!K4=0,0,K18/TrRoad_act!K4*1000)</f>
        <v>111.53104305829157</v>
      </c>
      <c r="L82" s="29">
        <f>IF(TrRoad_act!L4=0,0,L18/TrRoad_act!L4*1000)</f>
        <v>110.46613755411157</v>
      </c>
      <c r="M82" s="29">
        <f>IF(TrRoad_act!M4=0,0,M18/TrRoad_act!M4*1000)</f>
        <v>110.50462869237516</v>
      </c>
      <c r="N82" s="29">
        <f>IF(TrRoad_act!N4=0,0,N18/TrRoad_act!N4*1000)</f>
        <v>107.90957190562081</v>
      </c>
      <c r="O82" s="29">
        <f>IF(TrRoad_act!O4=0,0,O18/TrRoad_act!O4*1000)</f>
        <v>106.85434155024211</v>
      </c>
      <c r="P82" s="29">
        <f>IF(TrRoad_act!P4=0,0,P18/TrRoad_act!P4*1000)</f>
        <v>108.145007508859</v>
      </c>
      <c r="Q82" s="29">
        <f>IF(TrRoad_act!Q4=0,0,Q18/TrRoad_act!Q4*1000)</f>
        <v>107.35842777923109</v>
      </c>
      <c r="R82" s="29">
        <f>IF(TrRoad_act!R4=0,0,R18/TrRoad_act!R4*1000)</f>
        <v>107.06790349523769</v>
      </c>
      <c r="S82" s="29">
        <f>IF(TrRoad_act!S4=0,0,S18/TrRoad_act!S4*1000)</f>
        <v>107.37979568837024</v>
      </c>
      <c r="T82" s="29">
        <f>IF(TrRoad_act!T4=0,0,T18/TrRoad_act!T4*1000)</f>
        <v>106.03807199974594</v>
      </c>
      <c r="U82" s="29">
        <f>IF(TrRoad_act!U4=0,0,U18/TrRoad_act!U4*1000)</f>
        <v>105.75062788280307</v>
      </c>
      <c r="V82" s="29">
        <f>IF(TrRoad_act!V4=0,0,V18/TrRoad_act!V4*1000)</f>
        <v>112.54472341699604</v>
      </c>
      <c r="W82" s="29">
        <f>IF(TrRoad_act!W4=0,0,W18/TrRoad_act!W4*1000)</f>
        <v>112.15553974937829</v>
      </c>
      <c r="DA82" s="173" t="s">
        <v>435</v>
      </c>
    </row>
    <row r="83" spans="1:105" ht="11.45" customHeight="1" x14ac:dyDescent="0.25">
      <c r="A83" s="136" t="s">
        <v>182</v>
      </c>
      <c r="B83" s="152">
        <f>IF(TrRoad_act!B5=0,0,B19/TrRoad_act!B5*1000)</f>
        <v>99.816053374407318</v>
      </c>
      <c r="C83" s="152">
        <f>IF(TrRoad_act!C5=0,0,C19/TrRoad_act!C5*1000)</f>
        <v>98.153338594495182</v>
      </c>
      <c r="D83" s="152">
        <f>IF(TrRoad_act!D5=0,0,D19/TrRoad_act!D5*1000)</f>
        <v>97.358882280360746</v>
      </c>
      <c r="E83" s="152">
        <f>IF(TrRoad_act!E5=0,0,E19/TrRoad_act!E5*1000)</f>
        <v>96.064459358000761</v>
      </c>
      <c r="F83" s="152">
        <f>IF(TrRoad_act!F5=0,0,F19/TrRoad_act!F5*1000)</f>
        <v>94.737593624947394</v>
      </c>
      <c r="G83" s="152">
        <f>IF(TrRoad_act!G5=0,0,G19/TrRoad_act!G5*1000)</f>
        <v>93.505464948086058</v>
      </c>
      <c r="H83" s="152">
        <f>IF(TrRoad_act!H5=0,0,H19/TrRoad_act!H5*1000)</f>
        <v>92.247679530212224</v>
      </c>
      <c r="I83" s="152">
        <f>IF(TrRoad_act!I5=0,0,I19/TrRoad_act!I5*1000)</f>
        <v>91.336416955728183</v>
      </c>
      <c r="J83" s="152">
        <f>IF(TrRoad_act!J5=0,0,J19/TrRoad_act!J5*1000)</f>
        <v>89.437397254774339</v>
      </c>
      <c r="K83" s="152">
        <f>IF(TrRoad_act!K5=0,0,K19/TrRoad_act!K5*1000)</f>
        <v>89.380594240805678</v>
      </c>
      <c r="L83" s="152">
        <f>IF(TrRoad_act!L5=0,0,L19/TrRoad_act!L5*1000)</f>
        <v>88.956610352646052</v>
      </c>
      <c r="M83" s="152">
        <f>IF(TrRoad_act!M5=0,0,M19/TrRoad_act!M5*1000)</f>
        <v>85.793124524781106</v>
      </c>
      <c r="N83" s="152">
        <f>IF(TrRoad_act!N5=0,0,N19/TrRoad_act!N5*1000)</f>
        <v>85.49879292611395</v>
      </c>
      <c r="O83" s="152">
        <f>IF(TrRoad_act!O5=0,0,O19/TrRoad_act!O5*1000)</f>
        <v>85.04798940116207</v>
      </c>
      <c r="P83" s="152">
        <f>IF(TrRoad_act!P5=0,0,P19/TrRoad_act!P5*1000)</f>
        <v>85.127112530403608</v>
      </c>
      <c r="Q83" s="152">
        <f>IF(TrRoad_act!Q5=0,0,Q19/TrRoad_act!Q5*1000)</f>
        <v>85.882724842114342</v>
      </c>
      <c r="R83" s="152">
        <f>IF(TrRoad_act!R5=0,0,R19/TrRoad_act!R5*1000)</f>
        <v>85.116224635661027</v>
      </c>
      <c r="S83" s="152">
        <f>IF(TrRoad_act!S5=0,0,S19/TrRoad_act!S5*1000)</f>
        <v>85.304992772706854</v>
      </c>
      <c r="T83" s="152">
        <f>IF(TrRoad_act!T5=0,0,T19/TrRoad_act!T5*1000)</f>
        <v>85.346870334780931</v>
      </c>
      <c r="U83" s="152">
        <f>IF(TrRoad_act!U5=0,0,U19/TrRoad_act!U5*1000)</f>
        <v>83.92707572321838</v>
      </c>
      <c r="V83" s="152">
        <f>IF(TrRoad_act!V5=0,0,V19/TrRoad_act!V5*1000)</f>
        <v>82.480218991082467</v>
      </c>
      <c r="W83" s="152">
        <f>IF(TrRoad_act!W5=0,0,W19/TrRoad_act!W5*1000)</f>
        <v>78.614157136993455</v>
      </c>
      <c r="DA83" s="174" t="s">
        <v>436</v>
      </c>
    </row>
    <row r="84" spans="1:105" ht="11.45" customHeight="1" x14ac:dyDescent="0.25">
      <c r="A84" s="109" t="s">
        <v>20</v>
      </c>
      <c r="B84" s="116">
        <f>IF(TrRoad_act!B6=0,0,B20/TrRoad_act!B6*1000)</f>
        <v>120.77150217254895</v>
      </c>
      <c r="C84" s="116">
        <f>IF(TrRoad_act!C6=0,0,C20/TrRoad_act!C6*1000)</f>
        <v>120.17380269720481</v>
      </c>
      <c r="D84" s="116">
        <f>IF(TrRoad_act!D6=0,0,D20/TrRoad_act!D6*1000)</f>
        <v>120.84315579647168</v>
      </c>
      <c r="E84" s="116">
        <f>IF(TrRoad_act!E6=0,0,E20/TrRoad_act!E6*1000)</f>
        <v>120.32505424334816</v>
      </c>
      <c r="F84" s="116">
        <f>IF(TrRoad_act!F6=0,0,F20/TrRoad_act!F6*1000)</f>
        <v>120.56646562588766</v>
      </c>
      <c r="G84" s="116">
        <f>IF(TrRoad_act!G6=0,0,G20/TrRoad_act!G6*1000)</f>
        <v>120.40581382704043</v>
      </c>
      <c r="H84" s="116">
        <f>IF(TrRoad_act!H6=0,0,H20/TrRoad_act!H6*1000)</f>
        <v>120.87233708444624</v>
      </c>
      <c r="I84" s="116">
        <f>IF(TrRoad_act!I6=0,0,I20/TrRoad_act!I6*1000)</f>
        <v>120.54313803984971</v>
      </c>
      <c r="J84" s="116">
        <f>IF(TrRoad_act!J6=0,0,J20/TrRoad_act!J6*1000)</f>
        <v>118.7202438703677</v>
      </c>
      <c r="K84" s="116">
        <f>IF(TrRoad_act!K6=0,0,K20/TrRoad_act!K6*1000)</f>
        <v>115.8313238451551</v>
      </c>
      <c r="L84" s="116">
        <f>IF(TrRoad_act!L6=0,0,L20/TrRoad_act!L6*1000)</f>
        <v>114.45373693523301</v>
      </c>
      <c r="M84" s="116">
        <f>IF(TrRoad_act!M6=0,0,M20/TrRoad_act!M6*1000)</f>
        <v>114.68738720421734</v>
      </c>
      <c r="N84" s="116">
        <f>IF(TrRoad_act!N6=0,0,N20/TrRoad_act!N6*1000)</f>
        <v>111.83064583449757</v>
      </c>
      <c r="O84" s="116">
        <f>IF(TrRoad_act!O6=0,0,O20/TrRoad_act!O6*1000)</f>
        <v>110.50382788430919</v>
      </c>
      <c r="P84" s="116">
        <f>IF(TrRoad_act!P6=0,0,P20/TrRoad_act!P6*1000)</f>
        <v>111.68833511303421</v>
      </c>
      <c r="Q84" s="116">
        <f>IF(TrRoad_act!Q6=0,0,Q20/TrRoad_act!Q6*1000)</f>
        <v>110.78638801461547</v>
      </c>
      <c r="R84" s="116">
        <f>IF(TrRoad_act!R6=0,0,R20/TrRoad_act!R6*1000)</f>
        <v>110.30789325057394</v>
      </c>
      <c r="S84" s="116">
        <f>IF(TrRoad_act!S6=0,0,S20/TrRoad_act!S6*1000)</f>
        <v>110.34545609105817</v>
      </c>
      <c r="T84" s="116">
        <f>IF(TrRoad_act!T6=0,0,T20/TrRoad_act!T6*1000)</f>
        <v>108.8691072364862</v>
      </c>
      <c r="U84" s="116">
        <f>IF(TrRoad_act!U6=0,0,U20/TrRoad_act!U6*1000)</f>
        <v>108.61890896013648</v>
      </c>
      <c r="V84" s="116">
        <f>IF(TrRoad_act!V6=0,0,V20/TrRoad_act!V6*1000)</f>
        <v>112.14231545780851</v>
      </c>
      <c r="W84" s="116">
        <f>IF(TrRoad_act!W6=0,0,W20/TrRoad_act!W6*1000)</f>
        <v>112.6757885696246</v>
      </c>
      <c r="DA84" s="176" t="s">
        <v>437</v>
      </c>
    </row>
    <row r="85" spans="1:105" ht="11.45" customHeight="1" x14ac:dyDescent="0.25">
      <c r="A85" s="111" t="s">
        <v>110</v>
      </c>
      <c r="B85" s="87">
        <f>IF(TrRoad_act!B7=0,0,B21/TrRoad_act!B7*1000)</f>
        <v>120.062984175548</v>
      </c>
      <c r="C85" s="87">
        <f>IF(TrRoad_act!C7=0,0,C21/TrRoad_act!C7*1000)</f>
        <v>120.72730329182892</v>
      </c>
      <c r="D85" s="87">
        <f>IF(TrRoad_act!D7=0,0,D21/TrRoad_act!D7*1000)</f>
        <v>121.87029285393982</v>
      </c>
      <c r="E85" s="87">
        <f>IF(TrRoad_act!E7=0,0,E21/TrRoad_act!E7*1000)</f>
        <v>121.52208528163021</v>
      </c>
      <c r="F85" s="87">
        <f>IF(TrRoad_act!F7=0,0,F21/TrRoad_act!F7*1000)</f>
        <v>122.87943225218572</v>
      </c>
      <c r="G85" s="87">
        <f>IF(TrRoad_act!G7=0,0,G21/TrRoad_act!G7*1000)</f>
        <v>122.74082733997999</v>
      </c>
      <c r="H85" s="87">
        <f>IF(TrRoad_act!H7=0,0,H21/TrRoad_act!H7*1000)</f>
        <v>124.59725321251128</v>
      </c>
      <c r="I85" s="87">
        <f>IF(TrRoad_act!I7=0,0,I21/TrRoad_act!I7*1000)</f>
        <v>124.16083093456079</v>
      </c>
      <c r="J85" s="87">
        <f>IF(TrRoad_act!J7=0,0,J21/TrRoad_act!J7*1000)</f>
        <v>120.6825547170197</v>
      </c>
      <c r="K85" s="87">
        <f>IF(TrRoad_act!K7=0,0,K21/TrRoad_act!K7*1000)</f>
        <v>116.93011362192129</v>
      </c>
      <c r="L85" s="87">
        <f>IF(TrRoad_act!L7=0,0,L21/TrRoad_act!L7*1000)</f>
        <v>114.54260332739477</v>
      </c>
      <c r="M85" s="87">
        <f>IF(TrRoad_act!M7=0,0,M21/TrRoad_act!M7*1000)</f>
        <v>114.40239324141521</v>
      </c>
      <c r="N85" s="87">
        <f>IF(TrRoad_act!N7=0,0,N21/TrRoad_act!N7*1000)</f>
        <v>112.3063406262841</v>
      </c>
      <c r="O85" s="87">
        <f>IF(TrRoad_act!O7=0,0,O21/TrRoad_act!O7*1000)</f>
        <v>110.3040271689859</v>
      </c>
      <c r="P85" s="87">
        <f>IF(TrRoad_act!P7=0,0,P21/TrRoad_act!P7*1000)</f>
        <v>111.40579649318883</v>
      </c>
      <c r="Q85" s="87">
        <f>IF(TrRoad_act!Q7=0,0,Q21/TrRoad_act!Q7*1000)</f>
        <v>110.08479912124619</v>
      </c>
      <c r="R85" s="87">
        <f>IF(TrRoad_act!R7=0,0,R21/TrRoad_act!R7*1000)</f>
        <v>110.64291212826507</v>
      </c>
      <c r="S85" s="87">
        <f>IF(TrRoad_act!S7=0,0,S21/TrRoad_act!S7*1000)</f>
        <v>111.67813476476981</v>
      </c>
      <c r="T85" s="87">
        <f>IF(TrRoad_act!T7=0,0,T21/TrRoad_act!T7*1000)</f>
        <v>110.39029295151327</v>
      </c>
      <c r="U85" s="87">
        <f>IF(TrRoad_act!U7=0,0,U21/TrRoad_act!U7*1000)</f>
        <v>109.87252062117646</v>
      </c>
      <c r="V85" s="87">
        <f>IF(TrRoad_act!V7=0,0,V21/TrRoad_act!V7*1000)</f>
        <v>113.53538630443356</v>
      </c>
      <c r="W85" s="87">
        <f>IF(TrRoad_act!W7=0,0,W21/TrRoad_act!W7*1000)</f>
        <v>114.47991376665885</v>
      </c>
      <c r="DA85" s="171" t="s">
        <v>794</v>
      </c>
    </row>
    <row r="86" spans="1:105" ht="11.45" customHeight="1" x14ac:dyDescent="0.25">
      <c r="A86" s="111" t="s">
        <v>111</v>
      </c>
      <c r="B86" s="87">
        <f>IF(TrRoad_act!B8=0,0,B22/TrRoad_act!B8*1000)</f>
        <v>123.88923834072838</v>
      </c>
      <c r="C86" s="87">
        <f>IF(TrRoad_act!C8=0,0,C22/TrRoad_act!C8*1000)</f>
        <v>120.3587686927691</v>
      </c>
      <c r="D86" s="87">
        <f>IF(TrRoad_act!D8=0,0,D22/TrRoad_act!D8*1000)</f>
        <v>120.22129325824257</v>
      </c>
      <c r="E86" s="87">
        <f>IF(TrRoad_act!E8=0,0,E22/TrRoad_act!E8*1000)</f>
        <v>119.61462600941347</v>
      </c>
      <c r="F86" s="87">
        <f>IF(TrRoad_act!F8=0,0,F22/TrRoad_act!F8*1000)</f>
        <v>118.39978690059613</v>
      </c>
      <c r="G86" s="87">
        <f>IF(TrRoad_act!G8=0,0,G22/TrRoad_act!G8*1000)</f>
        <v>118.45870647094304</v>
      </c>
      <c r="H86" s="87">
        <f>IF(TrRoad_act!H8=0,0,H22/TrRoad_act!H8*1000)</f>
        <v>117.62568593552029</v>
      </c>
      <c r="I86" s="87">
        <f>IF(TrRoad_act!I8=0,0,I22/TrRoad_act!I8*1000)</f>
        <v>117.77563358787803</v>
      </c>
      <c r="J86" s="87">
        <f>IF(TrRoad_act!J8=0,0,J22/TrRoad_act!J8*1000)</f>
        <v>117.21301577121767</v>
      </c>
      <c r="K86" s="87">
        <f>IF(TrRoad_act!K8=0,0,K22/TrRoad_act!K8*1000)</f>
        <v>115.25961573311956</v>
      </c>
      <c r="L86" s="87">
        <f>IF(TrRoad_act!L8=0,0,L22/TrRoad_act!L8*1000)</f>
        <v>115.02533624073594</v>
      </c>
      <c r="M86" s="87">
        <f>IF(TrRoad_act!M8=0,0,M22/TrRoad_act!M8*1000)</f>
        <v>115.12294835863742</v>
      </c>
      <c r="N86" s="87">
        <f>IF(TrRoad_act!N8=0,0,N22/TrRoad_act!N8*1000)</f>
        <v>111.18307653349319</v>
      </c>
      <c r="O86" s="87">
        <f>IF(TrRoad_act!O8=0,0,O22/TrRoad_act!O8*1000)</f>
        <v>110.60480981738716</v>
      </c>
      <c r="P86" s="87">
        <f>IF(TrRoad_act!P8=0,0,P22/TrRoad_act!P8*1000)</f>
        <v>111.91230267378046</v>
      </c>
      <c r="Q86" s="87">
        <f>IF(TrRoad_act!Q8=0,0,Q22/TrRoad_act!Q8*1000)</f>
        <v>111.53487176938485</v>
      </c>
      <c r="R86" s="87">
        <f>IF(TrRoad_act!R8=0,0,R22/TrRoad_act!R8*1000)</f>
        <v>110.67193668091178</v>
      </c>
      <c r="S86" s="87">
        <f>IF(TrRoad_act!S8=0,0,S22/TrRoad_act!S8*1000)</f>
        <v>110.34552405192946</v>
      </c>
      <c r="T86" s="87">
        <f>IF(TrRoad_act!T8=0,0,T22/TrRoad_act!T8*1000)</f>
        <v>108.82534262913067</v>
      </c>
      <c r="U86" s="87">
        <f>IF(TrRoad_act!U8=0,0,U22/TrRoad_act!U8*1000)</f>
        <v>108.98417365638566</v>
      </c>
      <c r="V86" s="87">
        <f>IF(TrRoad_act!V8=0,0,V22/TrRoad_act!V8*1000)</f>
        <v>112.88408137907109</v>
      </c>
      <c r="W86" s="87">
        <f>IF(TrRoad_act!W8=0,0,W22/TrRoad_act!W8*1000)</f>
        <v>114.76870454068009</v>
      </c>
      <c r="DA86" s="171" t="s">
        <v>795</v>
      </c>
    </row>
    <row r="87" spans="1:105" ht="11.45" customHeight="1" x14ac:dyDescent="0.25">
      <c r="A87" s="111" t="s">
        <v>112</v>
      </c>
      <c r="B87" s="87">
        <f>IF(TrRoad_act!B9=0,0,B23/TrRoad_act!B9*1000)</f>
        <v>103.11227446528856</v>
      </c>
      <c r="C87" s="87">
        <f>IF(TrRoad_act!C9=0,0,C23/TrRoad_act!C9*1000)</f>
        <v>105.19983553613403</v>
      </c>
      <c r="D87" s="87">
        <f>IF(TrRoad_act!D9=0,0,D23/TrRoad_act!D9*1000)</f>
        <v>106.59905143134706</v>
      </c>
      <c r="E87" s="87">
        <f>IF(TrRoad_act!E9=0,0,E23/TrRoad_act!E9*1000)</f>
        <v>105.60174647529679</v>
      </c>
      <c r="F87" s="87">
        <f>IF(TrRoad_act!F9=0,0,F23/TrRoad_act!F9*1000)</f>
        <v>107.55865713901493</v>
      </c>
      <c r="G87" s="87">
        <f>IF(TrRoad_act!G9=0,0,G23/TrRoad_act!G9*1000)</f>
        <v>107.21691342958607</v>
      </c>
      <c r="H87" s="87">
        <f>IF(TrRoad_act!H9=0,0,H23/TrRoad_act!H9*1000)</f>
        <v>108.75264421153454</v>
      </c>
      <c r="I87" s="87">
        <f>IF(TrRoad_act!I9=0,0,I23/TrRoad_act!I9*1000)</f>
        <v>107.37287962732078</v>
      </c>
      <c r="J87" s="87">
        <f>IF(TrRoad_act!J9=0,0,J23/TrRoad_act!J9*1000)</f>
        <v>114.51637341597743</v>
      </c>
      <c r="K87" s="87">
        <f>IF(TrRoad_act!K9=0,0,K23/TrRoad_act!K9*1000)</f>
        <v>112.5285561743712</v>
      </c>
      <c r="L87" s="87">
        <f>IF(TrRoad_act!L9=0,0,L23/TrRoad_act!L9*1000)</f>
        <v>106.75065350696389</v>
      </c>
      <c r="M87" s="87">
        <f>IF(TrRoad_act!M9=0,0,M23/TrRoad_act!M9*1000)</f>
        <v>114.66475723595703</v>
      </c>
      <c r="N87" s="87">
        <f>IF(TrRoad_act!N9=0,0,N23/TrRoad_act!N9*1000)</f>
        <v>120.4389785342249</v>
      </c>
      <c r="O87" s="87">
        <f>IF(TrRoad_act!O9=0,0,O23/TrRoad_act!O9*1000)</f>
        <v>115.55439934232483</v>
      </c>
      <c r="P87" s="87">
        <f>IF(TrRoad_act!P9=0,0,P23/TrRoad_act!P9*1000)</f>
        <v>116.98790914606039</v>
      </c>
      <c r="Q87" s="87">
        <f>IF(TrRoad_act!Q9=0,0,Q23/TrRoad_act!Q9*1000)</f>
        <v>113.07979381811742</v>
      </c>
      <c r="R87" s="87">
        <f>IF(TrRoad_act!R9=0,0,R23/TrRoad_act!R9*1000)</f>
        <v>109.07666907971684</v>
      </c>
      <c r="S87" s="87">
        <f>IF(TrRoad_act!S9=0,0,S23/TrRoad_act!S9*1000)</f>
        <v>108.64849528517814</v>
      </c>
      <c r="T87" s="87">
        <f>IF(TrRoad_act!T9=0,0,T23/TrRoad_act!T9*1000)</f>
        <v>108.05958803903512</v>
      </c>
      <c r="U87" s="87">
        <f>IF(TrRoad_act!U9=0,0,U23/TrRoad_act!U9*1000)</f>
        <v>107.37503708774746</v>
      </c>
      <c r="V87" s="87">
        <f>IF(TrRoad_act!V9=0,0,V23/TrRoad_act!V9*1000)</f>
        <v>115.44025095563042</v>
      </c>
      <c r="W87" s="87">
        <f>IF(TrRoad_act!W9=0,0,W23/TrRoad_act!W9*1000)</f>
        <v>114.41492549645882</v>
      </c>
      <c r="DA87" s="171" t="s">
        <v>796</v>
      </c>
    </row>
    <row r="88" spans="1:105" ht="11.45" customHeight="1" x14ac:dyDescent="0.25">
      <c r="A88" s="111" t="s">
        <v>113</v>
      </c>
      <c r="B88" s="87">
        <f>IF(TrRoad_act!B10=0,0,B24/TrRoad_act!B10*1000)</f>
        <v>96.268187917746701</v>
      </c>
      <c r="C88" s="87">
        <f>IF(TrRoad_act!C10=0,0,C24/TrRoad_act!C10*1000)</f>
        <v>98.238300911557133</v>
      </c>
      <c r="D88" s="87">
        <f>IF(TrRoad_act!D10=0,0,D24/TrRoad_act!D10*1000)</f>
        <v>96.671614033672739</v>
      </c>
      <c r="E88" s="87">
        <f>IF(TrRoad_act!E10=0,0,E24/TrRoad_act!E10*1000)</f>
        <v>96.577914122002184</v>
      </c>
      <c r="F88" s="87">
        <f>IF(TrRoad_act!F10=0,0,F24/TrRoad_act!F10*1000)</f>
        <v>99.543964780416232</v>
      </c>
      <c r="G88" s="87">
        <f>IF(TrRoad_act!G10=0,0,G24/TrRoad_act!G10*1000)</f>
        <v>105.17103470099414</v>
      </c>
      <c r="H88" s="87">
        <f>IF(TrRoad_act!H10=0,0,H24/TrRoad_act!H10*1000)</f>
        <v>106.791119977524</v>
      </c>
      <c r="I88" s="87">
        <f>IF(TrRoad_act!I10=0,0,I24/TrRoad_act!I10*1000)</f>
        <v>106.1589688976951</v>
      </c>
      <c r="J88" s="87">
        <f>IF(TrRoad_act!J10=0,0,J24/TrRoad_act!J10*1000)</f>
        <v>101.25505853181367</v>
      </c>
      <c r="K88" s="87">
        <f>IF(TrRoad_act!K10=0,0,K24/TrRoad_act!K10*1000)</f>
        <v>89.18060296369417</v>
      </c>
      <c r="L88" s="87">
        <f>IF(TrRoad_act!L10=0,0,L24/TrRoad_act!L10*1000)</f>
        <v>94.740229347534651</v>
      </c>
      <c r="M88" s="87">
        <f>IF(TrRoad_act!M10=0,0,M24/TrRoad_act!M10*1000)</f>
        <v>95.212718697551566</v>
      </c>
      <c r="N88" s="87">
        <f>IF(TrRoad_act!N10=0,0,N24/TrRoad_act!N10*1000)</f>
        <v>99.177730966882947</v>
      </c>
      <c r="O88" s="87">
        <f>IF(TrRoad_act!O10=0,0,O24/TrRoad_act!O10*1000)</f>
        <v>93.526915877442036</v>
      </c>
      <c r="P88" s="87">
        <f>IF(TrRoad_act!P10=0,0,P24/TrRoad_act!P10*1000)</f>
        <v>92.904332896178829</v>
      </c>
      <c r="Q88" s="87">
        <f>IF(TrRoad_act!Q10=0,0,Q24/TrRoad_act!Q10*1000)</f>
        <v>89.91702827544654</v>
      </c>
      <c r="R88" s="87">
        <f>IF(TrRoad_act!R10=0,0,R24/TrRoad_act!R10*1000)</f>
        <v>86.816857485067359</v>
      </c>
      <c r="S88" s="87">
        <f>IF(TrRoad_act!S10=0,0,S24/TrRoad_act!S10*1000)</f>
        <v>75.742939635880163</v>
      </c>
      <c r="T88" s="87">
        <f>IF(TrRoad_act!T10=0,0,T24/TrRoad_act!T10*1000)</f>
        <v>77.067602462308102</v>
      </c>
      <c r="U88" s="87">
        <f>IF(TrRoad_act!U10=0,0,U24/TrRoad_act!U10*1000)</f>
        <v>81.498063740298122</v>
      </c>
      <c r="V88" s="87">
        <f>IF(TrRoad_act!V10=0,0,V24/TrRoad_act!V10*1000)</f>
        <v>92.663152998518242</v>
      </c>
      <c r="W88" s="87">
        <f>IF(TrRoad_act!W10=0,0,W24/TrRoad_act!W10*1000)</f>
        <v>95.106360217934721</v>
      </c>
      <c r="DA88" s="171" t="s">
        <v>797</v>
      </c>
    </row>
    <row r="89" spans="1:105" ht="11.45" customHeight="1" x14ac:dyDescent="0.25">
      <c r="A89" s="111" t="s">
        <v>114</v>
      </c>
      <c r="B89" s="87">
        <f>IF(TrRoad_act!B11=0,0,B25/TrRoad_act!B11*1000)</f>
        <v>0</v>
      </c>
      <c r="C89" s="87">
        <f>IF(TrRoad_act!C11=0,0,C25/TrRoad_act!C11*1000)</f>
        <v>0</v>
      </c>
      <c r="D89" s="87">
        <f>IF(TrRoad_act!D11=0,0,D25/TrRoad_act!D11*1000)</f>
        <v>0</v>
      </c>
      <c r="E89" s="87">
        <f>IF(TrRoad_act!E11=0,0,E25/TrRoad_act!E11*1000)</f>
        <v>0</v>
      </c>
      <c r="F89" s="87">
        <f>IF(TrRoad_act!F11=0,0,F25/TrRoad_act!F11*1000)</f>
        <v>0</v>
      </c>
      <c r="G89" s="87">
        <f>IF(TrRoad_act!G11=0,0,G25/TrRoad_act!G11*1000)</f>
        <v>0</v>
      </c>
      <c r="H89" s="87">
        <f>IF(TrRoad_act!H11=0,0,H25/TrRoad_act!H11*1000)</f>
        <v>0</v>
      </c>
      <c r="I89" s="87">
        <f>IF(TrRoad_act!I11=0,0,I25/TrRoad_act!I11*1000)</f>
        <v>0</v>
      </c>
      <c r="J89" s="87">
        <f>IF(TrRoad_act!J11=0,0,J25/TrRoad_act!J11*1000)</f>
        <v>41.898655332777267</v>
      </c>
      <c r="K89" s="87">
        <f>IF(TrRoad_act!K11=0,0,K25/TrRoad_act!K11*1000)</f>
        <v>42.579866387673675</v>
      </c>
      <c r="L89" s="87">
        <f>IF(TrRoad_act!L11=0,0,L25/TrRoad_act!L11*1000)</f>
        <v>59.713538120306183</v>
      </c>
      <c r="M89" s="87">
        <f>IF(TrRoad_act!M11=0,0,M25/TrRoad_act!M11*1000)</f>
        <v>46.840631362313765</v>
      </c>
      <c r="N89" s="87">
        <f>IF(TrRoad_act!N11=0,0,N25/TrRoad_act!N11*1000)</f>
        <v>41.9748355792712</v>
      </c>
      <c r="O89" s="87">
        <f>IF(TrRoad_act!O11=0,0,O25/TrRoad_act!O11*1000)</f>
        <v>40.375673155287068</v>
      </c>
      <c r="P89" s="87">
        <f>IF(TrRoad_act!P11=0,0,P25/TrRoad_act!P11*1000)</f>
        <v>48.099518171461497</v>
      </c>
      <c r="Q89" s="87">
        <f>IF(TrRoad_act!Q11=0,0,Q25/TrRoad_act!Q11*1000)</f>
        <v>44.965384957399628</v>
      </c>
      <c r="R89" s="87">
        <f>IF(TrRoad_act!R11=0,0,R25/TrRoad_act!R11*1000)</f>
        <v>41.32805264972103</v>
      </c>
      <c r="S89" s="87">
        <f>IF(TrRoad_act!S11=0,0,S25/TrRoad_act!S11*1000)</f>
        <v>42.415524049936728</v>
      </c>
      <c r="T89" s="87">
        <f>IF(TrRoad_act!T11=0,0,T25/TrRoad_act!T11*1000)</f>
        <v>42.716261441306287</v>
      </c>
      <c r="U89" s="87">
        <f>IF(TrRoad_act!U11=0,0,U25/TrRoad_act!U11*1000)</f>
        <v>41.45725154609319</v>
      </c>
      <c r="V89" s="87">
        <f>IF(TrRoad_act!V11=0,0,V25/TrRoad_act!V11*1000)</f>
        <v>36.86749159025824</v>
      </c>
      <c r="W89" s="87">
        <f>IF(TrRoad_act!W11=0,0,W25/TrRoad_act!W11*1000)</f>
        <v>33.512677563475734</v>
      </c>
      <c r="DA89" s="171" t="s">
        <v>798</v>
      </c>
    </row>
    <row r="90" spans="1:105" ht="11.45" customHeight="1" x14ac:dyDescent="0.25">
      <c r="A90" s="111" t="s">
        <v>115</v>
      </c>
      <c r="B90" s="87">
        <f>IF(TrRoad_act!B12=0,0,B26/TrRoad_act!B12*1000)</f>
        <v>0</v>
      </c>
      <c r="C90" s="87">
        <f>IF(TrRoad_act!C12=0,0,C26/TrRoad_act!C12*1000)</f>
        <v>0</v>
      </c>
      <c r="D90" s="87">
        <f>IF(TrRoad_act!D12=0,0,D26/TrRoad_act!D12*1000)</f>
        <v>0</v>
      </c>
      <c r="E90" s="87">
        <f>IF(TrRoad_act!E12=0,0,E26/TrRoad_act!E12*1000)</f>
        <v>0</v>
      </c>
      <c r="F90" s="87">
        <f>IF(TrRoad_act!F12=0,0,F26/TrRoad_act!F12*1000)</f>
        <v>0</v>
      </c>
      <c r="G90" s="87">
        <f>IF(TrRoad_act!G12=0,0,G26/TrRoad_act!G12*1000)</f>
        <v>0</v>
      </c>
      <c r="H90" s="87">
        <f>IF(TrRoad_act!H12=0,0,H26/TrRoad_act!H12*1000)</f>
        <v>0</v>
      </c>
      <c r="I90" s="87">
        <f>IF(TrRoad_act!I12=0,0,I26/TrRoad_act!I12*1000)</f>
        <v>0</v>
      </c>
      <c r="J90" s="87">
        <f>IF(TrRoad_act!J12=0,0,J26/TrRoad_act!J12*1000)</f>
        <v>0</v>
      </c>
      <c r="K90" s="87">
        <f>IF(TrRoad_act!K12=0,0,K26/TrRoad_act!K12*1000)</f>
        <v>0</v>
      </c>
      <c r="L90" s="87">
        <f>IF(TrRoad_act!L12=0,0,L26/TrRoad_act!L12*1000)</f>
        <v>0</v>
      </c>
      <c r="M90" s="87">
        <f>IF(TrRoad_act!M12=0,0,M26/TrRoad_act!M12*1000)</f>
        <v>0</v>
      </c>
      <c r="N90" s="87">
        <f>IF(TrRoad_act!N12=0,0,N26/TrRoad_act!N12*1000)</f>
        <v>0</v>
      </c>
      <c r="O90" s="87">
        <f>IF(TrRoad_act!O12=0,0,O26/TrRoad_act!O12*1000)</f>
        <v>0</v>
      </c>
      <c r="P90" s="87">
        <f>IF(TrRoad_act!P12=0,0,P26/TrRoad_act!P12*1000)</f>
        <v>0</v>
      </c>
      <c r="Q90" s="87">
        <f>IF(TrRoad_act!Q12=0,0,Q26/TrRoad_act!Q12*1000)</f>
        <v>0</v>
      </c>
      <c r="R90" s="87">
        <f>IF(TrRoad_act!R12=0,0,R26/TrRoad_act!R12*1000)</f>
        <v>0</v>
      </c>
      <c r="S90" s="87">
        <f>IF(TrRoad_act!S12=0,0,S26/TrRoad_act!S12*1000)</f>
        <v>0</v>
      </c>
      <c r="T90" s="87">
        <f>IF(TrRoad_act!T12=0,0,T26/TrRoad_act!T12*1000)</f>
        <v>0</v>
      </c>
      <c r="U90" s="87">
        <f>IF(TrRoad_act!U12=0,0,U26/TrRoad_act!U12*1000)</f>
        <v>0</v>
      </c>
      <c r="V90" s="87">
        <f>IF(TrRoad_act!V12=0,0,V26/TrRoad_act!V12*1000)</f>
        <v>0</v>
      </c>
      <c r="W90" s="87">
        <f>IF(TrRoad_act!W12=0,0,W26/TrRoad_act!W12*1000)</f>
        <v>0</v>
      </c>
      <c r="DA90" s="171" t="s">
        <v>799</v>
      </c>
    </row>
    <row r="91" spans="1:105" ht="11.45" customHeight="1" x14ac:dyDescent="0.25">
      <c r="A91" s="109" t="s">
        <v>21</v>
      </c>
      <c r="B91" s="116">
        <f>IF(TrRoad_act!B13=0,0,B27/TrRoad_act!B13*1000)</f>
        <v>85.075769279116514</v>
      </c>
      <c r="C91" s="116">
        <f>IF(TrRoad_act!C13=0,0,C27/TrRoad_act!C13*1000)</f>
        <v>84.539318446259614</v>
      </c>
      <c r="D91" s="116">
        <f>IF(TrRoad_act!D13=0,0,D27/TrRoad_act!D13*1000)</f>
        <v>84.236797286615683</v>
      </c>
      <c r="E91" s="116">
        <f>IF(TrRoad_act!E13=0,0,E27/TrRoad_act!E13*1000)</f>
        <v>84.441001925273753</v>
      </c>
      <c r="F91" s="116">
        <f>IF(TrRoad_act!F13=0,0,F27/TrRoad_act!F13*1000)</f>
        <v>82.817761262899737</v>
      </c>
      <c r="G91" s="116">
        <f>IF(TrRoad_act!G13=0,0,G27/TrRoad_act!G13*1000)</f>
        <v>81.35142463428781</v>
      </c>
      <c r="H91" s="116">
        <f>IF(TrRoad_act!H13=0,0,H27/TrRoad_act!H13*1000)</f>
        <v>81.301184536248243</v>
      </c>
      <c r="I91" s="116">
        <f>IF(TrRoad_act!I13=0,0,I27/TrRoad_act!I13*1000)</f>
        <v>79.400367668545073</v>
      </c>
      <c r="J91" s="116">
        <f>IF(TrRoad_act!J13=0,0,J27/TrRoad_act!J13*1000)</f>
        <v>78.074864947794495</v>
      </c>
      <c r="K91" s="116">
        <f>IF(TrRoad_act!K13=0,0,K27/TrRoad_act!K13*1000)</f>
        <v>81.377306555154306</v>
      </c>
      <c r="L91" s="116">
        <f>IF(TrRoad_act!L13=0,0,L27/TrRoad_act!L13*1000)</f>
        <v>82.648198845970512</v>
      </c>
      <c r="M91" s="116">
        <f>IF(TrRoad_act!M13=0,0,M27/TrRoad_act!M13*1000)</f>
        <v>82.511866231617418</v>
      </c>
      <c r="N91" s="116">
        <f>IF(TrRoad_act!N13=0,0,N27/TrRoad_act!N13*1000)</f>
        <v>81.43242815132389</v>
      </c>
      <c r="O91" s="116">
        <f>IF(TrRoad_act!O13=0,0,O27/TrRoad_act!O13*1000)</f>
        <v>81.882005189983971</v>
      </c>
      <c r="P91" s="116">
        <f>IF(TrRoad_act!P13=0,0,P27/TrRoad_act!P13*1000)</f>
        <v>83.835727179219873</v>
      </c>
      <c r="Q91" s="116">
        <f>IF(TrRoad_act!Q13=0,0,Q27/TrRoad_act!Q13*1000)</f>
        <v>83.771615087686882</v>
      </c>
      <c r="R91" s="116">
        <f>IF(TrRoad_act!R13=0,0,R27/TrRoad_act!R13*1000)</f>
        <v>84.857894506722346</v>
      </c>
      <c r="S91" s="116">
        <f>IF(TrRoad_act!S13=0,0,S27/TrRoad_act!S13*1000)</f>
        <v>86.198490292551156</v>
      </c>
      <c r="T91" s="116">
        <f>IF(TrRoad_act!T13=0,0,T27/TrRoad_act!T13*1000)</f>
        <v>85.535770937279779</v>
      </c>
      <c r="U91" s="116">
        <f>IF(TrRoad_act!U13=0,0,U27/TrRoad_act!U13*1000)</f>
        <v>85.41161001027092</v>
      </c>
      <c r="V91" s="116">
        <f>IF(TrRoad_act!V13=0,0,V27/TrRoad_act!V13*1000)</f>
        <v>127.81915734872743</v>
      </c>
      <c r="W91" s="116">
        <f>IF(TrRoad_act!W13=0,0,W27/TrRoad_act!W13*1000)</f>
        <v>116.94850507300865</v>
      </c>
      <c r="DA91" s="176" t="s">
        <v>438</v>
      </c>
    </row>
    <row r="92" spans="1:105" ht="11.45" customHeight="1" x14ac:dyDescent="0.25">
      <c r="A92" s="111" t="s">
        <v>110</v>
      </c>
      <c r="B92" s="101">
        <f>IF(TrRoad_act!B14=0,0,B28/TrRoad_act!B14*1000)</f>
        <v>76.453676384254067</v>
      </c>
      <c r="C92" s="101">
        <f>IF(TrRoad_act!C14=0,0,C28/TrRoad_act!C14*1000)</f>
        <v>76.378358890137335</v>
      </c>
      <c r="D92" s="101">
        <f>IF(TrRoad_act!D14=0,0,D28/TrRoad_act!D14*1000)</f>
        <v>75.926295321259929</v>
      </c>
      <c r="E92" s="101">
        <f>IF(TrRoad_act!E14=0,0,E28/TrRoad_act!E14*1000)</f>
        <v>73.32576331200795</v>
      </c>
      <c r="F92" s="101">
        <f>IF(TrRoad_act!F14=0,0,F28/TrRoad_act!F14*1000)</f>
        <v>72.016980001430298</v>
      </c>
      <c r="G92" s="101">
        <f>IF(TrRoad_act!G14=0,0,G28/TrRoad_act!G14*1000)</f>
        <v>70.896132240148575</v>
      </c>
      <c r="H92" s="101">
        <f>IF(TrRoad_act!H14=0,0,H28/TrRoad_act!H14*1000)</f>
        <v>72.398874647549746</v>
      </c>
      <c r="I92" s="101">
        <f>IF(TrRoad_act!I14=0,0,I28/TrRoad_act!I14*1000)</f>
        <v>69.349876937180525</v>
      </c>
      <c r="J92" s="101">
        <f>IF(TrRoad_act!J14=0,0,J28/TrRoad_act!J14*1000)</f>
        <v>67.865623658900333</v>
      </c>
      <c r="K92" s="101">
        <f>IF(TrRoad_act!K14=0,0,K28/TrRoad_act!K14*1000)</f>
        <v>67.911955006976726</v>
      </c>
      <c r="L92" s="101">
        <f>IF(TrRoad_act!L14=0,0,L28/TrRoad_act!L14*1000)</f>
        <v>66.756054692275939</v>
      </c>
      <c r="M92" s="101">
        <f>IF(TrRoad_act!M14=0,0,M28/TrRoad_act!M14*1000)</f>
        <v>64.922367274328721</v>
      </c>
      <c r="N92" s="101">
        <f>IF(TrRoad_act!N14=0,0,N28/TrRoad_act!N14*1000)</f>
        <v>63.686734555889537</v>
      </c>
      <c r="O92" s="101">
        <f>IF(TrRoad_act!O14=0,0,O28/TrRoad_act!O14*1000)</f>
        <v>61.37018080734768</v>
      </c>
      <c r="P92" s="101">
        <f>IF(TrRoad_act!P14=0,0,P28/TrRoad_act!P14*1000)</f>
        <v>63.202464316071783</v>
      </c>
      <c r="Q92" s="101">
        <f>IF(TrRoad_act!Q14=0,0,Q28/TrRoad_act!Q14*1000)</f>
        <v>62.070365048778619</v>
      </c>
      <c r="R92" s="101">
        <f>IF(TrRoad_act!R14=0,0,R28/TrRoad_act!R14*1000)</f>
        <v>62.091112140880298</v>
      </c>
      <c r="S92" s="101">
        <f>IF(TrRoad_act!S14=0,0,S28/TrRoad_act!S14*1000)</f>
        <v>62.062208555630669</v>
      </c>
      <c r="T92" s="101">
        <f>IF(TrRoad_act!T14=0,0,T28/TrRoad_act!T14*1000)</f>
        <v>61.608438586789752</v>
      </c>
      <c r="U92" s="101">
        <f>IF(TrRoad_act!U14=0,0,U28/TrRoad_act!U14*1000)</f>
        <v>59.449056307959701</v>
      </c>
      <c r="V92" s="101">
        <f>IF(TrRoad_act!V14=0,0,V28/TrRoad_act!V14*1000)</f>
        <v>72.068295770553945</v>
      </c>
      <c r="W92" s="101">
        <f>IF(TrRoad_act!W14=0,0,W28/TrRoad_act!W14*1000)</f>
        <v>69.63876077678637</v>
      </c>
      <c r="DA92" s="175" t="s">
        <v>800</v>
      </c>
    </row>
    <row r="93" spans="1:105" ht="11.45" customHeight="1" x14ac:dyDescent="0.25">
      <c r="A93" s="111" t="s">
        <v>111</v>
      </c>
      <c r="B93" s="101">
        <f>IF(TrRoad_act!B15=0,0,B29/TrRoad_act!B15*1000)</f>
        <v>85.71400185047716</v>
      </c>
      <c r="C93" s="101">
        <f>IF(TrRoad_act!C15=0,0,C29/TrRoad_act!C15*1000)</f>
        <v>85.208462459270905</v>
      </c>
      <c r="D93" s="101">
        <f>IF(TrRoad_act!D15=0,0,D29/TrRoad_act!D15*1000)</f>
        <v>84.873666789348775</v>
      </c>
      <c r="E93" s="101">
        <f>IF(TrRoad_act!E15=0,0,E29/TrRoad_act!E15*1000)</f>
        <v>85.201661549765618</v>
      </c>
      <c r="F93" s="101">
        <f>IF(TrRoad_act!F15=0,0,F29/TrRoad_act!F15*1000)</f>
        <v>83.608963312375636</v>
      </c>
      <c r="G93" s="101">
        <f>IF(TrRoad_act!G15=0,0,G29/TrRoad_act!G15*1000)</f>
        <v>82.44905614593938</v>
      </c>
      <c r="H93" s="101">
        <f>IF(TrRoad_act!H15=0,0,H29/TrRoad_act!H15*1000)</f>
        <v>82.467795730640844</v>
      </c>
      <c r="I93" s="101">
        <f>IF(TrRoad_act!I15=0,0,I29/TrRoad_act!I15*1000)</f>
        <v>80.523617915393814</v>
      </c>
      <c r="J93" s="101">
        <f>IF(TrRoad_act!J15=0,0,J29/TrRoad_act!J15*1000)</f>
        <v>79.049626489861893</v>
      </c>
      <c r="K93" s="101">
        <f>IF(TrRoad_act!K15=0,0,K29/TrRoad_act!K15*1000)</f>
        <v>82.576113230227136</v>
      </c>
      <c r="L93" s="101">
        <f>IF(TrRoad_act!L15=0,0,L29/TrRoad_act!L15*1000)</f>
        <v>83.922774099670548</v>
      </c>
      <c r="M93" s="101">
        <f>IF(TrRoad_act!M15=0,0,M29/TrRoad_act!M15*1000)</f>
        <v>83.640197880098725</v>
      </c>
      <c r="N93" s="101">
        <f>IF(TrRoad_act!N15=0,0,N29/TrRoad_act!N15*1000)</f>
        <v>82.383465272250135</v>
      </c>
      <c r="O93" s="101">
        <f>IF(TrRoad_act!O15=0,0,O29/TrRoad_act!O15*1000)</f>
        <v>83.183695751928539</v>
      </c>
      <c r="P93" s="101">
        <f>IF(TrRoad_act!P15=0,0,P29/TrRoad_act!P15*1000)</f>
        <v>85.275340720932988</v>
      </c>
      <c r="Q93" s="101">
        <f>IF(TrRoad_act!Q15=0,0,Q29/TrRoad_act!Q15*1000)</f>
        <v>85.254144413999001</v>
      </c>
      <c r="R93" s="101">
        <f>IF(TrRoad_act!R15=0,0,R29/TrRoad_act!R15*1000)</f>
        <v>86.412070229840978</v>
      </c>
      <c r="S93" s="101">
        <f>IF(TrRoad_act!S15=0,0,S29/TrRoad_act!S15*1000)</f>
        <v>88.32363947391616</v>
      </c>
      <c r="T93" s="101">
        <f>IF(TrRoad_act!T15=0,0,T29/TrRoad_act!T15*1000)</f>
        <v>88.083336832176386</v>
      </c>
      <c r="U93" s="101">
        <f>IF(TrRoad_act!U15=0,0,U29/TrRoad_act!U15*1000)</f>
        <v>88.164904846593998</v>
      </c>
      <c r="V93" s="101">
        <f>IF(TrRoad_act!V15=0,0,V29/TrRoad_act!V15*1000)</f>
        <v>132.95659932241264</v>
      </c>
      <c r="W93" s="101">
        <f>IF(TrRoad_act!W15=0,0,W29/TrRoad_act!W15*1000)</f>
        <v>121.5949751798469</v>
      </c>
      <c r="DA93" s="175" t="s">
        <v>801</v>
      </c>
    </row>
    <row r="94" spans="1:105" ht="11.45" customHeight="1" x14ac:dyDescent="0.25">
      <c r="A94" s="111" t="s">
        <v>112</v>
      </c>
      <c r="B94" s="101">
        <f>IF(TrRoad_act!B16=0,0,B30/TrRoad_act!B16*1000)</f>
        <v>42.065571384952094</v>
      </c>
      <c r="C94" s="101">
        <f>IF(TrRoad_act!C16=0,0,C30/TrRoad_act!C16*1000)</f>
        <v>44.40138932441679</v>
      </c>
      <c r="D94" s="101">
        <f>IF(TrRoad_act!D16=0,0,D30/TrRoad_act!D16*1000)</f>
        <v>46.966163846937974</v>
      </c>
      <c r="E94" s="101">
        <f>IF(TrRoad_act!E16=0,0,E30/TrRoad_act!E16*1000)</f>
        <v>46.832611222947605</v>
      </c>
      <c r="F94" s="101">
        <f>IF(TrRoad_act!F16=0,0,F30/TrRoad_act!F16*1000)</f>
        <v>42.299285071311523</v>
      </c>
      <c r="G94" s="101">
        <f>IF(TrRoad_act!G16=0,0,G30/TrRoad_act!G16*1000)</f>
        <v>44.633128860870826</v>
      </c>
      <c r="H94" s="101">
        <f>IF(TrRoad_act!H16=0,0,H30/TrRoad_act!H16*1000)</f>
        <v>43.499186550568787</v>
      </c>
      <c r="I94" s="101">
        <f>IF(TrRoad_act!I16=0,0,I30/TrRoad_act!I16*1000)</f>
        <v>45.600227044245734</v>
      </c>
      <c r="J94" s="101">
        <f>IF(TrRoad_act!J16=0,0,J30/TrRoad_act!J16*1000)</f>
        <v>45.971825285636463</v>
      </c>
      <c r="K94" s="101">
        <f>IF(TrRoad_act!K16=0,0,K30/TrRoad_act!K16*1000)</f>
        <v>49.805628367696535</v>
      </c>
      <c r="L94" s="101">
        <f>IF(TrRoad_act!L16=0,0,L30/TrRoad_act!L16*1000)</f>
        <v>52.859450638358233</v>
      </c>
      <c r="M94" s="101">
        <f>IF(TrRoad_act!M16=0,0,M30/TrRoad_act!M16*1000)</f>
        <v>55.011043394569874</v>
      </c>
      <c r="N94" s="101">
        <f>IF(TrRoad_act!N16=0,0,N30/TrRoad_act!N16*1000)</f>
        <v>54.952836891056222</v>
      </c>
      <c r="O94" s="101">
        <f>IF(TrRoad_act!O16=0,0,O30/TrRoad_act!O16*1000)</f>
        <v>56.382926610551955</v>
      </c>
      <c r="P94" s="101">
        <f>IF(TrRoad_act!P16=0,0,P30/TrRoad_act!P16*1000)</f>
        <v>55.68983853576227</v>
      </c>
      <c r="Q94" s="101">
        <f>IF(TrRoad_act!Q16=0,0,Q30/TrRoad_act!Q16*1000)</f>
        <v>60.105408813006676</v>
      </c>
      <c r="R94" s="101">
        <f>IF(TrRoad_act!R16=0,0,R30/TrRoad_act!R16*1000)</f>
        <v>60.026991857238848</v>
      </c>
      <c r="S94" s="101">
        <f>IF(TrRoad_act!S16=0,0,S30/TrRoad_act!S16*1000)</f>
        <v>60.781225360804207</v>
      </c>
      <c r="T94" s="101">
        <f>IF(TrRoad_act!T16=0,0,T30/TrRoad_act!T16*1000)</f>
        <v>59.962676714099132</v>
      </c>
      <c r="U94" s="101">
        <f>IF(TrRoad_act!U16=0,0,U30/TrRoad_act!U16*1000)</f>
        <v>58.764653820984492</v>
      </c>
      <c r="V94" s="101">
        <f>IF(TrRoad_act!V16=0,0,V30/TrRoad_act!V16*1000)</f>
        <v>98.597597177324459</v>
      </c>
      <c r="W94" s="101">
        <f>IF(TrRoad_act!W16=0,0,W30/TrRoad_act!W16*1000)</f>
        <v>83.659465250066745</v>
      </c>
      <c r="DA94" s="175" t="s">
        <v>802</v>
      </c>
    </row>
    <row r="95" spans="1:105" ht="11.45" customHeight="1" x14ac:dyDescent="0.25">
      <c r="A95" s="111" t="s">
        <v>113</v>
      </c>
      <c r="B95" s="101">
        <f>IF(TrRoad_act!B17=0,0,B31/TrRoad_act!B17*1000)</f>
        <v>43.716357984827383</v>
      </c>
      <c r="C95" s="101">
        <f>IF(TrRoad_act!C17=0,0,C31/TrRoad_act!C17*1000)</f>
        <v>48.832104751352901</v>
      </c>
      <c r="D95" s="101">
        <f>IF(TrRoad_act!D17=0,0,D31/TrRoad_act!D17*1000)</f>
        <v>54.78543628713367</v>
      </c>
      <c r="E95" s="101">
        <f>IF(TrRoad_act!E17=0,0,E31/TrRoad_act!E17*1000)</f>
        <v>50.91955385925737</v>
      </c>
      <c r="F95" s="101">
        <f>IF(TrRoad_act!F17=0,0,F31/TrRoad_act!F17*1000)</f>
        <v>54.32726896738005</v>
      </c>
      <c r="G95" s="101">
        <f>IF(TrRoad_act!G17=0,0,G31/TrRoad_act!G17*1000)</f>
        <v>40.238126747473792</v>
      </c>
      <c r="H95" s="101">
        <f>IF(TrRoad_act!H17=0,0,H31/TrRoad_act!H17*1000)</f>
        <v>42.893308241157889</v>
      </c>
      <c r="I95" s="101">
        <f>IF(TrRoad_act!I17=0,0,I31/TrRoad_act!I17*1000)</f>
        <v>44.641863148359654</v>
      </c>
      <c r="J95" s="101">
        <f>IF(TrRoad_act!J17=0,0,J31/TrRoad_act!J17*1000)</f>
        <v>50.302203203647395</v>
      </c>
      <c r="K95" s="101">
        <f>IF(TrRoad_act!K17=0,0,K31/TrRoad_act!K17*1000)</f>
        <v>48.438780070190973</v>
      </c>
      <c r="L95" s="101">
        <f>IF(TrRoad_act!L17=0,0,L31/TrRoad_act!L17*1000)</f>
        <v>51.29428051854115</v>
      </c>
      <c r="M95" s="101">
        <f>IF(TrRoad_act!M17=0,0,M31/TrRoad_act!M17*1000)</f>
        <v>61.856329627665616</v>
      </c>
      <c r="N95" s="101">
        <f>IF(TrRoad_act!N17=0,0,N31/TrRoad_act!N17*1000)</f>
        <v>67.504719087940344</v>
      </c>
      <c r="O95" s="101">
        <f>IF(TrRoad_act!O17=0,0,O31/TrRoad_act!O17*1000)</f>
        <v>65.652260576024105</v>
      </c>
      <c r="P95" s="101">
        <f>IF(TrRoad_act!P17=0,0,P31/TrRoad_act!P17*1000)</f>
        <v>64.596869013620221</v>
      </c>
      <c r="Q95" s="101">
        <f>IF(TrRoad_act!Q17=0,0,Q31/TrRoad_act!Q17*1000)</f>
        <v>64.102272073618522</v>
      </c>
      <c r="R95" s="101">
        <f>IF(TrRoad_act!R17=0,0,R31/TrRoad_act!R17*1000)</f>
        <v>64.77820160261048</v>
      </c>
      <c r="S95" s="101">
        <f>IF(TrRoad_act!S17=0,0,S31/TrRoad_act!S17*1000)</f>
        <v>58.848255885241997</v>
      </c>
      <c r="T95" s="101">
        <f>IF(TrRoad_act!T17=0,0,T31/TrRoad_act!T17*1000)</f>
        <v>53.347931183624759</v>
      </c>
      <c r="U95" s="101">
        <f>IF(TrRoad_act!U17=0,0,U31/TrRoad_act!U17*1000)</f>
        <v>57.157617873583924</v>
      </c>
      <c r="V95" s="101">
        <f>IF(TrRoad_act!V17=0,0,V31/TrRoad_act!V17*1000)</f>
        <v>83.737337529302977</v>
      </c>
      <c r="W95" s="101">
        <f>IF(TrRoad_act!W17=0,0,W31/TrRoad_act!W17*1000)</f>
        <v>89.844631991301725</v>
      </c>
      <c r="DA95" s="175" t="s">
        <v>803</v>
      </c>
    </row>
    <row r="96" spans="1:105" ht="11.45" customHeight="1" x14ac:dyDescent="0.25">
      <c r="A96" s="111" t="s">
        <v>115</v>
      </c>
      <c r="B96" s="101">
        <f>IF(TrRoad_act!B18=0,0,B32/TrRoad_act!B18*1000)</f>
        <v>0</v>
      </c>
      <c r="C96" s="101">
        <f>IF(TrRoad_act!C18=0,0,C32/TrRoad_act!C18*1000)</f>
        <v>0</v>
      </c>
      <c r="D96" s="101">
        <f>IF(TrRoad_act!D18=0,0,D32/TrRoad_act!D18*1000)</f>
        <v>0</v>
      </c>
      <c r="E96" s="101">
        <f>IF(TrRoad_act!E18=0,0,E32/TrRoad_act!E18*1000)</f>
        <v>0</v>
      </c>
      <c r="F96" s="101">
        <f>IF(TrRoad_act!F18=0,0,F32/TrRoad_act!F18*1000)</f>
        <v>0</v>
      </c>
      <c r="G96" s="101">
        <f>IF(TrRoad_act!G18=0,0,G32/TrRoad_act!G18*1000)</f>
        <v>0</v>
      </c>
      <c r="H96" s="101">
        <f>IF(TrRoad_act!H18=0,0,H32/TrRoad_act!H18*1000)</f>
        <v>0</v>
      </c>
      <c r="I96" s="101">
        <f>IF(TrRoad_act!I18=0,0,I32/TrRoad_act!I18*1000)</f>
        <v>0</v>
      </c>
      <c r="J96" s="101">
        <f>IF(TrRoad_act!J18=0,0,J32/TrRoad_act!J18*1000)</f>
        <v>0</v>
      </c>
      <c r="K96" s="101">
        <f>IF(TrRoad_act!K18=0,0,K32/TrRoad_act!K18*1000)</f>
        <v>0</v>
      </c>
      <c r="L96" s="101">
        <f>IF(TrRoad_act!L18=0,0,L32/TrRoad_act!L18*1000)</f>
        <v>0</v>
      </c>
      <c r="M96" s="101">
        <f>IF(TrRoad_act!M18=0,0,M32/TrRoad_act!M18*1000)</f>
        <v>0</v>
      </c>
      <c r="N96" s="101">
        <f>IF(TrRoad_act!N18=0,0,N32/TrRoad_act!N18*1000)</f>
        <v>0</v>
      </c>
      <c r="O96" s="101">
        <f>IF(TrRoad_act!O18=0,0,O32/TrRoad_act!O18*1000)</f>
        <v>0</v>
      </c>
      <c r="P96" s="101">
        <f>IF(TrRoad_act!P18=0,0,P32/TrRoad_act!P18*1000)</f>
        <v>0</v>
      </c>
      <c r="Q96" s="101">
        <f>IF(TrRoad_act!Q18=0,0,Q32/TrRoad_act!Q18*1000)</f>
        <v>0</v>
      </c>
      <c r="R96" s="101">
        <f>IF(TrRoad_act!R18=0,0,R32/TrRoad_act!R18*1000)</f>
        <v>0</v>
      </c>
      <c r="S96" s="101">
        <f>IF(TrRoad_act!S18=0,0,S32/TrRoad_act!S18*1000)</f>
        <v>0</v>
      </c>
      <c r="T96" s="101">
        <f>IF(TrRoad_act!T18=0,0,T32/TrRoad_act!T18*1000)</f>
        <v>0</v>
      </c>
      <c r="U96" s="101">
        <f>IF(TrRoad_act!U18=0,0,U32/TrRoad_act!U18*1000)</f>
        <v>0</v>
      </c>
      <c r="V96" s="101">
        <f>IF(TrRoad_act!V18=0,0,V32/TrRoad_act!V18*1000)</f>
        <v>0</v>
      </c>
      <c r="W96" s="101">
        <f>IF(TrRoad_act!W18=0,0,W32/TrRoad_act!W18*1000)</f>
        <v>0</v>
      </c>
      <c r="DA96" s="175" t="s">
        <v>804</v>
      </c>
    </row>
    <row r="97" spans="1:105" ht="11.45" customHeight="1" x14ac:dyDescent="0.25">
      <c r="A97" s="27" t="s">
        <v>164</v>
      </c>
      <c r="B97" s="29">
        <f>IF(TrRoad_act!B19=0,0,B33/TrRoad_act!B19*1000)</f>
        <v>170.39237489719912</v>
      </c>
      <c r="C97" s="29">
        <f>IF(TrRoad_act!C19=0,0,C33/TrRoad_act!C19*1000)</f>
        <v>169.54876432614006</v>
      </c>
      <c r="D97" s="29">
        <f>IF(TrRoad_act!D19=0,0,D33/TrRoad_act!D19*1000)</f>
        <v>164.63344437377484</v>
      </c>
      <c r="E97" s="29">
        <f>IF(TrRoad_act!E19=0,0,E33/TrRoad_act!E19*1000)</f>
        <v>167.68937625924664</v>
      </c>
      <c r="F97" s="29">
        <f>IF(TrRoad_act!F19=0,0,F33/TrRoad_act!F19*1000)</f>
        <v>159.43808600506387</v>
      </c>
      <c r="G97" s="29">
        <f>IF(TrRoad_act!G19=0,0,G33/TrRoad_act!G19*1000)</f>
        <v>157.54349932939351</v>
      </c>
      <c r="H97" s="29">
        <f>IF(TrRoad_act!H19=0,0,H33/TrRoad_act!H19*1000)</f>
        <v>156.61254437509669</v>
      </c>
      <c r="I97" s="29">
        <f>IF(TrRoad_act!I19=0,0,I33/TrRoad_act!I19*1000)</f>
        <v>153.37135660917556</v>
      </c>
      <c r="J97" s="29">
        <f>IF(TrRoad_act!J19=0,0,J33/TrRoad_act!J19*1000)</f>
        <v>149.69765991524704</v>
      </c>
      <c r="K97" s="29">
        <f>IF(TrRoad_act!K19=0,0,K33/TrRoad_act!K19*1000)</f>
        <v>152.85528533777793</v>
      </c>
      <c r="L97" s="29">
        <f>IF(TrRoad_act!L19=0,0,L33/TrRoad_act!L19*1000)</f>
        <v>150.98115173669757</v>
      </c>
      <c r="M97" s="29">
        <f>IF(TrRoad_act!M19=0,0,M33/TrRoad_act!M19*1000)</f>
        <v>150.61902290378075</v>
      </c>
      <c r="N97" s="29">
        <f>IF(TrRoad_act!N19=0,0,N33/TrRoad_act!N19*1000)</f>
        <v>148.73651786717733</v>
      </c>
      <c r="O97" s="29">
        <f>IF(TrRoad_act!O19=0,0,O33/TrRoad_act!O19*1000)</f>
        <v>142.63013025582273</v>
      </c>
      <c r="P97" s="29">
        <f>IF(TrRoad_act!P19=0,0,P33/TrRoad_act!P19*1000)</f>
        <v>140.12430944872722</v>
      </c>
      <c r="Q97" s="29">
        <f>IF(TrRoad_act!Q19=0,0,Q33/TrRoad_act!Q19*1000)</f>
        <v>138.59302074123249</v>
      </c>
      <c r="R97" s="29">
        <f>IF(TrRoad_act!R19=0,0,R33/TrRoad_act!R19*1000)</f>
        <v>139.61842061437522</v>
      </c>
      <c r="S97" s="29">
        <f>IF(TrRoad_act!S19=0,0,S33/TrRoad_act!S19*1000)</f>
        <v>137.47702527924883</v>
      </c>
      <c r="T97" s="29">
        <f>IF(TrRoad_act!T19=0,0,T33/TrRoad_act!T19*1000)</f>
        <v>139.37980638921655</v>
      </c>
      <c r="U97" s="29">
        <f>IF(TrRoad_act!U19=0,0,U33/TrRoad_act!U19*1000)</f>
        <v>135.9317699682326</v>
      </c>
      <c r="V97" s="29">
        <f>IF(TrRoad_act!V19=0,0,V33/TrRoad_act!V19*1000)</f>
        <v>126.98445158215063</v>
      </c>
      <c r="W97" s="29">
        <f>IF(TrRoad_act!W19=0,0,W33/TrRoad_act!W19*1000)</f>
        <v>131.63630316949042</v>
      </c>
      <c r="DA97" s="173" t="s">
        <v>444</v>
      </c>
    </row>
    <row r="98" spans="1:105" ht="11.45" customHeight="1" x14ac:dyDescent="0.25">
      <c r="A98" s="136" t="s">
        <v>158</v>
      </c>
      <c r="B98" s="152">
        <f>IF(TrRoad_act!B20=0,0,B34/TrRoad_act!B20*1000)</f>
        <v>1450.6933659168733</v>
      </c>
      <c r="C98" s="152">
        <f>IF(TrRoad_act!C20=0,0,C34/TrRoad_act!C20*1000)</f>
        <v>1376.5623724656746</v>
      </c>
      <c r="D98" s="152">
        <f>IF(TrRoad_act!D20=0,0,D34/TrRoad_act!D20*1000)</f>
        <v>1346.262103198382</v>
      </c>
      <c r="E98" s="152">
        <f>IF(TrRoad_act!E20=0,0,E34/TrRoad_act!E20*1000)</f>
        <v>1315.4389801932366</v>
      </c>
      <c r="F98" s="152">
        <f>IF(TrRoad_act!F20=0,0,F34/TrRoad_act!F20*1000)</f>
        <v>1286.1273473173285</v>
      </c>
      <c r="G98" s="152">
        <f>IF(TrRoad_act!G20=0,0,G34/TrRoad_act!G20*1000)</f>
        <v>1262.3493050191305</v>
      </c>
      <c r="H98" s="152">
        <f>IF(TrRoad_act!H20=0,0,H34/TrRoad_act!H20*1000)</f>
        <v>1214.3053023406273</v>
      </c>
      <c r="I98" s="152">
        <f>IF(TrRoad_act!I20=0,0,I34/TrRoad_act!I20*1000)</f>
        <v>1180.4165393706555</v>
      </c>
      <c r="J98" s="152">
        <f>IF(TrRoad_act!J20=0,0,J34/TrRoad_act!J20*1000)</f>
        <v>1155.1865072538556</v>
      </c>
      <c r="K98" s="152">
        <f>IF(TrRoad_act!K20=0,0,K34/TrRoad_act!K20*1000)</f>
        <v>1130.4024489471767</v>
      </c>
      <c r="L98" s="152">
        <f>IF(TrRoad_act!L20=0,0,L34/TrRoad_act!L20*1000)</f>
        <v>1123.3079285029955</v>
      </c>
      <c r="M98" s="152">
        <f>IF(TrRoad_act!M20=0,0,M34/TrRoad_act!M20*1000)</f>
        <v>1114.6261171172939</v>
      </c>
      <c r="N98" s="152">
        <f>IF(TrRoad_act!N20=0,0,N34/TrRoad_act!N20*1000)</f>
        <v>1087.8739249281673</v>
      </c>
      <c r="O98" s="152">
        <f>IF(TrRoad_act!O20=0,0,O34/TrRoad_act!O20*1000)</f>
        <v>1066.1640465222893</v>
      </c>
      <c r="P98" s="152">
        <f>IF(TrRoad_act!P20=0,0,P34/TrRoad_act!P20*1000)</f>
        <v>1048.2109926503599</v>
      </c>
      <c r="Q98" s="152">
        <f>IF(TrRoad_act!Q20=0,0,Q34/TrRoad_act!Q20*1000)</f>
        <v>1031.6447836126533</v>
      </c>
      <c r="R98" s="152">
        <f>IF(TrRoad_act!R20=0,0,R34/TrRoad_act!R20*1000)</f>
        <v>1016.0813575782832</v>
      </c>
      <c r="S98" s="152">
        <f>IF(TrRoad_act!S20=0,0,S34/TrRoad_act!S20*1000)</f>
        <v>997.48597445303778</v>
      </c>
      <c r="T98" s="152">
        <f>IF(TrRoad_act!T20=0,0,T34/TrRoad_act!T20*1000)</f>
        <v>980.81475530898717</v>
      </c>
      <c r="U98" s="152">
        <f>IF(TrRoad_act!U20=0,0,U34/TrRoad_act!U20*1000)</f>
        <v>965.88816208401545</v>
      </c>
      <c r="V98" s="152">
        <f>IF(TrRoad_act!V20=0,0,V34/TrRoad_act!V20*1000)</f>
        <v>947.49742731985043</v>
      </c>
      <c r="W98" s="152">
        <f>IF(TrRoad_act!W20=0,0,W34/TrRoad_act!W20*1000)</f>
        <v>959.257355105952</v>
      </c>
      <c r="DA98" s="174" t="s">
        <v>445</v>
      </c>
    </row>
    <row r="99" spans="1:105" ht="11.45" customHeight="1" x14ac:dyDescent="0.25">
      <c r="A99" s="111" t="s">
        <v>110</v>
      </c>
      <c r="B99" s="87">
        <f>IF(TrRoad_act!B21=0,0,B35/TrRoad_act!B21*1000)</f>
        <v>1618.997882684914</v>
      </c>
      <c r="C99" s="87">
        <f>IF(TrRoad_act!C21=0,0,C35/TrRoad_act!C21*1000)</f>
        <v>1597.7643129572766</v>
      </c>
      <c r="D99" s="87">
        <f>IF(TrRoad_act!D21=0,0,D35/TrRoad_act!D21*1000)</f>
        <v>1584.3553115641707</v>
      </c>
      <c r="E99" s="87">
        <f>IF(TrRoad_act!E21=0,0,E35/TrRoad_act!E21*1000)</f>
        <v>1561.9062450183173</v>
      </c>
      <c r="F99" s="87">
        <f>IF(TrRoad_act!F21=0,0,F35/TrRoad_act!F21*1000)</f>
        <v>1545.2059391775381</v>
      </c>
      <c r="G99" s="87">
        <f>IF(TrRoad_act!G21=0,0,G35/TrRoad_act!G21*1000)</f>
        <v>1528.6628203175064</v>
      </c>
      <c r="H99" s="87">
        <f>IF(TrRoad_act!H21=0,0,H35/TrRoad_act!H21*1000)</f>
        <v>1507.1211160220048</v>
      </c>
      <c r="I99" s="87">
        <f>IF(TrRoad_act!I21=0,0,I35/TrRoad_act!I21*1000)</f>
        <v>1479.5107122289444</v>
      </c>
      <c r="J99" s="87">
        <f>IF(TrRoad_act!J21=0,0,J35/TrRoad_act!J21*1000)</f>
        <v>1441.5161265054726</v>
      </c>
      <c r="K99" s="87">
        <f>IF(TrRoad_act!K21=0,0,K35/TrRoad_act!K21*1000)</f>
        <v>1408.8065613746708</v>
      </c>
      <c r="L99" s="87">
        <f>IF(TrRoad_act!L21=0,0,L35/TrRoad_act!L21*1000)</f>
        <v>1376.2887102597226</v>
      </c>
      <c r="M99" s="87">
        <f>IF(TrRoad_act!M21=0,0,M35/TrRoad_act!M21*1000)</f>
        <v>1349.5895608470755</v>
      </c>
      <c r="N99" s="87">
        <f>IF(TrRoad_act!N21=0,0,N35/TrRoad_act!N21*1000)</f>
        <v>1317.7534557947736</v>
      </c>
      <c r="O99" s="87">
        <f>IF(TrRoad_act!O21=0,0,O35/TrRoad_act!O21*1000)</f>
        <v>1301.7327777368121</v>
      </c>
      <c r="P99" s="87">
        <f>IF(TrRoad_act!P21=0,0,P35/TrRoad_act!P21*1000)</f>
        <v>1286.3392491516288</v>
      </c>
      <c r="Q99" s="87">
        <f>IF(TrRoad_act!Q21=0,0,Q35/TrRoad_act!Q21*1000)</f>
        <v>1267.7287575279424</v>
      </c>
      <c r="R99" s="87">
        <f>IF(TrRoad_act!R21=0,0,R35/TrRoad_act!R21*1000)</f>
        <v>1243.634482663984</v>
      </c>
      <c r="S99" s="87">
        <f>IF(TrRoad_act!S21=0,0,S35/TrRoad_act!S21*1000)</f>
        <v>1219.9511375361292</v>
      </c>
      <c r="T99" s="87">
        <f>IF(TrRoad_act!T21=0,0,T35/TrRoad_act!T21*1000)</f>
        <v>1211.1433734245695</v>
      </c>
      <c r="U99" s="87">
        <f>IF(TrRoad_act!U21=0,0,U35/TrRoad_act!U21*1000)</f>
        <v>1189.1619330316635</v>
      </c>
      <c r="V99" s="87">
        <f>IF(TrRoad_act!V21=0,0,V35/TrRoad_act!V21*1000)</f>
        <v>1156.0213388446166</v>
      </c>
      <c r="W99" s="87">
        <f>IF(TrRoad_act!W21=0,0,W35/TrRoad_act!W21*1000)</f>
        <v>1155.6046055305972</v>
      </c>
      <c r="DA99" s="171" t="s">
        <v>805</v>
      </c>
    </row>
    <row r="100" spans="1:105" ht="11.45" customHeight="1" x14ac:dyDescent="0.25">
      <c r="A100" s="111" t="s">
        <v>111</v>
      </c>
      <c r="B100" s="87">
        <f>IF(TrRoad_act!B22=0,0,B36/TrRoad_act!B22*1000)</f>
        <v>1423.4354539033723</v>
      </c>
      <c r="C100" s="87">
        <f>IF(TrRoad_act!C22=0,0,C36/TrRoad_act!C22*1000)</f>
        <v>1344.6800994514338</v>
      </c>
      <c r="D100" s="87">
        <f>IF(TrRoad_act!D22=0,0,D36/TrRoad_act!D22*1000)</f>
        <v>1315.5451613643065</v>
      </c>
      <c r="E100" s="87">
        <f>IF(TrRoad_act!E22=0,0,E36/TrRoad_act!E22*1000)</f>
        <v>1287.0439337897528</v>
      </c>
      <c r="F100" s="87">
        <f>IF(TrRoad_act!F22=0,0,F36/TrRoad_act!F22*1000)</f>
        <v>1259.6371147477016</v>
      </c>
      <c r="G100" s="87">
        <f>IF(TrRoad_act!G22=0,0,G36/TrRoad_act!G22*1000)</f>
        <v>1237.9219395437972</v>
      </c>
      <c r="H100" s="87">
        <f>IF(TrRoad_act!H22=0,0,H36/TrRoad_act!H22*1000)</f>
        <v>1189.774949425771</v>
      </c>
      <c r="I100" s="87">
        <f>IF(TrRoad_act!I22=0,0,I36/TrRoad_act!I22*1000)</f>
        <v>1157.9046231725736</v>
      </c>
      <c r="J100" s="87">
        <f>IF(TrRoad_act!J22=0,0,J36/TrRoad_act!J22*1000)</f>
        <v>1134.6552474912876</v>
      </c>
      <c r="K100" s="87">
        <f>IF(TrRoad_act!K22=0,0,K36/TrRoad_act!K22*1000)</f>
        <v>1111.4176056651086</v>
      </c>
      <c r="L100" s="87">
        <f>IF(TrRoad_act!L22=0,0,L36/TrRoad_act!L22*1000)</f>
        <v>1106.8439460803818</v>
      </c>
      <c r="M100" s="87">
        <f>IF(TrRoad_act!M22=0,0,M36/TrRoad_act!M22*1000)</f>
        <v>1100.1186123196883</v>
      </c>
      <c r="N100" s="87">
        <f>IF(TrRoad_act!N22=0,0,N36/TrRoad_act!N22*1000)</f>
        <v>1074.0166271565972</v>
      </c>
      <c r="O100" s="87">
        <f>IF(TrRoad_act!O22=0,0,O36/TrRoad_act!O22*1000)</f>
        <v>1052.2389309771611</v>
      </c>
      <c r="P100" s="87">
        <f>IF(TrRoad_act!P22=0,0,P36/TrRoad_act!P22*1000)</f>
        <v>1035.203259953973</v>
      </c>
      <c r="Q100" s="87">
        <f>IF(TrRoad_act!Q22=0,0,Q36/TrRoad_act!Q22*1000)</f>
        <v>1019.31285541246</v>
      </c>
      <c r="R100" s="87">
        <f>IF(TrRoad_act!R22=0,0,R36/TrRoad_act!R22*1000)</f>
        <v>1004.3864582941362</v>
      </c>
      <c r="S100" s="87">
        <f>IF(TrRoad_act!S22=0,0,S36/TrRoad_act!S22*1000)</f>
        <v>986.83602140494497</v>
      </c>
      <c r="T100" s="87">
        <f>IF(TrRoad_act!T22=0,0,T36/TrRoad_act!T22*1000)</f>
        <v>970.34830189112563</v>
      </c>
      <c r="U100" s="87">
        <f>IF(TrRoad_act!U22=0,0,U36/TrRoad_act!U22*1000)</f>
        <v>956.09211861295523</v>
      </c>
      <c r="V100" s="87">
        <f>IF(TrRoad_act!V22=0,0,V36/TrRoad_act!V22*1000)</f>
        <v>938.48166742817341</v>
      </c>
      <c r="W100" s="87">
        <f>IF(TrRoad_act!W22=0,0,W36/TrRoad_act!W22*1000)</f>
        <v>952.05078170157526</v>
      </c>
      <c r="DA100" s="171" t="s">
        <v>806</v>
      </c>
    </row>
    <row r="101" spans="1:105" ht="11.45" customHeight="1" x14ac:dyDescent="0.25">
      <c r="A101" s="111" t="s">
        <v>112</v>
      </c>
      <c r="B101" s="87">
        <f>IF(TrRoad_act!B23=0,0,B37/TrRoad_act!B23*1000)</f>
        <v>2619.6658517378614</v>
      </c>
      <c r="C101" s="87">
        <f>IF(TrRoad_act!C23=0,0,C37/TrRoad_act!C23*1000)</f>
        <v>2493.2424038155568</v>
      </c>
      <c r="D101" s="87">
        <f>IF(TrRoad_act!D23=0,0,D37/TrRoad_act!D23*1000)</f>
        <v>2289.4974394613973</v>
      </c>
      <c r="E101" s="87">
        <f>IF(TrRoad_act!E23=0,0,E37/TrRoad_act!E23*1000)</f>
        <v>2147.2450665168999</v>
      </c>
      <c r="F101" s="87">
        <f>IF(TrRoad_act!F23=0,0,F37/TrRoad_act!F23*1000)</f>
        <v>2100.5573264531859</v>
      </c>
      <c r="G101" s="87">
        <f>IF(TrRoad_act!G23=0,0,G37/TrRoad_act!G23*1000)</f>
        <v>1988.8301465886827</v>
      </c>
      <c r="H101" s="87">
        <f>IF(TrRoad_act!H23=0,0,H37/TrRoad_act!H23*1000)</f>
        <v>1847.2569209034691</v>
      </c>
      <c r="I101" s="87">
        <f>IF(TrRoad_act!I23=0,0,I37/TrRoad_act!I23*1000)</f>
        <v>1784.3168466464811</v>
      </c>
      <c r="J101" s="87">
        <f>IF(TrRoad_act!J23=0,0,J37/TrRoad_act!J23*1000)</f>
        <v>1702.5402317243572</v>
      </c>
      <c r="K101" s="87">
        <f>IF(TrRoad_act!K23=0,0,K37/TrRoad_act!K23*1000)</f>
        <v>1632.6657959109518</v>
      </c>
      <c r="L101" s="87">
        <f>IF(TrRoad_act!L23=0,0,L37/TrRoad_act!L23*1000)</f>
        <v>1578.2562398469806</v>
      </c>
      <c r="M101" s="87">
        <f>IF(TrRoad_act!M23=0,0,M37/TrRoad_act!M23*1000)</f>
        <v>1552.5672194204187</v>
      </c>
      <c r="N101" s="87">
        <f>IF(TrRoad_act!N23=0,0,N37/TrRoad_act!N23*1000)</f>
        <v>1524.6130902767254</v>
      </c>
      <c r="O101" s="87">
        <f>IF(TrRoad_act!O23=0,0,O37/TrRoad_act!O23*1000)</f>
        <v>1495.7536507687985</v>
      </c>
      <c r="P101" s="87">
        <f>IF(TrRoad_act!P23=0,0,P37/TrRoad_act!P23*1000)</f>
        <v>1471.431958417817</v>
      </c>
      <c r="Q101" s="87">
        <f>IF(TrRoad_act!Q23=0,0,Q37/TrRoad_act!Q23*1000)</f>
        <v>1445.1132831242621</v>
      </c>
      <c r="R101" s="87">
        <f>IF(TrRoad_act!R23=0,0,R37/TrRoad_act!R23*1000)</f>
        <v>1436.4278047696848</v>
      </c>
      <c r="S101" s="87">
        <f>IF(TrRoad_act!S23=0,0,S37/TrRoad_act!S23*1000)</f>
        <v>1422.8358075192052</v>
      </c>
      <c r="T101" s="87">
        <f>IF(TrRoad_act!T23=0,0,T37/TrRoad_act!T23*1000)</f>
        <v>1387.6891487361024</v>
      </c>
      <c r="U101" s="87">
        <f>IF(TrRoad_act!U23=0,0,U37/TrRoad_act!U23*1000)</f>
        <v>1335.6441509856252</v>
      </c>
      <c r="V101" s="87">
        <f>IF(TrRoad_act!V23=0,0,V37/TrRoad_act!V23*1000)</f>
        <v>1321.5345344338057</v>
      </c>
      <c r="W101" s="87">
        <f>IF(TrRoad_act!W23=0,0,W37/TrRoad_act!W23*1000)</f>
        <v>1297.4821998582993</v>
      </c>
      <c r="DA101" s="171" t="s">
        <v>807</v>
      </c>
    </row>
    <row r="102" spans="1:105" ht="11.45" customHeight="1" x14ac:dyDescent="0.25">
      <c r="A102" s="111" t="s">
        <v>113</v>
      </c>
      <c r="B102" s="87">
        <f>IF(TrRoad_act!B24=0,0,B38/TrRoad_act!B24*1000)</f>
        <v>2057.9415561857008</v>
      </c>
      <c r="C102" s="87">
        <f>IF(TrRoad_act!C24=0,0,C38/TrRoad_act!C24*1000)</f>
        <v>1878.9604441369645</v>
      </c>
      <c r="D102" s="87">
        <f>IF(TrRoad_act!D24=0,0,D38/TrRoad_act!D24*1000)</f>
        <v>1737.7058516357267</v>
      </c>
      <c r="E102" s="87">
        <f>IF(TrRoad_act!E24=0,0,E38/TrRoad_act!E24*1000)</f>
        <v>1629.1254926681017</v>
      </c>
      <c r="F102" s="87">
        <f>IF(TrRoad_act!F24=0,0,F38/TrRoad_act!F24*1000)</f>
        <v>1565.6523125080371</v>
      </c>
      <c r="G102" s="87">
        <f>IF(TrRoad_act!G24=0,0,G38/TrRoad_act!G24*1000)</f>
        <v>1505.7449722585661</v>
      </c>
      <c r="H102" s="87">
        <f>IF(TrRoad_act!H24=0,0,H38/TrRoad_act!H24*1000)</f>
        <v>1058.9594091734077</v>
      </c>
      <c r="I102" s="87">
        <f>IF(TrRoad_act!I24=0,0,I38/TrRoad_act!I24*1000)</f>
        <v>1025.2612323521912</v>
      </c>
      <c r="J102" s="87">
        <f>IF(TrRoad_act!J24=0,0,J38/TrRoad_act!J24*1000)</f>
        <v>1021.63961626372</v>
      </c>
      <c r="K102" s="87">
        <f>IF(TrRoad_act!K24=0,0,K38/TrRoad_act!K24*1000)</f>
        <v>991.9570171857855</v>
      </c>
      <c r="L102" s="87">
        <f>IF(TrRoad_act!L24=0,0,L38/TrRoad_act!L24*1000)</f>
        <v>1059.0527775457156</v>
      </c>
      <c r="M102" s="87">
        <f>IF(TrRoad_act!M24=0,0,M38/TrRoad_act!M24*1000)</f>
        <v>1036.7856882667379</v>
      </c>
      <c r="N102" s="87">
        <f>IF(TrRoad_act!N24=0,0,N38/TrRoad_act!N24*1000)</f>
        <v>1048.3200552334433</v>
      </c>
      <c r="O102" s="87">
        <f>IF(TrRoad_act!O24=0,0,O38/TrRoad_act!O24*1000)</f>
        <v>1068.6600599187859</v>
      </c>
      <c r="P102" s="87">
        <f>IF(TrRoad_act!P24=0,0,P38/TrRoad_act!P24*1000)</f>
        <v>1061.0985397346074</v>
      </c>
      <c r="Q102" s="87">
        <f>IF(TrRoad_act!Q24=0,0,Q38/TrRoad_act!Q24*1000)</f>
        <v>1088.3653761424214</v>
      </c>
      <c r="R102" s="87">
        <f>IF(TrRoad_act!R24=0,0,R38/TrRoad_act!R24*1000)</f>
        <v>1074.1618583408595</v>
      </c>
      <c r="S102" s="87">
        <f>IF(TrRoad_act!S24=0,0,S38/TrRoad_act!S24*1000)</f>
        <v>1007.2394803756304</v>
      </c>
      <c r="T102" s="87">
        <f>IF(TrRoad_act!T24=0,0,T38/TrRoad_act!T24*1000)</f>
        <v>1012.2354883526434</v>
      </c>
      <c r="U102" s="87">
        <f>IF(TrRoad_act!U24=0,0,U38/TrRoad_act!U24*1000)</f>
        <v>1084.699206530202</v>
      </c>
      <c r="V102" s="87">
        <f>IF(TrRoad_act!V24=0,0,V38/TrRoad_act!V24*1000)</f>
        <v>1110.06112423849</v>
      </c>
      <c r="W102" s="87">
        <f>IF(TrRoad_act!W24=0,0,W38/TrRoad_act!W24*1000)</f>
        <v>1228.2606528777048</v>
      </c>
      <c r="DA102" s="171" t="s">
        <v>808</v>
      </c>
    </row>
    <row r="103" spans="1:105" ht="11.45" customHeight="1" x14ac:dyDescent="0.25">
      <c r="A103" s="111" t="s">
        <v>115</v>
      </c>
      <c r="B103" s="87">
        <f>IF(TrRoad_act!B25=0,0,B39/TrRoad_act!B25*1000)</f>
        <v>0</v>
      </c>
      <c r="C103" s="87">
        <f>IF(TrRoad_act!C25=0,0,C39/TrRoad_act!C25*1000)</f>
        <v>0</v>
      </c>
      <c r="D103" s="87">
        <f>IF(TrRoad_act!D25=0,0,D39/TrRoad_act!D25*1000)</f>
        <v>0</v>
      </c>
      <c r="E103" s="87">
        <f>IF(TrRoad_act!E25=0,0,E39/TrRoad_act!E25*1000)</f>
        <v>0</v>
      </c>
      <c r="F103" s="87">
        <f>IF(TrRoad_act!F25=0,0,F39/TrRoad_act!F25*1000)</f>
        <v>0</v>
      </c>
      <c r="G103" s="87">
        <f>IF(TrRoad_act!G25=0,0,G39/TrRoad_act!G25*1000)</f>
        <v>0</v>
      </c>
      <c r="H103" s="87">
        <f>IF(TrRoad_act!H25=0,0,H39/TrRoad_act!H25*1000)</f>
        <v>0</v>
      </c>
      <c r="I103" s="87">
        <f>IF(TrRoad_act!I25=0,0,I39/TrRoad_act!I25*1000)</f>
        <v>0</v>
      </c>
      <c r="J103" s="87">
        <f>IF(TrRoad_act!J25=0,0,J39/TrRoad_act!J25*1000)</f>
        <v>0</v>
      </c>
      <c r="K103" s="87">
        <f>IF(TrRoad_act!K25=0,0,K39/TrRoad_act!K25*1000)</f>
        <v>0</v>
      </c>
      <c r="L103" s="87">
        <f>IF(TrRoad_act!L25=0,0,L39/TrRoad_act!L25*1000)</f>
        <v>0</v>
      </c>
      <c r="M103" s="87">
        <f>IF(TrRoad_act!M25=0,0,M39/TrRoad_act!M25*1000)</f>
        <v>0</v>
      </c>
      <c r="N103" s="87">
        <f>IF(TrRoad_act!N25=0,0,N39/TrRoad_act!N25*1000)</f>
        <v>0</v>
      </c>
      <c r="O103" s="87">
        <f>IF(TrRoad_act!O25=0,0,O39/TrRoad_act!O25*1000)</f>
        <v>0</v>
      </c>
      <c r="P103" s="87">
        <f>IF(TrRoad_act!P25=0,0,P39/TrRoad_act!P25*1000)</f>
        <v>0</v>
      </c>
      <c r="Q103" s="87">
        <f>IF(TrRoad_act!Q25=0,0,Q39/TrRoad_act!Q25*1000)</f>
        <v>0</v>
      </c>
      <c r="R103" s="87">
        <f>IF(TrRoad_act!R25=0,0,R39/TrRoad_act!R25*1000)</f>
        <v>0</v>
      </c>
      <c r="S103" s="87">
        <f>IF(TrRoad_act!S25=0,0,S39/TrRoad_act!S25*1000)</f>
        <v>0</v>
      </c>
      <c r="T103" s="87">
        <f>IF(TrRoad_act!T25=0,0,T39/TrRoad_act!T25*1000)</f>
        <v>0</v>
      </c>
      <c r="U103" s="87">
        <f>IF(TrRoad_act!U25=0,0,U39/TrRoad_act!U25*1000)</f>
        <v>0</v>
      </c>
      <c r="V103" s="87">
        <f>IF(TrRoad_act!V25=0,0,V39/TrRoad_act!V25*1000)</f>
        <v>0</v>
      </c>
      <c r="W103" s="87">
        <f>IF(TrRoad_act!W25=0,0,W39/TrRoad_act!W25*1000)</f>
        <v>0</v>
      </c>
      <c r="DA103" s="171" t="s">
        <v>809</v>
      </c>
    </row>
    <row r="104" spans="1:105" ht="11.45" customHeight="1" x14ac:dyDescent="0.25">
      <c r="A104" s="109" t="s">
        <v>160</v>
      </c>
      <c r="B104" s="116">
        <f>IF(TrRoad_act!B26=0,0,B40/TrRoad_act!B26*1000)</f>
        <v>104.6884062877088</v>
      </c>
      <c r="C104" s="116">
        <f>IF(TrRoad_act!C26=0,0,C40/TrRoad_act!C26*1000)</f>
        <v>106.50445004886629</v>
      </c>
      <c r="D104" s="116">
        <f>IF(TrRoad_act!D26=0,0,D40/TrRoad_act!D26*1000)</f>
        <v>104.01606130648487</v>
      </c>
      <c r="E104" s="116">
        <f>IF(TrRoad_act!E26=0,0,E40/TrRoad_act!E26*1000)</f>
        <v>106.66696717604397</v>
      </c>
      <c r="F104" s="116">
        <f>IF(TrRoad_act!F26=0,0,F40/TrRoad_act!F26*1000)</f>
        <v>103.46779328952765</v>
      </c>
      <c r="G104" s="116">
        <f>IF(TrRoad_act!G26=0,0,G40/TrRoad_act!G26*1000)</f>
        <v>102.97204710525195</v>
      </c>
      <c r="H104" s="116">
        <f>IF(TrRoad_act!H26=0,0,H40/TrRoad_act!H26*1000)</f>
        <v>105.41175961257801</v>
      </c>
      <c r="I104" s="116">
        <f>IF(TrRoad_act!I26=0,0,I40/TrRoad_act!I26*1000)</f>
        <v>102.94226077848096</v>
      </c>
      <c r="J104" s="116">
        <f>IF(TrRoad_act!J26=0,0,J40/TrRoad_act!J26*1000)</f>
        <v>99.88074362324744</v>
      </c>
      <c r="K104" s="116">
        <f>IF(TrRoad_act!K26=0,0,K40/TrRoad_act!K26*1000)</f>
        <v>99.856282522708398</v>
      </c>
      <c r="L104" s="116">
        <f>IF(TrRoad_act!L26=0,0,L40/TrRoad_act!L26*1000)</f>
        <v>98.671496827395117</v>
      </c>
      <c r="M104" s="116">
        <f>IF(TrRoad_act!M26=0,0,M40/TrRoad_act!M26*1000)</f>
        <v>97.484269520594069</v>
      </c>
      <c r="N104" s="116">
        <f>IF(TrRoad_act!N26=0,0,N40/TrRoad_act!N26*1000)</f>
        <v>96.660112628738787</v>
      </c>
      <c r="O104" s="116">
        <f>IF(TrRoad_act!O26=0,0,O40/TrRoad_act!O26*1000)</f>
        <v>92.642444836865423</v>
      </c>
      <c r="P104" s="116">
        <f>IF(TrRoad_act!P26=0,0,P40/TrRoad_act!P26*1000)</f>
        <v>89.918745191961904</v>
      </c>
      <c r="Q104" s="116">
        <f>IF(TrRoad_act!Q26=0,0,Q40/TrRoad_act!Q26*1000)</f>
        <v>89.813866760074006</v>
      </c>
      <c r="R104" s="116">
        <f>IF(TrRoad_act!R26=0,0,R40/TrRoad_act!R26*1000)</f>
        <v>92.888242857030633</v>
      </c>
      <c r="S104" s="116">
        <f>IF(TrRoad_act!S26=0,0,S40/TrRoad_act!S26*1000)</f>
        <v>92.535136535947871</v>
      </c>
      <c r="T104" s="116">
        <f>IF(TrRoad_act!T26=0,0,T40/TrRoad_act!T26*1000)</f>
        <v>94.582733822481288</v>
      </c>
      <c r="U104" s="116">
        <f>IF(TrRoad_act!U26=0,0,U40/TrRoad_act!U26*1000)</f>
        <v>92.179148451619682</v>
      </c>
      <c r="V104" s="116">
        <f>IF(TrRoad_act!V26=0,0,V40/TrRoad_act!V26*1000)</f>
        <v>85.959538335780621</v>
      </c>
      <c r="W104" s="116">
        <f>IF(TrRoad_act!W26=0,0,W40/TrRoad_act!W26*1000)</f>
        <v>88.885707246071334</v>
      </c>
      <c r="DA104" s="176" t="s">
        <v>446</v>
      </c>
    </row>
    <row r="105" spans="1:105" ht="11.45" customHeight="1" x14ac:dyDescent="0.25">
      <c r="A105" s="128" t="s">
        <v>27</v>
      </c>
      <c r="B105" s="101">
        <f>IF(TrRoad_act!B27=0,0,B41/TrRoad_act!B27*1000)</f>
        <v>104.44581012102145</v>
      </c>
      <c r="C105" s="101">
        <f>IF(TrRoad_act!C27=0,0,C41/TrRoad_act!C27*1000)</f>
        <v>108.59853458437419</v>
      </c>
      <c r="D105" s="101">
        <f>IF(TrRoad_act!D27=0,0,D41/TrRoad_act!D27*1000)</f>
        <v>105.85790218848311</v>
      </c>
      <c r="E105" s="101">
        <f>IF(TrRoad_act!E27=0,0,E41/TrRoad_act!E27*1000)</f>
        <v>109.34999769590073</v>
      </c>
      <c r="F105" s="101">
        <f>IF(TrRoad_act!F27=0,0,F41/TrRoad_act!F27*1000)</f>
        <v>107.15957847306393</v>
      </c>
      <c r="G105" s="101">
        <f>IF(TrRoad_act!G27=0,0,G41/TrRoad_act!G27*1000)</f>
        <v>106.93203295444155</v>
      </c>
      <c r="H105" s="101">
        <f>IF(TrRoad_act!H27=0,0,H41/TrRoad_act!H27*1000)</f>
        <v>108.77221791836901</v>
      </c>
      <c r="I105" s="101">
        <f>IF(TrRoad_act!I27=0,0,I41/TrRoad_act!I27*1000)</f>
        <v>107.26246650025878</v>
      </c>
      <c r="J105" s="101">
        <f>IF(TrRoad_act!J27=0,0,J41/TrRoad_act!J27*1000)</f>
        <v>103.57991499324463</v>
      </c>
      <c r="K105" s="101">
        <f>IF(TrRoad_act!K27=0,0,K41/TrRoad_act!K27*1000)</f>
        <v>102.91690067870846</v>
      </c>
      <c r="L105" s="101">
        <f>IF(TrRoad_act!L27=0,0,L41/TrRoad_act!L27*1000)</f>
        <v>100.06570783961392</v>
      </c>
      <c r="M105" s="101">
        <f>IF(TrRoad_act!M27=0,0,M41/TrRoad_act!M27*1000)</f>
        <v>99.984814873262522</v>
      </c>
      <c r="N105" s="101">
        <f>IF(TrRoad_act!N27=0,0,N41/TrRoad_act!N27*1000)</f>
        <v>97.9351980679712</v>
      </c>
      <c r="O105" s="101">
        <f>IF(TrRoad_act!O27=0,0,O41/TrRoad_act!O27*1000)</f>
        <v>93.232815211571392</v>
      </c>
      <c r="P105" s="101">
        <f>IF(TrRoad_act!P27=0,0,P41/TrRoad_act!P27*1000)</f>
        <v>92.066103234690019</v>
      </c>
      <c r="Q105" s="101">
        <f>IF(TrRoad_act!Q27=0,0,Q41/TrRoad_act!Q27*1000)</f>
        <v>91.892582801492452</v>
      </c>
      <c r="R105" s="101">
        <f>IF(TrRoad_act!R27=0,0,R41/TrRoad_act!R27*1000)</f>
        <v>95.275898020390642</v>
      </c>
      <c r="S105" s="101">
        <f>IF(TrRoad_act!S27=0,0,S41/TrRoad_act!S27*1000)</f>
        <v>94.56467054329778</v>
      </c>
      <c r="T105" s="101">
        <f>IF(TrRoad_act!T27=0,0,T41/TrRoad_act!T27*1000)</f>
        <v>95.906678341227106</v>
      </c>
      <c r="U105" s="101">
        <f>IF(TrRoad_act!U27=0,0,U41/TrRoad_act!U27*1000)</f>
        <v>92.576281941246918</v>
      </c>
      <c r="V105" s="101">
        <f>IF(TrRoad_act!V27=0,0,V41/TrRoad_act!V27*1000)</f>
        <v>86.991923680490629</v>
      </c>
      <c r="W105" s="101">
        <f>IF(TrRoad_act!W27=0,0,W41/TrRoad_act!W27*1000)</f>
        <v>91.688663181989668</v>
      </c>
      <c r="DA105" s="175" t="s">
        <v>810</v>
      </c>
    </row>
    <row r="106" spans="1:105" ht="11.45" customHeight="1" x14ac:dyDescent="0.25">
      <c r="A106" s="138" t="s">
        <v>116</v>
      </c>
      <c r="B106" s="88">
        <f>IF(TrRoad_act!B28=0,0,B42/TrRoad_act!B28*1000)</f>
        <v>105.30121257797724</v>
      </c>
      <c r="C106" s="88">
        <f>IF(TrRoad_act!C28=0,0,C42/TrRoad_act!C28*1000)</f>
        <v>101.47306348896799</v>
      </c>
      <c r="D106" s="88">
        <f>IF(TrRoad_act!D28=0,0,D42/TrRoad_act!D28*1000)</f>
        <v>99.731108541253363</v>
      </c>
      <c r="E106" s="88">
        <f>IF(TrRoad_act!E28=0,0,E42/TrRoad_act!E28*1000)</f>
        <v>100.55362575958893</v>
      </c>
      <c r="F106" s="88">
        <f>IF(TrRoad_act!F28=0,0,F42/TrRoad_act!F28*1000)</f>
        <v>95.65991406146469</v>
      </c>
      <c r="G106" s="88">
        <f>IF(TrRoad_act!G28=0,0,G42/TrRoad_act!G28*1000)</f>
        <v>94.686756920763955</v>
      </c>
      <c r="H106" s="88">
        <f>IF(TrRoad_act!H28=0,0,H42/TrRoad_act!H28*1000)</f>
        <v>98.604968550657262</v>
      </c>
      <c r="I106" s="88">
        <f>IF(TrRoad_act!I28=0,0,I42/TrRoad_act!I28*1000)</f>
        <v>94.179945512630596</v>
      </c>
      <c r="J106" s="88">
        <f>IF(TrRoad_act!J28=0,0,J42/TrRoad_act!J28*1000)</f>
        <v>92.342158877878873</v>
      </c>
      <c r="K106" s="88">
        <f>IF(TrRoad_act!K28=0,0,K42/TrRoad_act!K28*1000)</f>
        <v>93.418452102756191</v>
      </c>
      <c r="L106" s="88">
        <f>IF(TrRoad_act!L28=0,0,L42/TrRoad_act!L28*1000)</f>
        <v>95.911074468851339</v>
      </c>
      <c r="M106" s="88">
        <f>IF(TrRoad_act!M28=0,0,M42/TrRoad_act!M28*1000)</f>
        <v>92.519546805987588</v>
      </c>
      <c r="N106" s="88">
        <f>IF(TrRoad_act!N28=0,0,N42/TrRoad_act!N28*1000)</f>
        <v>94.256618320378536</v>
      </c>
      <c r="O106" s="88">
        <f>IF(TrRoad_act!O28=0,0,O42/TrRoad_act!O28*1000)</f>
        <v>91.582232921349487</v>
      </c>
      <c r="P106" s="88">
        <f>IF(TrRoad_act!P28=0,0,P42/TrRoad_act!P28*1000)</f>
        <v>86.095459218715291</v>
      </c>
      <c r="Q106" s="88">
        <f>IF(TrRoad_act!Q28=0,0,Q42/TrRoad_act!Q28*1000)</f>
        <v>86.089506885742068</v>
      </c>
      <c r="R106" s="88">
        <f>IF(TrRoad_act!R28=0,0,R42/TrRoad_act!R28*1000)</f>
        <v>88.732428855078751</v>
      </c>
      <c r="S106" s="88">
        <f>IF(TrRoad_act!S28=0,0,S42/TrRoad_act!S28*1000)</f>
        <v>89.117330648964511</v>
      </c>
      <c r="T106" s="88">
        <f>IF(TrRoad_act!T28=0,0,T42/TrRoad_act!T28*1000)</f>
        <v>92.254517682974281</v>
      </c>
      <c r="U106" s="88">
        <f>IF(TrRoad_act!U28=0,0,U42/TrRoad_act!U28*1000)</f>
        <v>91.49312122394889</v>
      </c>
      <c r="V106" s="88">
        <f>IF(TrRoad_act!V28=0,0,V42/TrRoad_act!V28*1000)</f>
        <v>84.163944894925791</v>
      </c>
      <c r="W106" s="88">
        <f>IF(TrRoad_act!W28=0,0,W42/TrRoad_act!W28*1000)</f>
        <v>84.059888863591638</v>
      </c>
      <c r="DA106" s="178" t="s">
        <v>811</v>
      </c>
    </row>
    <row r="107" spans="1:105" x14ac:dyDescent="0.25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DA107" s="171"/>
    </row>
    <row r="108" spans="1:105" ht="11.45" customHeight="1" x14ac:dyDescent="0.25">
      <c r="A108" s="53" t="s">
        <v>130</v>
      </c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DA108" s="172"/>
    </row>
    <row r="109" spans="1:105" ht="11.45" customHeight="1" x14ac:dyDescent="0.25">
      <c r="A109" s="27" t="s">
        <v>33</v>
      </c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DA109" s="173"/>
    </row>
    <row r="110" spans="1:105" ht="11.45" customHeight="1" x14ac:dyDescent="0.25">
      <c r="A110" s="136" t="s">
        <v>182</v>
      </c>
      <c r="B110" s="152">
        <f>IF(B19=0,0,1000000*B19/TrRoad_act!B59)</f>
        <v>393.29205674536053</v>
      </c>
      <c r="C110" s="152">
        <f>IF(C19=0,0,1000000*C19/TrRoad_act!C59)</f>
        <v>389.85118443635668</v>
      </c>
      <c r="D110" s="152">
        <f>IF(D19=0,0,1000000*D19/TrRoad_act!D59)</f>
        <v>376.08881712651441</v>
      </c>
      <c r="E110" s="152">
        <f>IF(E19=0,0,1000000*E19/TrRoad_act!E59)</f>
        <v>373.54870490117196</v>
      </c>
      <c r="F110" s="152">
        <f>IF(F19=0,0,1000000*F19/TrRoad_act!F59)</f>
        <v>372.6552896186364</v>
      </c>
      <c r="G110" s="152">
        <f>IF(G19=0,0,1000000*G19/TrRoad_act!G59)</f>
        <v>365.96344090995376</v>
      </c>
      <c r="H110" s="152">
        <f>IF(H19=0,0,1000000*H19/TrRoad_act!H59)</f>
        <v>346.99022836725982</v>
      </c>
      <c r="I110" s="152">
        <f>IF(I19=0,0,1000000*I19/TrRoad_act!I59)</f>
        <v>322.02907385393218</v>
      </c>
      <c r="J110" s="152">
        <f>IF(J19=0,0,1000000*J19/TrRoad_act!J59)</f>
        <v>321.62198650532468</v>
      </c>
      <c r="K110" s="152">
        <f>IF(K19=0,0,1000000*K19/TrRoad_act!K59)</f>
        <v>307.87028462163516</v>
      </c>
      <c r="L110" s="152">
        <f>IF(L19=0,0,1000000*L19/TrRoad_act!L59)</f>
        <v>305.06129868195774</v>
      </c>
      <c r="M110" s="152">
        <f>IF(M19=0,0,1000000*M19/TrRoad_act!M59)</f>
        <v>301.00528149279091</v>
      </c>
      <c r="N110" s="152">
        <f>IF(N19=0,0,1000000*N19/TrRoad_act!N59)</f>
        <v>295.38902409821486</v>
      </c>
      <c r="O110" s="152">
        <f>IF(O19=0,0,1000000*O19/TrRoad_act!O59)</f>
        <v>288.86719092142113</v>
      </c>
      <c r="P110" s="152">
        <f>IF(P19=0,0,1000000*P19/TrRoad_act!P59)</f>
        <v>291.53231251670087</v>
      </c>
      <c r="Q110" s="152">
        <f>IF(Q19=0,0,1000000*Q19/TrRoad_act!Q59)</f>
        <v>288.5104049163067</v>
      </c>
      <c r="R110" s="152">
        <f>IF(R19=0,0,1000000*R19/TrRoad_act!R59)</f>
        <v>283.88576666399308</v>
      </c>
      <c r="S110" s="152">
        <f>IF(S19=0,0,1000000*S19/TrRoad_act!S59)</f>
        <v>264.7199176649662</v>
      </c>
      <c r="T110" s="152">
        <f>IF(T19=0,0,1000000*T19/TrRoad_act!T59)</f>
        <v>247.21430372008405</v>
      </c>
      <c r="U110" s="152">
        <f>IF(U19=0,0,1000000*U19/TrRoad_act!U59)</f>
        <v>253.00860500951666</v>
      </c>
      <c r="V110" s="152">
        <f>IF(V19=0,0,1000000*V19/TrRoad_act!V59)</f>
        <v>217.34002505315567</v>
      </c>
      <c r="W110" s="152">
        <f>IF(W19=0,0,1000000*W19/TrRoad_act!W59)</f>
        <v>212.67757675434768</v>
      </c>
      <c r="DA110" s="174" t="s">
        <v>812</v>
      </c>
    </row>
    <row r="111" spans="1:105" ht="11.45" customHeight="1" x14ac:dyDescent="0.25">
      <c r="A111" s="109" t="s">
        <v>20</v>
      </c>
      <c r="B111" s="116">
        <f>IF(B20=0,0,1000000*B20/TrRoad_act!B60)</f>
        <v>2510.1587453921934</v>
      </c>
      <c r="C111" s="116">
        <f>IF(C20=0,0,1000000*C20/TrRoad_act!C60)</f>
        <v>2488.7510572147148</v>
      </c>
      <c r="D111" s="116">
        <f>IF(D20=0,0,1000000*D20/TrRoad_act!D60)</f>
        <v>2495.3305692237745</v>
      </c>
      <c r="E111" s="116">
        <f>IF(E20=0,0,1000000*E20/TrRoad_act!E60)</f>
        <v>2468.6354885945143</v>
      </c>
      <c r="F111" s="116">
        <f>IF(F20=0,0,1000000*F20/TrRoad_act!F60)</f>
        <v>2474.670303761432</v>
      </c>
      <c r="G111" s="116">
        <f>IF(G20=0,0,1000000*G20/TrRoad_act!G60)</f>
        <v>2397.1090223062292</v>
      </c>
      <c r="H111" s="116">
        <f>IF(H20=0,0,1000000*H20/TrRoad_act!H60)</f>
        <v>2371.0393186661308</v>
      </c>
      <c r="I111" s="116">
        <f>IF(I20=0,0,1000000*I20/TrRoad_act!I60)</f>
        <v>2338.8334320754934</v>
      </c>
      <c r="J111" s="116">
        <f>IF(J20=0,0,1000000*J20/TrRoad_act!J60)</f>
        <v>2255.4955646532194</v>
      </c>
      <c r="K111" s="116">
        <f>IF(K20=0,0,1000000*K20/TrRoad_act!K60)</f>
        <v>2216.0332479151289</v>
      </c>
      <c r="L111" s="116">
        <f>IF(L20=0,0,1000000*L20/TrRoad_act!L60)</f>
        <v>2128.8542516980201</v>
      </c>
      <c r="M111" s="116">
        <f>IF(M20=0,0,1000000*M20/TrRoad_act!M60)</f>
        <v>2074.5880422391888</v>
      </c>
      <c r="N111" s="116">
        <f>IF(N20=0,0,1000000*N20/TrRoad_act!N60)</f>
        <v>1984.5553585867383</v>
      </c>
      <c r="O111" s="116">
        <f>IF(O20=0,0,1000000*O20/TrRoad_act!O60)</f>
        <v>1970.9017257537173</v>
      </c>
      <c r="P111" s="116">
        <f>IF(P20=0,0,1000000*P20/TrRoad_act!P60)</f>
        <v>1990.6166610998825</v>
      </c>
      <c r="Q111" s="116">
        <f>IF(Q20=0,0,1000000*Q20/TrRoad_act!Q60)</f>
        <v>1982.7166188826395</v>
      </c>
      <c r="R111" s="116">
        <f>IF(R20=0,0,1000000*R20/TrRoad_act!R60)</f>
        <v>1975.1857662187836</v>
      </c>
      <c r="S111" s="116">
        <f>IF(S20=0,0,1000000*S20/TrRoad_act!S60)</f>
        <v>1956.5995857249172</v>
      </c>
      <c r="T111" s="116">
        <f>IF(T20=0,0,1000000*T20/TrRoad_act!T60)</f>
        <v>1906.1227249039737</v>
      </c>
      <c r="U111" s="116">
        <f>IF(U20=0,0,1000000*U20/TrRoad_act!U60)</f>
        <v>1881.386981924004</v>
      </c>
      <c r="V111" s="116">
        <f>IF(V20=0,0,1000000*V20/TrRoad_act!V60)</f>
        <v>1570.1652675291082</v>
      </c>
      <c r="W111" s="116">
        <f>IF(W20=0,0,1000000*W20/TrRoad_act!W60)</f>
        <v>1660.6745063384669</v>
      </c>
      <c r="DA111" s="176" t="s">
        <v>813</v>
      </c>
    </row>
    <row r="112" spans="1:105" ht="11.45" customHeight="1" x14ac:dyDescent="0.25">
      <c r="A112" s="111" t="s">
        <v>110</v>
      </c>
      <c r="B112" s="87">
        <f>IF(B21=0,0,1000000*B21/TrRoad_act!B61)</f>
        <v>2134.4403101424705</v>
      </c>
      <c r="C112" s="87">
        <f>IF(C21=0,0,1000000*C21/TrRoad_act!C61)</f>
        <v>2098.6810824078589</v>
      </c>
      <c r="D112" s="87">
        <f>IF(D21=0,0,1000000*D21/TrRoad_act!D61)</f>
        <v>2083.4867348579655</v>
      </c>
      <c r="E112" s="87">
        <f>IF(E21=0,0,1000000*E21/TrRoad_act!E61)</f>
        <v>2034.181922278055</v>
      </c>
      <c r="F112" s="87">
        <f>IF(F21=0,0,1000000*F21/TrRoad_act!F61)</f>
        <v>2005.5433483488994</v>
      </c>
      <c r="G112" s="87">
        <f>IF(G21=0,0,1000000*G21/TrRoad_act!G61)</f>
        <v>1920.2431047226778</v>
      </c>
      <c r="H112" s="87">
        <f>IF(H21=0,0,1000000*H21/TrRoad_act!H61)</f>
        <v>1867.045080103491</v>
      </c>
      <c r="I112" s="87">
        <f>IF(I21=0,0,1000000*I21/TrRoad_act!I61)</f>
        <v>1814.4387103106385</v>
      </c>
      <c r="J112" s="87">
        <f>IF(J21=0,0,1000000*J21/TrRoad_act!J61)</f>
        <v>1722.1045864229504</v>
      </c>
      <c r="K112" s="87">
        <f>IF(K21=0,0,1000000*K21/TrRoad_act!K61)</f>
        <v>1682.104261187636</v>
      </c>
      <c r="L112" s="87">
        <f>IF(L21=0,0,1000000*L21/TrRoad_act!L61)</f>
        <v>1586.7499341172891</v>
      </c>
      <c r="M112" s="87">
        <f>IF(M21=0,0,1000000*M21/TrRoad_act!M61)</f>
        <v>1537.4493415624863</v>
      </c>
      <c r="N112" s="87">
        <f>IF(N21=0,0,1000000*N21/TrRoad_act!N61)</f>
        <v>1438.0084153919743</v>
      </c>
      <c r="O112" s="87">
        <f>IF(O21=0,0,1000000*O21/TrRoad_act!O61)</f>
        <v>1404.9858975931602</v>
      </c>
      <c r="P112" s="87">
        <f>IF(P21=0,0,1000000*P21/TrRoad_act!P61)</f>
        <v>1405.5508510832028</v>
      </c>
      <c r="Q112" s="87">
        <f>IF(Q21=0,0,1000000*Q21/TrRoad_act!Q61)</f>
        <v>1380.4785822242902</v>
      </c>
      <c r="R112" s="87">
        <f>IF(R21=0,0,1000000*R21/TrRoad_act!R61)</f>
        <v>1370.9437249920345</v>
      </c>
      <c r="S112" s="87">
        <f>IF(S21=0,0,1000000*S21/TrRoad_act!S61)</f>
        <v>1359.42326182702</v>
      </c>
      <c r="T112" s="87">
        <f>IF(T21=0,0,1000000*T21/TrRoad_act!T61)</f>
        <v>1341.7722742184053</v>
      </c>
      <c r="U112" s="87">
        <f>IF(U21=0,0,1000000*U21/TrRoad_act!U61)</f>
        <v>1335.2812405013483</v>
      </c>
      <c r="V112" s="87">
        <f>IF(V21=0,0,1000000*V21/TrRoad_act!V61)</f>
        <v>1129.0142474612176</v>
      </c>
      <c r="W112" s="87">
        <f>IF(W21=0,0,1000000*W21/TrRoad_act!W61)</f>
        <v>1222.3164107716711</v>
      </c>
      <c r="DA112" s="171" t="s">
        <v>814</v>
      </c>
    </row>
    <row r="113" spans="1:105" ht="11.45" customHeight="1" x14ac:dyDescent="0.25">
      <c r="A113" s="111" t="s">
        <v>111</v>
      </c>
      <c r="B113" s="87">
        <f>IF(B22=0,0,1000000*B22/TrRoad_act!B62)</f>
        <v>4004.840494701521</v>
      </c>
      <c r="C113" s="87">
        <f>IF(C22=0,0,1000000*C22/TrRoad_act!C62)</f>
        <v>3926.693671813568</v>
      </c>
      <c r="D113" s="87">
        <f>IF(D22=0,0,1000000*D22/TrRoad_act!D62)</f>
        <v>3880.5985534301717</v>
      </c>
      <c r="E113" s="87">
        <f>IF(E22=0,0,1000000*E22/TrRoad_act!E62)</f>
        <v>3804.4504985218709</v>
      </c>
      <c r="F113" s="87">
        <f>IF(F22=0,0,1000000*F22/TrRoad_act!F62)</f>
        <v>3755.8710491352058</v>
      </c>
      <c r="G113" s="87">
        <f>IF(G22=0,0,1000000*G22/TrRoad_act!G62)</f>
        <v>3589.8962541695264</v>
      </c>
      <c r="H113" s="87">
        <f>IF(H22=0,0,1000000*H22/TrRoad_act!H62)</f>
        <v>3516.185401903032</v>
      </c>
      <c r="I113" s="87">
        <f>IF(I22=0,0,1000000*I22/TrRoad_act!I62)</f>
        <v>3439.456212440452</v>
      </c>
      <c r="J113" s="87">
        <f>IF(J22=0,0,1000000*J22/TrRoad_act!J62)</f>
        <v>3280.6267693005775</v>
      </c>
      <c r="K113" s="87">
        <f>IF(K22=0,0,1000000*K22/TrRoad_act!K62)</f>
        <v>3169.9181374584959</v>
      </c>
      <c r="L113" s="87">
        <f>IF(L22=0,0,1000000*L22/TrRoad_act!L62)</f>
        <v>3042.8665503061015</v>
      </c>
      <c r="M113" s="87">
        <f>IF(M22=0,0,1000000*M22/TrRoad_act!M62)</f>
        <v>2905.9057470227872</v>
      </c>
      <c r="N113" s="87">
        <f>IF(N22=0,0,1000000*N22/TrRoad_act!N62)</f>
        <v>2781.1382220787282</v>
      </c>
      <c r="O113" s="87">
        <f>IF(O22=0,0,1000000*O22/TrRoad_act!O62)</f>
        <v>2757.2810778693329</v>
      </c>
      <c r="P113" s="87">
        <f>IF(P22=0,0,1000000*P22/TrRoad_act!P62)</f>
        <v>2776.5463044760004</v>
      </c>
      <c r="Q113" s="87">
        <f>IF(Q22=0,0,1000000*Q22/TrRoad_act!Q62)</f>
        <v>2767.2794650595433</v>
      </c>
      <c r="R113" s="87">
        <f>IF(R22=0,0,1000000*R22/TrRoad_act!R62)</f>
        <v>2751.333875563957</v>
      </c>
      <c r="S113" s="87">
        <f>IF(S22=0,0,1000000*S22/TrRoad_act!S62)</f>
        <v>2720.2709271877166</v>
      </c>
      <c r="T113" s="87">
        <f>IF(T22=0,0,1000000*T22/TrRoad_act!T62)</f>
        <v>2634.0872041752928</v>
      </c>
      <c r="U113" s="87">
        <f>IF(U22=0,0,1000000*U22/TrRoad_act!U62)</f>
        <v>2602.1033688696616</v>
      </c>
      <c r="V113" s="87">
        <f>IF(V22=0,0,1000000*V22/TrRoad_act!V62)</f>
        <v>2169.5364866374912</v>
      </c>
      <c r="W113" s="87">
        <f>IF(W22=0,0,1000000*W22/TrRoad_act!W62)</f>
        <v>2294.0556741773485</v>
      </c>
      <c r="DA113" s="171" t="s">
        <v>815</v>
      </c>
    </row>
    <row r="114" spans="1:105" ht="11.45" customHeight="1" x14ac:dyDescent="0.25">
      <c r="A114" s="111" t="s">
        <v>112</v>
      </c>
      <c r="B114" s="87">
        <f>IF(B23=0,0,1000000*B23/TrRoad_act!B63)</f>
        <v>2518.5591766982952</v>
      </c>
      <c r="C114" s="87">
        <f>IF(C23=0,0,1000000*C23/TrRoad_act!C63)</f>
        <v>2326.7169595414116</v>
      </c>
      <c r="D114" s="87">
        <f>IF(D23=0,0,1000000*D23/TrRoad_act!D63)</f>
        <v>2204.7421429482856</v>
      </c>
      <c r="E114" s="87">
        <f>IF(E23=0,0,1000000*E23/TrRoad_act!E63)</f>
        <v>2026.4999167545561</v>
      </c>
      <c r="F114" s="87">
        <f>IF(F23=0,0,1000000*F23/TrRoad_act!F63)</f>
        <v>2072.2876092148881</v>
      </c>
      <c r="G114" s="87">
        <f>IF(G23=0,0,1000000*G23/TrRoad_act!G63)</f>
        <v>2004.1924180567557</v>
      </c>
      <c r="H114" s="87">
        <f>IF(H23=0,0,1000000*H23/TrRoad_act!H63)</f>
        <v>1963.3145850029994</v>
      </c>
      <c r="I114" s="87">
        <f>IF(I23=0,0,1000000*I23/TrRoad_act!I63)</f>
        <v>1883.1922988034751</v>
      </c>
      <c r="J114" s="87">
        <f>IF(J23=0,0,1000000*J23/TrRoad_act!J63)</f>
        <v>1930.1691488477145</v>
      </c>
      <c r="K114" s="87">
        <f>IF(K23=0,0,1000000*K23/TrRoad_act!K63)</f>
        <v>1930.5540577576098</v>
      </c>
      <c r="L114" s="87">
        <f>IF(L23=0,0,1000000*L23/TrRoad_act!L63)</f>
        <v>1836.2770319691231</v>
      </c>
      <c r="M114" s="87">
        <f>IF(M23=0,0,1000000*M23/TrRoad_act!M63)</f>
        <v>1924.5859733987993</v>
      </c>
      <c r="N114" s="87">
        <f>IF(N23=0,0,1000000*N23/TrRoad_act!N63)</f>
        <v>1957.4893073643113</v>
      </c>
      <c r="O114" s="87">
        <f>IF(O23=0,0,1000000*O23/TrRoad_act!O63)</f>
        <v>1992.349579514437</v>
      </c>
      <c r="P114" s="87">
        <f>IF(P23=0,0,1000000*P23/TrRoad_act!P63)</f>
        <v>1954.2321859762644</v>
      </c>
      <c r="Q114" s="87">
        <f>IF(Q23=0,0,1000000*Q23/TrRoad_act!Q63)</f>
        <v>1946.4228395414398</v>
      </c>
      <c r="R114" s="87">
        <f>IF(R23=0,0,1000000*R23/TrRoad_act!R63)</f>
        <v>1901.6033487668465</v>
      </c>
      <c r="S114" s="87">
        <f>IF(S23=0,0,1000000*S23/TrRoad_act!S63)</f>
        <v>1939.594468023352</v>
      </c>
      <c r="T114" s="87">
        <f>IF(T23=0,0,1000000*T23/TrRoad_act!T63)</f>
        <v>1857.0947175447673</v>
      </c>
      <c r="U114" s="87">
        <f>IF(U23=0,0,1000000*U23/TrRoad_act!U63)</f>
        <v>1840.4830978233135</v>
      </c>
      <c r="V114" s="87">
        <f>IF(V23=0,0,1000000*V23/TrRoad_act!V63)</f>
        <v>1562.0558588189106</v>
      </c>
      <c r="W114" s="87">
        <f>IF(W23=0,0,1000000*W23/TrRoad_act!W63)</f>
        <v>1617.3878196176031</v>
      </c>
      <c r="DA114" s="171" t="s">
        <v>816</v>
      </c>
    </row>
    <row r="115" spans="1:105" ht="11.45" customHeight="1" x14ac:dyDescent="0.25">
      <c r="A115" s="111" t="s">
        <v>113</v>
      </c>
      <c r="B115" s="87">
        <f>IF(B24=0,0,1000000*B24/TrRoad_act!B64)</f>
        <v>2523.7200962803067</v>
      </c>
      <c r="C115" s="87">
        <f>IF(C24=0,0,1000000*C24/TrRoad_act!C64)</f>
        <v>2462.6137746122909</v>
      </c>
      <c r="D115" s="87">
        <f>IF(D24=0,0,1000000*D24/TrRoad_act!D64)</f>
        <v>2404.5674192172924</v>
      </c>
      <c r="E115" s="87">
        <f>IF(E24=0,0,1000000*E24/TrRoad_act!E64)</f>
        <v>2363.0755239522641</v>
      </c>
      <c r="F115" s="87">
        <f>IF(F24=0,0,1000000*F24/TrRoad_act!F64)</f>
        <v>2454.1463550195263</v>
      </c>
      <c r="G115" s="87">
        <f>IF(G24=0,0,1000000*G24/TrRoad_act!G64)</f>
        <v>2406.0157585977622</v>
      </c>
      <c r="H115" s="87">
        <f>IF(H24=0,0,1000000*H24/TrRoad_act!H64)</f>
        <v>2389.6781646218305</v>
      </c>
      <c r="I115" s="87">
        <f>IF(I24=0,0,1000000*I24/TrRoad_act!I64)</f>
        <v>2331.6254959651319</v>
      </c>
      <c r="J115" s="87">
        <f>IF(J24=0,0,1000000*J24/TrRoad_act!J64)</f>
        <v>2196.9332476813988</v>
      </c>
      <c r="K115" s="87">
        <f>IF(K24=0,0,1000000*K24/TrRoad_act!K64)</f>
        <v>2060.2393001555115</v>
      </c>
      <c r="L115" s="87">
        <f>IF(L24=0,0,1000000*L24/TrRoad_act!L64)</f>
        <v>2073.0049838915284</v>
      </c>
      <c r="M115" s="87">
        <f>IF(M24=0,0,1000000*M24/TrRoad_act!M64)</f>
        <v>2011.1408620642346</v>
      </c>
      <c r="N115" s="87">
        <f>IF(N24=0,0,1000000*N24/TrRoad_act!N64)</f>
        <v>1875.6090314514186</v>
      </c>
      <c r="O115" s="87">
        <f>IF(O24=0,0,1000000*O24/TrRoad_act!O64)</f>
        <v>1861.1626325592933</v>
      </c>
      <c r="P115" s="87">
        <f>IF(P24=0,0,1000000*P24/TrRoad_act!P64)</f>
        <v>1878.8089837075363</v>
      </c>
      <c r="Q115" s="87">
        <f>IF(Q24=0,0,1000000*Q24/TrRoad_act!Q64)</f>
        <v>1847.5798459741018</v>
      </c>
      <c r="R115" s="87">
        <f>IF(R24=0,0,1000000*R24/TrRoad_act!R64)</f>
        <v>1841.9532571815737</v>
      </c>
      <c r="S115" s="87">
        <f>IF(S24=0,0,1000000*S24/TrRoad_act!S64)</f>
        <v>1695.8626508923537</v>
      </c>
      <c r="T115" s="87">
        <f>IF(T24=0,0,1000000*T24/TrRoad_act!T64)</f>
        <v>1684.8774021728921</v>
      </c>
      <c r="U115" s="87">
        <f>IF(U24=0,0,1000000*U24/TrRoad_act!U64)</f>
        <v>1797.0836717069658</v>
      </c>
      <c r="V115" s="87">
        <f>IF(V24=0,0,1000000*V24/TrRoad_act!V64)</f>
        <v>1488.0270746333979</v>
      </c>
      <c r="W115" s="87">
        <f>IF(W24=0,0,1000000*W24/TrRoad_act!W64)</f>
        <v>1564.1772640274301</v>
      </c>
      <c r="DA115" s="171" t="s">
        <v>817</v>
      </c>
    </row>
    <row r="116" spans="1:105" ht="11.45" customHeight="1" x14ac:dyDescent="0.25">
      <c r="A116" s="111" t="s">
        <v>114</v>
      </c>
      <c r="B116" s="87">
        <f>IF(B25=0,0,1000000*B25/TrRoad_act!B65)</f>
        <v>0</v>
      </c>
      <c r="C116" s="87">
        <f>IF(C25=0,0,1000000*C25/TrRoad_act!C65)</f>
        <v>0</v>
      </c>
      <c r="D116" s="87">
        <f>IF(D25=0,0,1000000*D25/TrRoad_act!D65)</f>
        <v>0</v>
      </c>
      <c r="E116" s="87">
        <f>IF(E25=0,0,1000000*E25/TrRoad_act!E65)</f>
        <v>0</v>
      </c>
      <c r="F116" s="87">
        <f>IF(F25=0,0,1000000*F25/TrRoad_act!F65)</f>
        <v>0</v>
      </c>
      <c r="G116" s="87">
        <f>IF(G25=0,0,1000000*G25/TrRoad_act!G65)</f>
        <v>0</v>
      </c>
      <c r="H116" s="87">
        <f>IF(H25=0,0,1000000*H25/TrRoad_act!H65)</f>
        <v>0</v>
      </c>
      <c r="I116" s="87">
        <f>IF(I25=0,0,1000000*I25/TrRoad_act!I65)</f>
        <v>0</v>
      </c>
      <c r="J116" s="87">
        <f>IF(J25=0,0,1000000*J25/TrRoad_act!J65)</f>
        <v>961.75824562440391</v>
      </c>
      <c r="K116" s="87">
        <f>IF(K25=0,0,1000000*K25/TrRoad_act!K65)</f>
        <v>941.85526843884145</v>
      </c>
      <c r="L116" s="87">
        <f>IF(L25=0,0,1000000*L25/TrRoad_act!L65)</f>
        <v>1094.1206889686682</v>
      </c>
      <c r="M116" s="87">
        <f>IF(M25=0,0,1000000*M25/TrRoad_act!M65)</f>
        <v>795.51448393391775</v>
      </c>
      <c r="N116" s="87">
        <f>IF(N25=0,0,1000000*N25/TrRoad_act!N65)</f>
        <v>645.03320421045896</v>
      </c>
      <c r="O116" s="87">
        <f>IF(O25=0,0,1000000*O25/TrRoad_act!O65)</f>
        <v>601.733329231884</v>
      </c>
      <c r="P116" s="87">
        <f>IF(P25=0,0,1000000*P25/TrRoad_act!P65)</f>
        <v>716.09059079831025</v>
      </c>
      <c r="Q116" s="87">
        <f>IF(Q25=0,0,1000000*Q25/TrRoad_act!Q65)</f>
        <v>686.69047537819029</v>
      </c>
      <c r="R116" s="87">
        <f>IF(R25=0,0,1000000*R25/TrRoad_act!R65)</f>
        <v>591.32436466235538</v>
      </c>
      <c r="S116" s="87">
        <f>IF(S25=0,0,1000000*S25/TrRoad_act!S65)</f>
        <v>594.7525637136838</v>
      </c>
      <c r="T116" s="87">
        <f>IF(T25=0,0,1000000*T25/TrRoad_act!T65)</f>
        <v>611.00939938972931</v>
      </c>
      <c r="U116" s="87">
        <f>IF(U25=0,0,1000000*U25/TrRoad_act!U65)</f>
        <v>594.0060716430886</v>
      </c>
      <c r="V116" s="87">
        <f>IF(V25=0,0,1000000*V25/TrRoad_act!V65)</f>
        <v>440.90049735373003</v>
      </c>
      <c r="W116" s="87">
        <f>IF(W25=0,0,1000000*W25/TrRoad_act!W65)</f>
        <v>427.33207656057368</v>
      </c>
      <c r="DA116" s="171" t="s">
        <v>818</v>
      </c>
    </row>
    <row r="117" spans="1:105" ht="11.45" customHeight="1" x14ac:dyDescent="0.25">
      <c r="A117" s="111" t="s">
        <v>115</v>
      </c>
      <c r="B117" s="87">
        <f>IF(B26=0,0,1000000*B26/TrRoad_act!B66)</f>
        <v>0</v>
      </c>
      <c r="C117" s="87">
        <f>IF(C26=0,0,1000000*C26/TrRoad_act!C66)</f>
        <v>0</v>
      </c>
      <c r="D117" s="87">
        <f>IF(D26=0,0,1000000*D26/TrRoad_act!D66)</f>
        <v>0</v>
      </c>
      <c r="E117" s="87">
        <f>IF(E26=0,0,1000000*E26/TrRoad_act!E66)</f>
        <v>0</v>
      </c>
      <c r="F117" s="87">
        <f>IF(F26=0,0,1000000*F26/TrRoad_act!F66)</f>
        <v>0</v>
      </c>
      <c r="G117" s="87">
        <f>IF(G26=0,0,1000000*G26/TrRoad_act!G66)</f>
        <v>0</v>
      </c>
      <c r="H117" s="87">
        <f>IF(H26=0,0,1000000*H26/TrRoad_act!H66)</f>
        <v>0</v>
      </c>
      <c r="I117" s="87">
        <f>IF(I26=0,0,1000000*I26/TrRoad_act!I66)</f>
        <v>0</v>
      </c>
      <c r="J117" s="87">
        <f>IF(J26=0,0,1000000*J26/TrRoad_act!J66)</f>
        <v>0</v>
      </c>
      <c r="K117" s="87">
        <f>IF(K26=0,0,1000000*K26/TrRoad_act!K66)</f>
        <v>0</v>
      </c>
      <c r="L117" s="87">
        <f>IF(L26=0,0,1000000*L26/TrRoad_act!L66)</f>
        <v>0</v>
      </c>
      <c r="M117" s="87">
        <f>IF(M26=0,0,1000000*M26/TrRoad_act!M66)</f>
        <v>0</v>
      </c>
      <c r="N117" s="87">
        <f>IF(N26=0,0,1000000*N26/TrRoad_act!N66)</f>
        <v>0</v>
      </c>
      <c r="O117" s="87">
        <f>IF(O26=0,0,1000000*O26/TrRoad_act!O66)</f>
        <v>0</v>
      </c>
      <c r="P117" s="87">
        <f>IF(P26=0,0,1000000*P26/TrRoad_act!P66)</f>
        <v>0</v>
      </c>
      <c r="Q117" s="87">
        <f>IF(Q26=0,0,1000000*Q26/TrRoad_act!Q66)</f>
        <v>0</v>
      </c>
      <c r="R117" s="87">
        <f>IF(R26=0,0,1000000*R26/TrRoad_act!R66)</f>
        <v>0</v>
      </c>
      <c r="S117" s="87">
        <f>IF(S26=0,0,1000000*S26/TrRoad_act!S66)</f>
        <v>0</v>
      </c>
      <c r="T117" s="87">
        <f>IF(T26=0,0,1000000*T26/TrRoad_act!T66)</f>
        <v>0</v>
      </c>
      <c r="U117" s="87">
        <f>IF(U26=0,0,1000000*U26/TrRoad_act!U66)</f>
        <v>0</v>
      </c>
      <c r="V117" s="87">
        <f>IF(V26=0,0,1000000*V26/TrRoad_act!V66)</f>
        <v>0</v>
      </c>
      <c r="W117" s="87">
        <f>IF(W26=0,0,1000000*W26/TrRoad_act!W66)</f>
        <v>0</v>
      </c>
      <c r="DA117" s="171" t="s">
        <v>819</v>
      </c>
    </row>
    <row r="118" spans="1:105" ht="11.45" customHeight="1" x14ac:dyDescent="0.25">
      <c r="A118" s="109" t="s">
        <v>21</v>
      </c>
      <c r="B118" s="116">
        <f>IF(B27=0,0,1000000*B27/TrRoad_act!B67)</f>
        <v>68258.144277744199</v>
      </c>
      <c r="C118" s="116">
        <f>IF(C27=0,0,1000000*C27/TrRoad_act!C67)</f>
        <v>66897.530876032688</v>
      </c>
      <c r="D118" s="116">
        <f>IF(D27=0,0,1000000*D27/TrRoad_act!D67)</f>
        <v>66854.392916476529</v>
      </c>
      <c r="E118" s="116">
        <f>IF(E27=0,0,1000000*E27/TrRoad_act!E67)</f>
        <v>67050.078016523941</v>
      </c>
      <c r="F118" s="116">
        <f>IF(F27=0,0,1000000*F27/TrRoad_act!F67)</f>
        <v>66072.30226263628</v>
      </c>
      <c r="G118" s="116">
        <f>IF(G27=0,0,1000000*G27/TrRoad_act!G67)</f>
        <v>65190.870127554866</v>
      </c>
      <c r="H118" s="116">
        <f>IF(H27=0,0,1000000*H27/TrRoad_act!H67)</f>
        <v>65098.642045168272</v>
      </c>
      <c r="I118" s="116">
        <f>IF(I27=0,0,1000000*I27/TrRoad_act!I67)</f>
        <v>64784.54818855007</v>
      </c>
      <c r="J118" s="116">
        <f>IF(J27=0,0,1000000*J27/TrRoad_act!J67)</f>
        <v>63664.721629461863</v>
      </c>
      <c r="K118" s="116">
        <f>IF(K27=0,0,1000000*K27/TrRoad_act!K67)</f>
        <v>63184.813110101037</v>
      </c>
      <c r="L118" s="116">
        <f>IF(L27=0,0,1000000*L27/TrRoad_act!L67)</f>
        <v>63161.759723017138</v>
      </c>
      <c r="M118" s="116">
        <f>IF(M27=0,0,1000000*M27/TrRoad_act!M67)</f>
        <v>63287.93950950406</v>
      </c>
      <c r="N118" s="116">
        <f>IF(N27=0,0,1000000*N27/TrRoad_act!N67)</f>
        <v>62178.815769504268</v>
      </c>
      <c r="O118" s="116">
        <f>IF(O27=0,0,1000000*O27/TrRoad_act!O67)</f>
        <v>62781.603406754832</v>
      </c>
      <c r="P118" s="116">
        <f>IF(P27=0,0,1000000*P27/TrRoad_act!P67)</f>
        <v>62831.788701269492</v>
      </c>
      <c r="Q118" s="116">
        <f>IF(Q27=0,0,1000000*Q27/TrRoad_act!Q67)</f>
        <v>63436.609417555526</v>
      </c>
      <c r="R118" s="116">
        <f>IF(R27=0,0,1000000*R27/TrRoad_act!R67)</f>
        <v>64100.782129415056</v>
      </c>
      <c r="S118" s="116">
        <f>IF(S27=0,0,1000000*S27/TrRoad_act!S67)</f>
        <v>63516.671670640615</v>
      </c>
      <c r="T118" s="116">
        <f>IF(T27=0,0,1000000*T27/TrRoad_act!T67)</f>
        <v>62595.160196713354</v>
      </c>
      <c r="U118" s="116">
        <f>IF(U27=0,0,1000000*U27/TrRoad_act!U67)</f>
        <v>61697.534658032229</v>
      </c>
      <c r="V118" s="116">
        <f>IF(V27=0,0,1000000*V27/TrRoad_act!V67)</f>
        <v>56611.500478211434</v>
      </c>
      <c r="W118" s="116">
        <f>IF(W27=0,0,1000000*W27/TrRoad_act!W67)</f>
        <v>57133.149088547681</v>
      </c>
      <c r="DA118" s="176" t="s">
        <v>820</v>
      </c>
    </row>
    <row r="119" spans="1:105" ht="11.45" customHeight="1" x14ac:dyDescent="0.25">
      <c r="A119" s="111" t="s">
        <v>110</v>
      </c>
      <c r="B119" s="101">
        <f>IF(B28=0,0,1000000*B28/TrRoad_act!B68)</f>
        <v>12848.940437242018</v>
      </c>
      <c r="C119" s="101">
        <f>IF(C28=0,0,1000000*C28/TrRoad_act!C68)</f>
        <v>12834.254074969298</v>
      </c>
      <c r="D119" s="101">
        <f>IF(D28=0,0,1000000*D28/TrRoad_act!D68)</f>
        <v>12838.16224772585</v>
      </c>
      <c r="E119" s="101">
        <f>IF(E28=0,0,1000000*E28/TrRoad_act!E68)</f>
        <v>12280.599450039354</v>
      </c>
      <c r="F119" s="101">
        <f>IF(F28=0,0,1000000*F28/TrRoad_act!F68)</f>
        <v>11971.787748933579</v>
      </c>
      <c r="G119" s="101">
        <f>IF(G28=0,0,1000000*G28/TrRoad_act!G68)</f>
        <v>11844.118843362427</v>
      </c>
      <c r="H119" s="101">
        <f>IF(H28=0,0,1000000*H28/TrRoad_act!H68)</f>
        <v>11888.995725417644</v>
      </c>
      <c r="I119" s="101">
        <f>IF(I28=0,0,1000000*I28/TrRoad_act!I68)</f>
        <v>11785.631754523198</v>
      </c>
      <c r="J119" s="101">
        <f>IF(J28=0,0,1000000*J28/TrRoad_act!J68)</f>
        <v>11785.836611381825</v>
      </c>
      <c r="K119" s="101">
        <f>IF(K28=0,0,1000000*K28/TrRoad_act!K68)</f>
        <v>11671.74736621595</v>
      </c>
      <c r="L119" s="101">
        <f>IF(L28=0,0,1000000*L28/TrRoad_act!L68)</f>
        <v>11437.002516515173</v>
      </c>
      <c r="M119" s="101">
        <f>IF(M28=0,0,1000000*M28/TrRoad_act!M68)</f>
        <v>11110.504917312261</v>
      </c>
      <c r="N119" s="101">
        <f>IF(N28=0,0,1000000*N28/TrRoad_act!N68)</f>
        <v>10794.39680373569</v>
      </c>
      <c r="O119" s="101">
        <f>IF(O28=0,0,1000000*O28/TrRoad_act!O68)</f>
        <v>10175.691725666737</v>
      </c>
      <c r="P119" s="101">
        <f>IF(P28=0,0,1000000*P28/TrRoad_act!P68)</f>
        <v>10399.368371527951</v>
      </c>
      <c r="Q119" s="101">
        <f>IF(Q28=0,0,1000000*Q28/TrRoad_act!Q68)</f>
        <v>10120.408281467055</v>
      </c>
      <c r="R119" s="101">
        <f>IF(R28=0,0,1000000*R28/TrRoad_act!R68)</f>
        <v>10180.49227593437</v>
      </c>
      <c r="S119" s="101">
        <f>IF(S28=0,0,1000000*S28/TrRoad_act!S68)</f>
        <v>9972.7891113209789</v>
      </c>
      <c r="T119" s="101">
        <f>IF(T28=0,0,1000000*T28/TrRoad_act!T68)</f>
        <v>9630.2318832241326</v>
      </c>
      <c r="U119" s="101">
        <f>IF(U28=0,0,1000000*U28/TrRoad_act!U68)</f>
        <v>8782.8413837396874</v>
      </c>
      <c r="V119" s="101">
        <f>IF(V28=0,0,1000000*V28/TrRoad_act!V68)</f>
        <v>7594.8264331524715</v>
      </c>
      <c r="W119" s="101">
        <f>IF(W28=0,0,1000000*W28/TrRoad_act!W68)</f>
        <v>7541.0703230338595</v>
      </c>
      <c r="DA119" s="175" t="s">
        <v>821</v>
      </c>
    </row>
    <row r="120" spans="1:105" ht="11.45" customHeight="1" x14ac:dyDescent="0.25">
      <c r="A120" s="111" t="s">
        <v>111</v>
      </c>
      <c r="B120" s="101">
        <f>IF(B29=0,0,1000000*B29/TrRoad_act!B69)</f>
        <v>69997.198782443578</v>
      </c>
      <c r="C120" s="101">
        <f>IF(C29=0,0,1000000*C29/TrRoad_act!C69)</f>
        <v>68540.650465870436</v>
      </c>
      <c r="D120" s="101">
        <f>IF(D29=0,0,1000000*D29/TrRoad_act!D69)</f>
        <v>68421.654714992561</v>
      </c>
      <c r="E120" s="101">
        <f>IF(E29=0,0,1000000*E29/TrRoad_act!E69)</f>
        <v>68473.413157628456</v>
      </c>
      <c r="F120" s="101">
        <f>IF(F29=0,0,1000000*F29/TrRoad_act!F69)</f>
        <v>67400.46559393256</v>
      </c>
      <c r="G120" s="101">
        <f>IF(G29=0,0,1000000*G29/TrRoad_act!G69)</f>
        <v>66666.547649800486</v>
      </c>
      <c r="H120" s="101">
        <f>IF(H29=0,0,1000000*H29/TrRoad_act!H69)</f>
        <v>66489.766656681997</v>
      </c>
      <c r="I120" s="101">
        <f>IF(I29=0,0,1000000*I29/TrRoad_act!I69)</f>
        <v>66111.468130506997</v>
      </c>
      <c r="J120" s="101">
        <f>IF(J29=0,0,1000000*J29/TrRoad_act!J69)</f>
        <v>64887.517834802835</v>
      </c>
      <c r="K120" s="101">
        <f>IF(K29=0,0,1000000*K29/TrRoad_act!K69)</f>
        <v>64429.869963239951</v>
      </c>
      <c r="L120" s="101">
        <f>IF(L29=0,0,1000000*L29/TrRoad_act!L69)</f>
        <v>64386.618741587838</v>
      </c>
      <c r="M120" s="101">
        <f>IF(M29=0,0,1000000*M29/TrRoad_act!M69)</f>
        <v>64327.228675391052</v>
      </c>
      <c r="N120" s="101">
        <f>IF(N29=0,0,1000000*N29/TrRoad_act!N69)</f>
        <v>63044.367113606422</v>
      </c>
      <c r="O120" s="101">
        <f>IF(O29=0,0,1000000*O29/TrRoad_act!O69)</f>
        <v>63943.004386435292</v>
      </c>
      <c r="P120" s="101">
        <f>IF(P29=0,0,1000000*P29/TrRoad_act!P69)</f>
        <v>63970.1683389795</v>
      </c>
      <c r="Q120" s="101">
        <f>IF(Q29=0,0,1000000*Q29/TrRoad_act!Q69)</f>
        <v>64660.300452831041</v>
      </c>
      <c r="R120" s="101">
        <f>IF(R29=0,0,1000000*R29/TrRoad_act!R69)</f>
        <v>65369.336093193044</v>
      </c>
      <c r="S120" s="101">
        <f>IF(S29=0,0,1000000*S29/TrRoad_act!S69)</f>
        <v>64894.447221406612</v>
      </c>
      <c r="T120" s="101">
        <f>IF(T29=0,0,1000000*T29/TrRoad_act!T69)</f>
        <v>64158.469243368461</v>
      </c>
      <c r="U120" s="101">
        <f>IF(U29=0,0,1000000*U29/TrRoad_act!U69)</f>
        <v>63274.790576240513</v>
      </c>
      <c r="V120" s="101">
        <f>IF(V29=0,0,1000000*V29/TrRoad_act!V69)</f>
        <v>58522.122330626771</v>
      </c>
      <c r="W120" s="101">
        <f>IF(W29=0,0,1000000*W29/TrRoad_act!W69)</f>
        <v>58822.457139280872</v>
      </c>
      <c r="DA120" s="175" t="s">
        <v>822</v>
      </c>
    </row>
    <row r="121" spans="1:105" ht="11.45" customHeight="1" x14ac:dyDescent="0.25">
      <c r="A121" s="111" t="s">
        <v>112</v>
      </c>
      <c r="B121" s="101">
        <f>IF(B30=0,0,1000000*B30/TrRoad_act!B70)</f>
        <v>36333.61709519077</v>
      </c>
      <c r="C121" s="101">
        <f>IF(C30=0,0,1000000*C30/TrRoad_act!C70)</f>
        <v>35026.715646680343</v>
      </c>
      <c r="D121" s="101">
        <f>IF(D30=0,0,1000000*D30/TrRoad_act!D70)</f>
        <v>34349.055791233019</v>
      </c>
      <c r="E121" s="101">
        <f>IF(E30=0,0,1000000*E30/TrRoad_act!E70)</f>
        <v>33486.511751217738</v>
      </c>
      <c r="F121" s="101">
        <f>IF(F30=0,0,1000000*F30/TrRoad_act!F70)</f>
        <v>32398.972881362253</v>
      </c>
      <c r="G121" s="101">
        <f>IF(G30=0,0,1000000*G30/TrRoad_act!G70)</f>
        <v>31754.29845316775</v>
      </c>
      <c r="H121" s="101">
        <f>IF(H30=0,0,1000000*H30/TrRoad_act!H70)</f>
        <v>31308.161384635227</v>
      </c>
      <c r="I121" s="101">
        <f>IF(I30=0,0,1000000*I30/TrRoad_act!I70)</f>
        <v>31017.872015771038</v>
      </c>
      <c r="J121" s="101">
        <f>IF(J30=0,0,1000000*J30/TrRoad_act!J70)</f>
        <v>30566.800844953825</v>
      </c>
      <c r="K121" s="101">
        <f>IF(K30=0,0,1000000*K30/TrRoad_act!K70)</f>
        <v>29916.336631085454</v>
      </c>
      <c r="L121" s="101">
        <f>IF(L30=0,0,1000000*L30/TrRoad_act!L70)</f>
        <v>30060.878975791053</v>
      </c>
      <c r="M121" s="101">
        <f>IF(M30=0,0,1000000*M30/TrRoad_act!M70)</f>
        <v>29892.824548558874</v>
      </c>
      <c r="N121" s="101">
        <f>IF(N30=0,0,1000000*N30/TrRoad_act!N70)</f>
        <v>29588.33701885293</v>
      </c>
      <c r="O121" s="101">
        <f>IF(O30=0,0,1000000*O30/TrRoad_act!O70)</f>
        <v>29384.294768708951</v>
      </c>
      <c r="P121" s="101">
        <f>IF(P30=0,0,1000000*P30/TrRoad_act!P70)</f>
        <v>29260.468908721996</v>
      </c>
      <c r="Q121" s="101">
        <f>IF(Q30=0,0,1000000*Q30/TrRoad_act!Q70)</f>
        <v>29470.39883289898</v>
      </c>
      <c r="R121" s="101">
        <f>IF(R30=0,0,1000000*R30/TrRoad_act!R70)</f>
        <v>28912.469977238758</v>
      </c>
      <c r="S121" s="101">
        <f>IF(S30=0,0,1000000*S30/TrRoad_act!S70)</f>
        <v>27951.303295987535</v>
      </c>
      <c r="T121" s="101">
        <f>IF(T30=0,0,1000000*T30/TrRoad_act!T70)</f>
        <v>27339.424767144646</v>
      </c>
      <c r="U121" s="101">
        <f>IF(U30=0,0,1000000*U30/TrRoad_act!U70)</f>
        <v>26689.873415146412</v>
      </c>
      <c r="V121" s="101">
        <f>IF(V30=0,0,1000000*V30/TrRoad_act!V70)</f>
        <v>24363.347246620735</v>
      </c>
      <c r="W121" s="101">
        <f>IF(W30=0,0,1000000*W30/TrRoad_act!W70)</f>
        <v>23917.945657170498</v>
      </c>
      <c r="DA121" s="175" t="s">
        <v>823</v>
      </c>
    </row>
    <row r="122" spans="1:105" ht="11.45" customHeight="1" x14ac:dyDescent="0.25">
      <c r="A122" s="111" t="s">
        <v>113</v>
      </c>
      <c r="B122" s="101">
        <f>IF(B31=0,0,1000000*B31/TrRoad_act!B71)</f>
        <v>39859.655648379689</v>
      </c>
      <c r="C122" s="101">
        <f>IF(C31=0,0,1000000*C31/TrRoad_act!C71)</f>
        <v>43545.377207196572</v>
      </c>
      <c r="D122" s="101">
        <f>IF(D31=0,0,1000000*D31/TrRoad_act!D71)</f>
        <v>49162.956347398002</v>
      </c>
      <c r="E122" s="101">
        <f>IF(E31=0,0,1000000*E31/TrRoad_act!E71)</f>
        <v>49928.340238778619</v>
      </c>
      <c r="F122" s="101">
        <f>IF(F31=0,0,1000000*F31/TrRoad_act!F71)</f>
        <v>54217.489564186282</v>
      </c>
      <c r="G122" s="101">
        <f>IF(G31=0,0,1000000*G31/TrRoad_act!G71)</f>
        <v>39238.495175360906</v>
      </c>
      <c r="H122" s="101">
        <f>IF(H31=0,0,1000000*H31/TrRoad_act!H71)</f>
        <v>44607.615025710307</v>
      </c>
      <c r="I122" s="101">
        <f>IF(I31=0,0,1000000*I31/TrRoad_act!I71)</f>
        <v>45781.629110806069</v>
      </c>
      <c r="J122" s="101">
        <f>IF(J31=0,0,1000000*J31/TrRoad_act!J71)</f>
        <v>47872.870506661107</v>
      </c>
      <c r="K122" s="101">
        <f>IF(K31=0,0,1000000*K31/TrRoad_act!K71)</f>
        <v>45351.814456988533</v>
      </c>
      <c r="L122" s="101">
        <f>IF(L31=0,0,1000000*L31/TrRoad_act!L71)</f>
        <v>47578.474854724147</v>
      </c>
      <c r="M122" s="101">
        <f>IF(M31=0,0,1000000*M31/TrRoad_act!M71)</f>
        <v>57376.347501859767</v>
      </c>
      <c r="N122" s="101">
        <f>IF(N31=0,0,1000000*N31/TrRoad_act!N71)</f>
        <v>61508.595453779759</v>
      </c>
      <c r="O122" s="101">
        <f>IF(O31=0,0,1000000*O31/TrRoad_act!O71)</f>
        <v>58882.740645797086</v>
      </c>
      <c r="P122" s="101">
        <f>IF(P31=0,0,1000000*P31/TrRoad_act!P71)</f>
        <v>56614.754765539576</v>
      </c>
      <c r="Q122" s="101">
        <f>IF(Q31=0,0,1000000*Q31/TrRoad_act!Q71)</f>
        <v>55056.717294147536</v>
      </c>
      <c r="R122" s="101">
        <f>IF(R31=0,0,1000000*R31/TrRoad_act!R71)</f>
        <v>54911.65346054043</v>
      </c>
      <c r="S122" s="101">
        <f>IF(S31=0,0,1000000*S31/TrRoad_act!S71)</f>
        <v>52950.596482787936</v>
      </c>
      <c r="T122" s="101">
        <f>IF(T31=0,0,1000000*T31/TrRoad_act!T71)</f>
        <v>48465.534487360695</v>
      </c>
      <c r="U122" s="101">
        <f>IF(U31=0,0,1000000*U31/TrRoad_act!U71)</f>
        <v>52114.460199974768</v>
      </c>
      <c r="V122" s="101">
        <f>IF(V31=0,0,1000000*V31/TrRoad_act!V71)</f>
        <v>44914.148092981071</v>
      </c>
      <c r="W122" s="101">
        <f>IF(W31=0,0,1000000*W31/TrRoad_act!W71)</f>
        <v>53909.050827101673</v>
      </c>
      <c r="DA122" s="175" t="s">
        <v>824</v>
      </c>
    </row>
    <row r="123" spans="1:105" ht="11.45" customHeight="1" x14ac:dyDescent="0.25">
      <c r="A123" s="111" t="s">
        <v>115</v>
      </c>
      <c r="B123" s="101">
        <f>IF(B32=0,0,1000000*B32/TrRoad_act!B72)</f>
        <v>0</v>
      </c>
      <c r="C123" s="101">
        <f>IF(C32=0,0,1000000*C32/TrRoad_act!C72)</f>
        <v>0</v>
      </c>
      <c r="D123" s="101">
        <f>IF(D32=0,0,1000000*D32/TrRoad_act!D72)</f>
        <v>0</v>
      </c>
      <c r="E123" s="101">
        <f>IF(E32=0,0,1000000*E32/TrRoad_act!E72)</f>
        <v>0</v>
      </c>
      <c r="F123" s="101">
        <f>IF(F32=0,0,1000000*F32/TrRoad_act!F72)</f>
        <v>0</v>
      </c>
      <c r="G123" s="101">
        <f>IF(G32=0,0,1000000*G32/TrRoad_act!G72)</f>
        <v>0</v>
      </c>
      <c r="H123" s="101">
        <f>IF(H32=0,0,1000000*H32/TrRoad_act!H72)</f>
        <v>0</v>
      </c>
      <c r="I123" s="101">
        <f>IF(I32=0,0,1000000*I32/TrRoad_act!I72)</f>
        <v>0</v>
      </c>
      <c r="J123" s="101">
        <f>IF(J32=0,0,1000000*J32/TrRoad_act!J72)</f>
        <v>0</v>
      </c>
      <c r="K123" s="101">
        <f>IF(K32=0,0,1000000*K32/TrRoad_act!K72)</f>
        <v>0</v>
      </c>
      <c r="L123" s="101">
        <f>IF(L32=0,0,1000000*L32/TrRoad_act!L72)</f>
        <v>0</v>
      </c>
      <c r="M123" s="101">
        <f>IF(M32=0,0,1000000*M32/TrRoad_act!M72)</f>
        <v>0</v>
      </c>
      <c r="N123" s="101">
        <f>IF(N32=0,0,1000000*N32/TrRoad_act!N72)</f>
        <v>0</v>
      </c>
      <c r="O123" s="101">
        <f>IF(O32=0,0,1000000*O32/TrRoad_act!O72)</f>
        <v>0</v>
      </c>
      <c r="P123" s="101">
        <f>IF(P32=0,0,1000000*P32/TrRoad_act!P72)</f>
        <v>0</v>
      </c>
      <c r="Q123" s="101">
        <f>IF(Q32=0,0,1000000*Q32/TrRoad_act!Q72)</f>
        <v>0</v>
      </c>
      <c r="R123" s="101">
        <f>IF(R32=0,0,1000000*R32/TrRoad_act!R72)</f>
        <v>0</v>
      </c>
      <c r="S123" s="101">
        <f>IF(S32=0,0,1000000*S32/TrRoad_act!S72)</f>
        <v>0</v>
      </c>
      <c r="T123" s="101">
        <f>IF(T32=0,0,1000000*T32/TrRoad_act!T72)</f>
        <v>0</v>
      </c>
      <c r="U123" s="101">
        <f>IF(U32=0,0,1000000*U32/TrRoad_act!U72)</f>
        <v>0</v>
      </c>
      <c r="V123" s="101">
        <f>IF(V32=0,0,1000000*V32/TrRoad_act!V72)</f>
        <v>0</v>
      </c>
      <c r="W123" s="101">
        <f>IF(W32=0,0,1000000*W32/TrRoad_act!W72)</f>
        <v>0</v>
      </c>
      <c r="DA123" s="175" t="s">
        <v>825</v>
      </c>
    </row>
    <row r="124" spans="1:105" ht="11.45" customHeight="1" x14ac:dyDescent="0.25">
      <c r="A124" s="27" t="s">
        <v>34</v>
      </c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DA124" s="173"/>
    </row>
    <row r="125" spans="1:105" ht="11.45" customHeight="1" x14ac:dyDescent="0.25">
      <c r="A125" s="136" t="s">
        <v>158</v>
      </c>
      <c r="B125" s="152">
        <f>IF(B34=0,0,1000000*B34/TrRoad_act!B74)</f>
        <v>4748.9526318020698</v>
      </c>
      <c r="C125" s="152">
        <f>IF(C34=0,0,1000000*C34/TrRoad_act!C74)</f>
        <v>4592.8283708665231</v>
      </c>
      <c r="D125" s="152">
        <f>IF(D34=0,0,1000000*D34/TrRoad_act!D74)</f>
        <v>4503.3045595921731</v>
      </c>
      <c r="E125" s="152">
        <f>IF(E34=0,0,1000000*E34/TrRoad_act!E74)</f>
        <v>4482.8487815929993</v>
      </c>
      <c r="F125" s="152">
        <f>IF(F34=0,0,1000000*F34/TrRoad_act!F74)</f>
        <v>4418.7322372933122</v>
      </c>
      <c r="G125" s="152">
        <f>IF(G34=0,0,1000000*G34/TrRoad_act!G74)</f>
        <v>4333.4098101186892</v>
      </c>
      <c r="H125" s="152">
        <f>IF(H34=0,0,1000000*H34/TrRoad_act!H74)</f>
        <v>4118.4390510025387</v>
      </c>
      <c r="I125" s="152">
        <f>IF(I34=0,0,1000000*I34/TrRoad_act!I74)</f>
        <v>4014.0713664612358</v>
      </c>
      <c r="J125" s="152">
        <f>IF(J34=0,0,1000000*J34/TrRoad_act!J74)</f>
        <v>3881.0449125507248</v>
      </c>
      <c r="K125" s="152">
        <f>IF(K34=0,0,1000000*K34/TrRoad_act!K74)</f>
        <v>3797.6258439086487</v>
      </c>
      <c r="L125" s="152">
        <f>IF(L34=0,0,1000000*L34/TrRoad_act!L74)</f>
        <v>3836.3012351615212</v>
      </c>
      <c r="M125" s="152">
        <f>IF(M34=0,0,1000000*M34/TrRoad_act!M74)</f>
        <v>3843.5501722847307</v>
      </c>
      <c r="N125" s="152">
        <f>IF(N34=0,0,1000000*N34/TrRoad_act!N74)</f>
        <v>3667.9643651669066</v>
      </c>
      <c r="O125" s="152">
        <f>IF(O34=0,0,1000000*O34/TrRoad_act!O74)</f>
        <v>3578.2512497538123</v>
      </c>
      <c r="P125" s="152">
        <f>IF(P34=0,0,1000000*P34/TrRoad_act!P74)</f>
        <v>3557.721395609276</v>
      </c>
      <c r="Q125" s="152">
        <f>IF(Q34=0,0,1000000*Q34/TrRoad_act!Q74)</f>
        <v>3444.5988788879686</v>
      </c>
      <c r="R125" s="152">
        <f>IF(R34=0,0,1000000*R34/TrRoad_act!R74)</f>
        <v>3394.8814763221449</v>
      </c>
      <c r="S125" s="152">
        <f>IF(S34=0,0,1000000*S34/TrRoad_act!S74)</f>
        <v>3397.3381397317276</v>
      </c>
      <c r="T125" s="152">
        <f>IF(T34=0,0,1000000*T34/TrRoad_act!T74)</f>
        <v>3339.7316066063545</v>
      </c>
      <c r="U125" s="152">
        <f>IF(U34=0,0,1000000*U34/TrRoad_act!U74)</f>
        <v>3293.6421494335104</v>
      </c>
      <c r="V125" s="152">
        <f>IF(V34=0,0,1000000*V34/TrRoad_act!V74)</f>
        <v>2991.3414033739841</v>
      </c>
      <c r="W125" s="152">
        <f>IF(W34=0,0,1000000*W34/TrRoad_act!W74)</f>
        <v>3282.6607576685401</v>
      </c>
      <c r="DA125" s="174" t="s">
        <v>826</v>
      </c>
    </row>
    <row r="126" spans="1:105" ht="11.45" customHeight="1" x14ac:dyDescent="0.25">
      <c r="A126" s="111" t="s">
        <v>110</v>
      </c>
      <c r="B126" s="87">
        <f>IF(B35=0,0,1000000*B35/TrRoad_act!B75)</f>
        <v>3205.8823869270859</v>
      </c>
      <c r="C126" s="87">
        <f>IF(C35=0,0,1000000*C35/TrRoad_act!C75)</f>
        <v>3175.7582575935699</v>
      </c>
      <c r="D126" s="87">
        <f>IF(D35=0,0,1000000*D35/TrRoad_act!D75)</f>
        <v>3138.0742785015846</v>
      </c>
      <c r="E126" s="87">
        <f>IF(E35=0,0,1000000*E35/TrRoad_act!E75)</f>
        <v>3068.6598498653943</v>
      </c>
      <c r="F126" s="87">
        <f>IF(F35=0,0,1000000*F35/TrRoad_act!F75)</f>
        <v>2998.527814773242</v>
      </c>
      <c r="G126" s="87">
        <f>IF(G35=0,0,1000000*G35/TrRoad_act!G75)</f>
        <v>2908.7226403740451</v>
      </c>
      <c r="H126" s="87">
        <f>IF(H35=0,0,1000000*H35/TrRoad_act!H75)</f>
        <v>2834.665220420944</v>
      </c>
      <c r="I126" s="87">
        <f>IF(I35=0,0,1000000*I35/TrRoad_act!I75)</f>
        <v>2757.1813730485342</v>
      </c>
      <c r="J126" s="87">
        <f>IF(J35=0,0,1000000*J35/TrRoad_act!J75)</f>
        <v>2589.8198846833525</v>
      </c>
      <c r="K126" s="87">
        <f>IF(K35=0,0,1000000*K35/TrRoad_act!K75)</f>
        <v>2520.4837662618138</v>
      </c>
      <c r="L126" s="87">
        <f>IF(L35=0,0,1000000*L35/TrRoad_act!L75)</f>
        <v>2427.0995239868316</v>
      </c>
      <c r="M126" s="87">
        <f>IF(M35=0,0,1000000*M35/TrRoad_act!M75)</f>
        <v>2357.8859389798317</v>
      </c>
      <c r="N126" s="87">
        <f>IF(N35=0,0,1000000*N35/TrRoad_act!N75)</f>
        <v>2242.4098493357205</v>
      </c>
      <c r="O126" s="87">
        <f>IF(O35=0,0,1000000*O35/TrRoad_act!O75)</f>
        <v>2216.7274209854631</v>
      </c>
      <c r="P126" s="87">
        <f>IF(P35=0,0,1000000*P35/TrRoad_act!P75)</f>
        <v>2186.5034611016513</v>
      </c>
      <c r="Q126" s="87">
        <f>IF(Q35=0,0,1000000*Q35/TrRoad_act!Q75)</f>
        <v>2122.0362362469145</v>
      </c>
      <c r="R126" s="87">
        <f>IF(R35=0,0,1000000*R35/TrRoad_act!R75)</f>
        <v>2117.8561676754116</v>
      </c>
      <c r="S126" s="87">
        <f>IF(S35=0,0,1000000*S35/TrRoad_act!S75)</f>
        <v>2138.5624010945662</v>
      </c>
      <c r="T126" s="87">
        <f>IF(T35=0,0,1000000*T35/TrRoad_act!T75)</f>
        <v>2181.8293733455052</v>
      </c>
      <c r="U126" s="87">
        <f>IF(U35=0,0,1000000*U35/TrRoad_act!U75)</f>
        <v>2175.3554768230902</v>
      </c>
      <c r="V126" s="87">
        <f>IF(V35=0,0,1000000*V35/TrRoad_act!V75)</f>
        <v>2010.1348995731362</v>
      </c>
      <c r="W126" s="87">
        <f>IF(W35=0,0,1000000*W35/TrRoad_act!W75)</f>
        <v>2145.9473972777855</v>
      </c>
      <c r="DA126" s="171" t="s">
        <v>827</v>
      </c>
    </row>
    <row r="127" spans="1:105" ht="11.45" customHeight="1" x14ac:dyDescent="0.25">
      <c r="A127" s="111" t="s">
        <v>111</v>
      </c>
      <c r="B127" s="87">
        <f>IF(B36=0,0,1000000*B36/TrRoad_act!B76)</f>
        <v>5161.5951285966567</v>
      </c>
      <c r="C127" s="87">
        <f>IF(C36=0,0,1000000*C36/TrRoad_act!C76)</f>
        <v>4944.877227207653</v>
      </c>
      <c r="D127" s="87">
        <f>IF(D36=0,0,1000000*D36/TrRoad_act!D76)</f>
        <v>4811.8261556873567</v>
      </c>
      <c r="E127" s="87">
        <f>IF(E36=0,0,1000000*E36/TrRoad_act!E76)</f>
        <v>4778.3843413380619</v>
      </c>
      <c r="F127" s="87">
        <f>IF(F36=0,0,1000000*F36/TrRoad_act!F76)</f>
        <v>4686.4123665498109</v>
      </c>
      <c r="G127" s="87">
        <f>IF(G36=0,0,1000000*G36/TrRoad_act!G76)</f>
        <v>4580.7609139342558</v>
      </c>
      <c r="H127" s="87">
        <f>IF(H36=0,0,1000000*H36/TrRoad_act!H76)</f>
        <v>4328.0159331632403</v>
      </c>
      <c r="I127" s="87">
        <f>IF(I36=0,0,1000000*I36/TrRoad_act!I76)</f>
        <v>4200.7499974230059</v>
      </c>
      <c r="J127" s="87">
        <f>IF(J36=0,0,1000000*J36/TrRoad_act!J76)</f>
        <v>4067.0398413436515</v>
      </c>
      <c r="K127" s="87">
        <f>IF(K36=0,0,1000000*K36/TrRoad_act!K76)</f>
        <v>3975.3207572332835</v>
      </c>
      <c r="L127" s="87">
        <f>IF(L36=0,0,1000000*L36/TrRoad_act!L76)</f>
        <v>4027.3042465341732</v>
      </c>
      <c r="M127" s="87">
        <f>IF(M36=0,0,1000000*M36/TrRoad_act!M76)</f>
        <v>4037.8034322536914</v>
      </c>
      <c r="N127" s="87">
        <f>IF(N36=0,0,1000000*N36/TrRoad_act!N76)</f>
        <v>3850.4699275200373</v>
      </c>
      <c r="O127" s="87">
        <f>IF(O36=0,0,1000000*O36/TrRoad_act!O76)</f>
        <v>3748.8382759970518</v>
      </c>
      <c r="P127" s="87">
        <f>IF(P36=0,0,1000000*P36/TrRoad_act!P76)</f>
        <v>3719.8996027848125</v>
      </c>
      <c r="Q127" s="87">
        <f>IF(Q36=0,0,1000000*Q36/TrRoad_act!Q76)</f>
        <v>3593.3564481376134</v>
      </c>
      <c r="R127" s="87">
        <f>IF(R36=0,0,1000000*R36/TrRoad_act!R76)</f>
        <v>3537.9846049049802</v>
      </c>
      <c r="S127" s="87">
        <f>IF(S36=0,0,1000000*S36/TrRoad_act!S76)</f>
        <v>3536.2784959313917</v>
      </c>
      <c r="T127" s="87">
        <f>IF(T36=0,0,1000000*T36/TrRoad_act!T76)</f>
        <v>3469.8103336296072</v>
      </c>
      <c r="U127" s="87">
        <f>IF(U36=0,0,1000000*U36/TrRoad_act!U76)</f>
        <v>3418.9985083619827</v>
      </c>
      <c r="V127" s="87">
        <f>IF(V36=0,0,1000000*V36/TrRoad_act!V76)</f>
        <v>3101.2365475097458</v>
      </c>
      <c r="W127" s="87">
        <f>IF(W36=0,0,1000000*W36/TrRoad_act!W76)</f>
        <v>3412.9283603479339</v>
      </c>
      <c r="DA127" s="171" t="s">
        <v>828</v>
      </c>
    </row>
    <row r="128" spans="1:105" ht="11.45" customHeight="1" x14ac:dyDescent="0.25">
      <c r="A128" s="111" t="s">
        <v>112</v>
      </c>
      <c r="B128" s="87">
        <f>IF(B37=0,0,1000000*B37/TrRoad_act!B77)</f>
        <v>3229.3395897641567</v>
      </c>
      <c r="C128" s="87">
        <f>IF(C37=0,0,1000000*C37/TrRoad_act!C77)</f>
        <v>3086.9681405710317</v>
      </c>
      <c r="D128" s="87">
        <f>IF(D37=0,0,1000000*D37/TrRoad_act!D77)</f>
        <v>2868.9119528084448</v>
      </c>
      <c r="E128" s="87">
        <f>IF(E37=0,0,1000000*E37/TrRoad_act!E77)</f>
        <v>2733.7117440134321</v>
      </c>
      <c r="F128" s="87">
        <f>IF(F37=0,0,1000000*F37/TrRoad_act!F77)</f>
        <v>2690.566581779377</v>
      </c>
      <c r="G128" s="87">
        <f>IF(G37=0,0,1000000*G37/TrRoad_act!G77)</f>
        <v>2553.8677128454874</v>
      </c>
      <c r="H128" s="87">
        <f>IF(H37=0,0,1000000*H37/TrRoad_act!H77)</f>
        <v>2479.8056711814024</v>
      </c>
      <c r="I128" s="87">
        <f>IF(I37=0,0,1000000*I37/TrRoad_act!I77)</f>
        <v>2413.5517889061912</v>
      </c>
      <c r="J128" s="87">
        <f>IF(J37=0,0,1000000*J37/TrRoad_act!J77)</f>
        <v>2366.45880216972</v>
      </c>
      <c r="K128" s="87">
        <f>IF(K37=0,0,1000000*K37/TrRoad_act!K77)</f>
        <v>2314.4517338020951</v>
      </c>
      <c r="L128" s="87">
        <f>IF(L37=0,0,1000000*L37/TrRoad_act!L77)</f>
        <v>2282.3243291402337</v>
      </c>
      <c r="M128" s="87">
        <f>IF(M37=0,0,1000000*M37/TrRoad_act!M77)</f>
        <v>2266.1590643721179</v>
      </c>
      <c r="N128" s="87">
        <f>IF(N37=0,0,1000000*N37/TrRoad_act!N77)</f>
        <v>2250.6012363780173</v>
      </c>
      <c r="O128" s="87">
        <f>IF(O37=0,0,1000000*O37/TrRoad_act!O77)</f>
        <v>2221.4090280177188</v>
      </c>
      <c r="P128" s="87">
        <f>IF(P37=0,0,1000000*P37/TrRoad_act!P77)</f>
        <v>2215.0705715843364</v>
      </c>
      <c r="Q128" s="87">
        <f>IF(Q37=0,0,1000000*Q37/TrRoad_act!Q77)</f>
        <v>2203.6566532327738</v>
      </c>
      <c r="R128" s="87">
        <f>IF(R37=0,0,1000000*R37/TrRoad_act!R77)</f>
        <v>2214.9239443050287</v>
      </c>
      <c r="S128" s="87">
        <f>IF(S37=0,0,1000000*S37/TrRoad_act!S77)</f>
        <v>2240.1036726849038</v>
      </c>
      <c r="T128" s="87">
        <f>IF(T37=0,0,1000000*T37/TrRoad_act!T77)</f>
        <v>2200.4120185370339</v>
      </c>
      <c r="U128" s="87">
        <f>IF(U37=0,0,1000000*U37/TrRoad_act!U77)</f>
        <v>2171.8629008998851</v>
      </c>
      <c r="V128" s="87">
        <f>IF(V37=0,0,1000000*V37/TrRoad_act!V77)</f>
        <v>2051.8605252189936</v>
      </c>
      <c r="W128" s="87">
        <f>IF(W37=0,0,1000000*W37/TrRoad_act!W77)</f>
        <v>2145.3332684952725</v>
      </c>
      <c r="DA128" s="171" t="s">
        <v>829</v>
      </c>
    </row>
    <row r="129" spans="1:105" ht="11.45" customHeight="1" x14ac:dyDescent="0.25">
      <c r="A129" s="111" t="s">
        <v>113</v>
      </c>
      <c r="B129" s="87">
        <f>IF(B38=0,0,1000000*B38/TrRoad_act!B78)</f>
        <v>4657.1076592525133</v>
      </c>
      <c r="C129" s="87">
        <f>IF(C38=0,0,1000000*C38/TrRoad_act!C78)</f>
        <v>4258.8591643560994</v>
      </c>
      <c r="D129" s="87">
        <f>IF(D38=0,0,1000000*D38/TrRoad_act!D78)</f>
        <v>3935.8963786461686</v>
      </c>
      <c r="E129" s="87">
        <f>IF(E38=0,0,1000000*E38/TrRoad_act!E78)</f>
        <v>3677.9415219746488</v>
      </c>
      <c r="F129" s="87">
        <f>IF(F38=0,0,1000000*F38/TrRoad_act!F78)</f>
        <v>3534.2751073974928</v>
      </c>
      <c r="G129" s="87">
        <f>IF(G38=0,0,1000000*G38/TrRoad_act!G78)</f>
        <v>3391.9415385735815</v>
      </c>
      <c r="H129" s="87">
        <f>IF(H38=0,0,1000000*H38/TrRoad_act!H78)</f>
        <v>3294.3050685766361</v>
      </c>
      <c r="I129" s="87">
        <f>IF(I38=0,0,1000000*I38/TrRoad_act!I78)</f>
        <v>3331.8477036076756</v>
      </c>
      <c r="J129" s="87">
        <f>IF(J38=0,0,1000000*J38/TrRoad_act!J78)</f>
        <v>3168.9259718227913</v>
      </c>
      <c r="K129" s="87">
        <f>IF(K38=0,0,1000000*K38/TrRoad_act!K78)</f>
        <v>2882.2187254854866</v>
      </c>
      <c r="L129" s="87">
        <f>IF(L38=0,0,1000000*L38/TrRoad_act!L78)</f>
        <v>2913.7073052951609</v>
      </c>
      <c r="M129" s="87">
        <f>IF(M38=0,0,1000000*M38/TrRoad_act!M78)</f>
        <v>2800.9311455684974</v>
      </c>
      <c r="N129" s="87">
        <f>IF(N38=0,0,1000000*N38/TrRoad_act!N78)</f>
        <v>2628.1036667403241</v>
      </c>
      <c r="O129" s="87">
        <f>IF(O38=0,0,1000000*O38/TrRoad_act!O78)</f>
        <v>2585.21902732644</v>
      </c>
      <c r="P129" s="87">
        <f>IF(P38=0,0,1000000*P38/TrRoad_act!P78)</f>
        <v>2539.6883275232321</v>
      </c>
      <c r="Q129" s="87">
        <f>IF(Q38=0,0,1000000*Q38/TrRoad_act!Q78)</f>
        <v>2474.3985360055262</v>
      </c>
      <c r="R129" s="87">
        <f>IF(R38=0,0,1000000*R38/TrRoad_act!R78)</f>
        <v>2413.3088507581315</v>
      </c>
      <c r="S129" s="87">
        <f>IF(S38=0,0,1000000*S38/TrRoad_act!S78)</f>
        <v>2260.9607761235443</v>
      </c>
      <c r="T129" s="87">
        <f>IF(T38=0,0,1000000*T38/TrRoad_act!T78)</f>
        <v>2216.7625684398176</v>
      </c>
      <c r="U129" s="87">
        <f>IF(U38=0,0,1000000*U38/TrRoad_act!U78)</f>
        <v>2348.0852885695563</v>
      </c>
      <c r="V129" s="87">
        <f>IF(V38=0,0,1000000*V38/TrRoad_act!V78)</f>
        <v>2282.5220982613205</v>
      </c>
      <c r="W129" s="87">
        <f>IF(W38=0,0,1000000*W38/TrRoad_act!W78)</f>
        <v>2626.1077536206931</v>
      </c>
      <c r="DA129" s="171" t="s">
        <v>830</v>
      </c>
    </row>
    <row r="130" spans="1:105" ht="11.45" customHeight="1" x14ac:dyDescent="0.25">
      <c r="A130" s="111" t="s">
        <v>115</v>
      </c>
      <c r="B130" s="87">
        <f>IF(B39=0,0,1000000*B39/TrRoad_act!B79)</f>
        <v>0</v>
      </c>
      <c r="C130" s="87">
        <f>IF(C39=0,0,1000000*C39/TrRoad_act!C79)</f>
        <v>0</v>
      </c>
      <c r="D130" s="87">
        <f>IF(D39=0,0,1000000*D39/TrRoad_act!D79)</f>
        <v>0</v>
      </c>
      <c r="E130" s="87">
        <f>IF(E39=0,0,1000000*E39/TrRoad_act!E79)</f>
        <v>0</v>
      </c>
      <c r="F130" s="87">
        <f>IF(F39=0,0,1000000*F39/TrRoad_act!F79)</f>
        <v>0</v>
      </c>
      <c r="G130" s="87">
        <f>IF(G39=0,0,1000000*G39/TrRoad_act!G79)</f>
        <v>0</v>
      </c>
      <c r="H130" s="87">
        <f>IF(H39=0,0,1000000*H39/TrRoad_act!H79)</f>
        <v>0</v>
      </c>
      <c r="I130" s="87">
        <f>IF(I39=0,0,1000000*I39/TrRoad_act!I79)</f>
        <v>0</v>
      </c>
      <c r="J130" s="87">
        <f>IF(J39=0,0,1000000*J39/TrRoad_act!J79)</f>
        <v>0</v>
      </c>
      <c r="K130" s="87">
        <f>IF(K39=0,0,1000000*K39/TrRoad_act!K79)</f>
        <v>0</v>
      </c>
      <c r="L130" s="87">
        <f>IF(L39=0,0,1000000*L39/TrRoad_act!L79)</f>
        <v>0</v>
      </c>
      <c r="M130" s="87">
        <f>IF(M39=0,0,1000000*M39/TrRoad_act!M79)</f>
        <v>0</v>
      </c>
      <c r="N130" s="87">
        <f>IF(N39=0,0,1000000*N39/TrRoad_act!N79)</f>
        <v>0</v>
      </c>
      <c r="O130" s="87">
        <f>IF(O39=0,0,1000000*O39/TrRoad_act!O79)</f>
        <v>0</v>
      </c>
      <c r="P130" s="87">
        <f>IF(P39=0,0,1000000*P39/TrRoad_act!P79)</f>
        <v>0</v>
      </c>
      <c r="Q130" s="87">
        <f>IF(Q39=0,0,1000000*Q39/TrRoad_act!Q79)</f>
        <v>0</v>
      </c>
      <c r="R130" s="87">
        <f>IF(R39=0,0,1000000*R39/TrRoad_act!R79)</f>
        <v>0</v>
      </c>
      <c r="S130" s="87">
        <f>IF(S39=0,0,1000000*S39/TrRoad_act!S79)</f>
        <v>0</v>
      </c>
      <c r="T130" s="87">
        <f>IF(T39=0,0,1000000*T39/TrRoad_act!T79)</f>
        <v>0</v>
      </c>
      <c r="U130" s="87">
        <f>IF(U39=0,0,1000000*U39/TrRoad_act!U79)</f>
        <v>0</v>
      </c>
      <c r="V130" s="87">
        <f>IF(V39=0,0,1000000*V39/TrRoad_act!V79)</f>
        <v>0</v>
      </c>
      <c r="W130" s="87">
        <f>IF(W39=0,0,1000000*W39/TrRoad_act!W79)</f>
        <v>0</v>
      </c>
      <c r="DA130" s="171" t="s">
        <v>831</v>
      </c>
    </row>
    <row r="131" spans="1:105" ht="11.45" customHeight="1" x14ac:dyDescent="0.25">
      <c r="A131" s="109" t="s">
        <v>160</v>
      </c>
      <c r="B131" s="116">
        <f>IF(B40=0,0,1000000*B40/TrRoad_act!B80)</f>
        <v>28136.436851228409</v>
      </c>
      <c r="C131" s="116">
        <f>IF(C40=0,0,1000000*C40/TrRoad_act!C80)</f>
        <v>28706.243781877383</v>
      </c>
      <c r="D131" s="116">
        <f>IF(D40=0,0,1000000*D40/TrRoad_act!D80)</f>
        <v>28406.430581689106</v>
      </c>
      <c r="E131" s="116">
        <f>IF(E40=0,0,1000000*E40/TrRoad_act!E80)</f>
        <v>28884.54737433678</v>
      </c>
      <c r="F131" s="116">
        <f>IF(F40=0,0,1000000*F40/TrRoad_act!F80)</f>
        <v>30580.949370952527</v>
      </c>
      <c r="G131" s="116">
        <f>IF(G40=0,0,1000000*G40/TrRoad_act!G80)</f>
        <v>30913.440324094288</v>
      </c>
      <c r="H131" s="116">
        <f>IF(H40=0,0,1000000*H40/TrRoad_act!H80)</f>
        <v>31768.184171702105</v>
      </c>
      <c r="I131" s="116">
        <f>IF(I40=0,0,1000000*I40/TrRoad_act!I80)</f>
        <v>31991.546055568873</v>
      </c>
      <c r="J131" s="116">
        <f>IF(J40=0,0,1000000*J40/TrRoad_act!J80)</f>
        <v>30167.652730312173</v>
      </c>
      <c r="K131" s="116">
        <f>IF(K40=0,0,1000000*K40/TrRoad_act!K80)</f>
        <v>27774.201663570719</v>
      </c>
      <c r="L131" s="116">
        <f>IF(L40=0,0,1000000*L40/TrRoad_act!L80)</f>
        <v>28168.553796651431</v>
      </c>
      <c r="M131" s="116">
        <f>IF(M40=0,0,1000000*M40/TrRoad_act!M80)</f>
        <v>27499.801125136124</v>
      </c>
      <c r="N131" s="116">
        <f>IF(N40=0,0,1000000*N40/TrRoad_act!N80)</f>
        <v>26668.268992300305</v>
      </c>
      <c r="O131" s="116">
        <f>IF(O40=0,0,1000000*O40/TrRoad_act!O80)</f>
        <v>27218.689632706566</v>
      </c>
      <c r="P131" s="116">
        <f>IF(P40=0,0,1000000*P40/TrRoad_act!P80)</f>
        <v>26324.73931672817</v>
      </c>
      <c r="Q131" s="116">
        <f>IF(Q40=0,0,1000000*Q40/TrRoad_act!Q80)</f>
        <v>26644.994431094747</v>
      </c>
      <c r="R131" s="116">
        <f>IF(R40=0,0,1000000*R40/TrRoad_act!R80)</f>
        <v>28483.758377878796</v>
      </c>
      <c r="S131" s="116">
        <f>IF(S40=0,0,1000000*S40/TrRoad_act!S80)</f>
        <v>29466.598821753763</v>
      </c>
      <c r="T131" s="116">
        <f>IF(T40=0,0,1000000*T40/TrRoad_act!T80)</f>
        <v>29443.720572991937</v>
      </c>
      <c r="U131" s="116">
        <f>IF(U40=0,0,1000000*U40/TrRoad_act!U80)</f>
        <v>28883.626226292188</v>
      </c>
      <c r="V131" s="116">
        <f>IF(V40=0,0,1000000*V40/TrRoad_act!V80)</f>
        <v>26562.030440417697</v>
      </c>
      <c r="W131" s="116">
        <f>IF(W40=0,0,1000000*W40/TrRoad_act!W80)</f>
        <v>28758.516754421744</v>
      </c>
      <c r="DA131" s="176" t="s">
        <v>832</v>
      </c>
    </row>
    <row r="132" spans="1:105" ht="11.45" customHeight="1" x14ac:dyDescent="0.25">
      <c r="A132" s="128" t="s">
        <v>27</v>
      </c>
      <c r="B132" s="101">
        <f>IF(B41=0,0,1000000*B41/TrRoad_act!B81)</f>
        <v>21459.842944576809</v>
      </c>
      <c r="C132" s="101">
        <f>IF(C41=0,0,1000000*C41/TrRoad_act!C81)</f>
        <v>22115.157393460322</v>
      </c>
      <c r="D132" s="101">
        <f>IF(D41=0,0,1000000*D41/TrRoad_act!D81)</f>
        <v>21678.973853499327</v>
      </c>
      <c r="E132" s="101">
        <f>IF(E41=0,0,1000000*E41/TrRoad_act!E81)</f>
        <v>22084.772255090793</v>
      </c>
      <c r="F132" s="101">
        <f>IF(F41=0,0,1000000*F41/TrRoad_act!F81)</f>
        <v>23368.481735170961</v>
      </c>
      <c r="G132" s="101">
        <f>IF(G41=0,0,1000000*G41/TrRoad_act!G81)</f>
        <v>23650.324389711976</v>
      </c>
      <c r="H132" s="101">
        <f>IF(H41=0,0,1000000*H41/TrRoad_act!H81)</f>
        <v>23937.287292877219</v>
      </c>
      <c r="I132" s="101">
        <f>IF(I41=0,0,1000000*I41/TrRoad_act!I81)</f>
        <v>24414.613642081345</v>
      </c>
      <c r="J132" s="101">
        <f>IF(J41=0,0,1000000*J41/TrRoad_act!J81)</f>
        <v>22912.712339106027</v>
      </c>
      <c r="K132" s="101">
        <f>IF(K41=0,0,1000000*K41/TrRoad_act!K81)</f>
        <v>21015.367288969883</v>
      </c>
      <c r="L132" s="101">
        <f>IF(L41=0,0,1000000*L41/TrRoad_act!L81)</f>
        <v>20619.233157436949</v>
      </c>
      <c r="M132" s="101">
        <f>IF(M41=0,0,1000000*M41/TrRoad_act!M81)</f>
        <v>20358.99404305323</v>
      </c>
      <c r="N132" s="101">
        <f>IF(N41=0,0,1000000*N41/TrRoad_act!N81)</f>
        <v>19186.702707107939</v>
      </c>
      <c r="O132" s="101">
        <f>IF(O41=0,0,1000000*O41/TrRoad_act!O81)</f>
        <v>19285.004594684371</v>
      </c>
      <c r="P132" s="101">
        <f>IF(P41=0,0,1000000*P41/TrRoad_act!P81)</f>
        <v>18916.957491796664</v>
      </c>
      <c r="Q132" s="101">
        <f>IF(Q41=0,0,1000000*Q41/TrRoad_act!Q81)</f>
        <v>19211.212824361552</v>
      </c>
      <c r="R132" s="101">
        <f>IF(R41=0,0,1000000*R41/TrRoad_act!R81)</f>
        <v>20491.584891469174</v>
      </c>
      <c r="S132" s="101">
        <f>IF(S41=0,0,1000000*S41/TrRoad_act!S81)</f>
        <v>20977.65821446458</v>
      </c>
      <c r="T132" s="101">
        <f>IF(T41=0,0,1000000*T41/TrRoad_act!T81)</f>
        <v>21002.597471207082</v>
      </c>
      <c r="U132" s="101">
        <f>IF(U41=0,0,1000000*U41/TrRoad_act!U81)</f>
        <v>20320.004630692296</v>
      </c>
      <c r="V132" s="101">
        <f>IF(V41=0,0,1000000*V41/TrRoad_act!V81)</f>
        <v>18871.296973186654</v>
      </c>
      <c r="W132" s="101">
        <f>IF(W41=0,0,1000000*W41/TrRoad_act!W81)</f>
        <v>20841.735920151859</v>
      </c>
      <c r="DA132" s="175" t="s">
        <v>833</v>
      </c>
    </row>
    <row r="133" spans="1:105" ht="11.45" customHeight="1" x14ac:dyDescent="0.25">
      <c r="A133" s="138" t="s">
        <v>116</v>
      </c>
      <c r="B133" s="88">
        <f>IF(B42=0,0,1000000*B42/TrRoad_act!B82)</f>
        <v>127612.4801306562</v>
      </c>
      <c r="C133" s="88">
        <f>IF(C42=0,0,1000000*C42/TrRoad_act!C82)</f>
        <v>122866.02995490086</v>
      </c>
      <c r="D133" s="88">
        <f>IF(D42=0,0,1000000*D42/TrRoad_act!D82)</f>
        <v>121550.77553240588</v>
      </c>
      <c r="E133" s="88">
        <f>IF(E42=0,0,1000000*E42/TrRoad_act!E82)</f>
        <v>121831.62822192353</v>
      </c>
      <c r="F133" s="88">
        <f>IF(F42=0,0,1000000*F42/TrRoad_act!F82)</f>
        <v>113779.0121123339</v>
      </c>
      <c r="G133" s="88">
        <f>IF(G42=0,0,1000000*G42/TrRoad_act!G82)</f>
        <v>112672.90388115741</v>
      </c>
      <c r="H133" s="88">
        <f>IF(H42=0,0,1000000*H42/TrRoad_act!H82)</f>
        <v>118084.25337004293</v>
      </c>
      <c r="I133" s="88">
        <f>IF(I42=0,0,1000000*I42/TrRoad_act!I82)</f>
        <v>112997.001498276</v>
      </c>
      <c r="J133" s="88">
        <f>IF(J42=0,0,1000000*J42/TrRoad_act!J82)</f>
        <v>109223.72015857742</v>
      </c>
      <c r="K133" s="88">
        <f>IF(K42=0,0,1000000*K42/TrRoad_act!K82)</f>
        <v>109037.99507416951</v>
      </c>
      <c r="L133" s="88">
        <f>IF(L42=0,0,1000000*L42/TrRoad_act!L82)</f>
        <v>115590.97639485897</v>
      </c>
      <c r="M133" s="88">
        <f>IF(M42=0,0,1000000*M42/TrRoad_act!M82)</f>
        <v>111145.55186327956</v>
      </c>
      <c r="N133" s="88">
        <f>IF(N42=0,0,1000000*N42/TrRoad_act!N82)</f>
        <v>112857.80633403441</v>
      </c>
      <c r="O133" s="88">
        <f>IF(O42=0,0,1000000*O42/TrRoad_act!O82)</f>
        <v>109801.13046767369</v>
      </c>
      <c r="P133" s="88">
        <f>IF(P42=0,0,1000000*P42/TrRoad_act!P82)</f>
        <v>103465.76104945138</v>
      </c>
      <c r="Q133" s="88">
        <f>IF(Q42=0,0,1000000*Q42/TrRoad_act!Q82)</f>
        <v>102487.46754362453</v>
      </c>
      <c r="R133" s="88">
        <f>IF(R42=0,0,1000000*R42/TrRoad_act!R82)</f>
        <v>105071.63080224748</v>
      </c>
      <c r="S133" s="88">
        <f>IF(S42=0,0,1000000*S42/TrRoad_act!S82)</f>
        <v>106426.22694111703</v>
      </c>
      <c r="T133" s="88">
        <f>IF(T42=0,0,1000000*T42/TrRoad_act!T82)</f>
        <v>111005.32075015586</v>
      </c>
      <c r="U133" s="88">
        <f>IF(U42=0,0,1000000*U42/TrRoad_act!U82)</f>
        <v>109669.66584293323</v>
      </c>
      <c r="V133" s="88">
        <f>IF(V42=0,0,1000000*V42/TrRoad_act!V82)</f>
        <v>99345.805697914082</v>
      </c>
      <c r="W133" s="88">
        <f>IF(W42=0,0,1000000*W42/TrRoad_act!W82)</f>
        <v>100322.56117049749</v>
      </c>
      <c r="DA133" s="178" t="s">
        <v>834</v>
      </c>
    </row>
    <row r="134" spans="1:105" x14ac:dyDescent="0.25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DA134" s="171"/>
    </row>
    <row r="135" spans="1:105" ht="11.45" customHeight="1" x14ac:dyDescent="0.25">
      <c r="A135" s="53" t="s">
        <v>41</v>
      </c>
      <c r="B135" s="76">
        <f t="shared" ref="B135:V147" si="40">IF(B17=0,0,B17/B$17)</f>
        <v>1</v>
      </c>
      <c r="C135" s="76">
        <f t="shared" si="40"/>
        <v>1</v>
      </c>
      <c r="D135" s="76">
        <f t="shared" si="40"/>
        <v>1</v>
      </c>
      <c r="E135" s="76">
        <f t="shared" si="40"/>
        <v>1</v>
      </c>
      <c r="F135" s="76">
        <f t="shared" si="40"/>
        <v>1</v>
      </c>
      <c r="G135" s="76">
        <f t="shared" si="40"/>
        <v>1</v>
      </c>
      <c r="H135" s="76">
        <f t="shared" si="40"/>
        <v>1</v>
      </c>
      <c r="I135" s="76">
        <f t="shared" si="40"/>
        <v>1</v>
      </c>
      <c r="J135" s="76">
        <f t="shared" si="40"/>
        <v>1</v>
      </c>
      <c r="K135" s="76">
        <f t="shared" si="40"/>
        <v>1</v>
      </c>
      <c r="L135" s="76">
        <f t="shared" ref="L135:L147" si="41">IF(L17=0,0,L17/L$17)</f>
        <v>1</v>
      </c>
      <c r="M135" s="76">
        <f t="shared" si="40"/>
        <v>1</v>
      </c>
      <c r="N135" s="76">
        <f t="shared" si="40"/>
        <v>1</v>
      </c>
      <c r="O135" s="76">
        <f t="shared" si="40"/>
        <v>1</v>
      </c>
      <c r="P135" s="76">
        <f t="shared" si="40"/>
        <v>1</v>
      </c>
      <c r="Q135" s="76">
        <f t="shared" si="40"/>
        <v>1</v>
      </c>
      <c r="R135" s="76">
        <f t="shared" si="40"/>
        <v>1</v>
      </c>
      <c r="S135" s="76">
        <f t="shared" si="40"/>
        <v>1</v>
      </c>
      <c r="T135" s="76">
        <f t="shared" si="40"/>
        <v>1</v>
      </c>
      <c r="U135" s="76">
        <f t="shared" si="40"/>
        <v>1</v>
      </c>
      <c r="V135" s="76">
        <f t="shared" si="40"/>
        <v>1</v>
      </c>
      <c r="W135" s="76">
        <f t="shared" ref="W135:W146" si="42">IF(W17=0,0,W17/W$17)</f>
        <v>1</v>
      </c>
      <c r="DA135" s="183"/>
    </row>
    <row r="136" spans="1:105" ht="11.45" customHeight="1" x14ac:dyDescent="0.25">
      <c r="A136" s="27" t="s">
        <v>33</v>
      </c>
      <c r="B136" s="46">
        <f t="shared" si="40"/>
        <v>0.67842921985719795</v>
      </c>
      <c r="C136" s="46">
        <f t="shared" si="40"/>
        <v>0.67496392504837499</v>
      </c>
      <c r="D136" s="46">
        <f t="shared" si="40"/>
        <v>0.67784070568953958</v>
      </c>
      <c r="E136" s="46">
        <f t="shared" si="40"/>
        <v>0.67437778132904036</v>
      </c>
      <c r="F136" s="46">
        <f t="shared" si="40"/>
        <v>0.66763010028994052</v>
      </c>
      <c r="G136" s="46">
        <f t="shared" si="40"/>
        <v>0.66158084846955245</v>
      </c>
      <c r="H136" s="46">
        <f t="shared" si="40"/>
        <v>0.65864561610547545</v>
      </c>
      <c r="I136" s="46">
        <f t="shared" si="40"/>
        <v>0.65683225794125233</v>
      </c>
      <c r="J136" s="46">
        <f t="shared" si="40"/>
        <v>0.66246184288169463</v>
      </c>
      <c r="K136" s="46">
        <f t="shared" si="40"/>
        <v>0.677956547230117</v>
      </c>
      <c r="L136" s="46">
        <f t="shared" si="41"/>
        <v>0.67065195080020612</v>
      </c>
      <c r="M136" s="46">
        <f t="shared" si="40"/>
        <v>0.67215556351689842</v>
      </c>
      <c r="N136" s="46">
        <f t="shared" si="40"/>
        <v>0.6760960796638561</v>
      </c>
      <c r="O136" s="46">
        <f t="shared" si="40"/>
        <v>0.68113290312345021</v>
      </c>
      <c r="P136" s="46">
        <f t="shared" si="40"/>
        <v>0.68827732711861689</v>
      </c>
      <c r="Q136" s="46">
        <f t="shared" si="40"/>
        <v>0.68927950773263158</v>
      </c>
      <c r="R136" s="46">
        <f t="shared" si="40"/>
        <v>0.68370726048718511</v>
      </c>
      <c r="S136" s="46">
        <f t="shared" si="40"/>
        <v>0.67739115037860409</v>
      </c>
      <c r="T136" s="46">
        <f t="shared" si="40"/>
        <v>0.67220390899807125</v>
      </c>
      <c r="U136" s="46">
        <f t="shared" si="40"/>
        <v>0.67212401669957711</v>
      </c>
      <c r="V136" s="46">
        <f t="shared" si="40"/>
        <v>0.65393511116294778</v>
      </c>
      <c r="W136" s="46">
        <f t="shared" si="42"/>
        <v>0.64479894852316733</v>
      </c>
      <c r="DA136" s="211"/>
    </row>
    <row r="137" spans="1:105" ht="11.45" customHeight="1" x14ac:dyDescent="0.25">
      <c r="A137" s="153" t="s">
        <v>182</v>
      </c>
      <c r="B137" s="154">
        <f t="shared" si="40"/>
        <v>1.355799959708069E-2</v>
      </c>
      <c r="C137" s="154">
        <f t="shared" si="40"/>
        <v>1.361473718235604E-2</v>
      </c>
      <c r="D137" s="154">
        <f t="shared" si="40"/>
        <v>1.349751591414146E-2</v>
      </c>
      <c r="E137" s="154">
        <f t="shared" si="40"/>
        <v>1.3559152761483192E-2</v>
      </c>
      <c r="F137" s="154">
        <f t="shared" si="40"/>
        <v>1.3489889134412554E-2</v>
      </c>
      <c r="G137" s="154">
        <f t="shared" si="40"/>
        <v>1.3772525562974114E-2</v>
      </c>
      <c r="H137" s="154">
        <f t="shared" si="40"/>
        <v>1.3248331091472668E-2</v>
      </c>
      <c r="I137" s="154">
        <f t="shared" si="40"/>
        <v>1.2532075540134382E-2</v>
      </c>
      <c r="J137" s="154">
        <f t="shared" si="40"/>
        <v>1.3081553385298804E-2</v>
      </c>
      <c r="K137" s="154">
        <f t="shared" si="40"/>
        <v>1.3156147930589362E-2</v>
      </c>
      <c r="L137" s="154">
        <f t="shared" si="41"/>
        <v>1.3404804319289317E-2</v>
      </c>
      <c r="M137" s="154">
        <f t="shared" si="40"/>
        <v>1.3474025940676617E-2</v>
      </c>
      <c r="N137" s="154">
        <f t="shared" si="40"/>
        <v>1.3661244752823808E-2</v>
      </c>
      <c r="O137" s="154">
        <f t="shared" si="40"/>
        <v>1.3593235528924016E-2</v>
      </c>
      <c r="P137" s="154">
        <f t="shared" si="40"/>
        <v>1.3748341176163754E-2</v>
      </c>
      <c r="Q137" s="154">
        <f t="shared" si="40"/>
        <v>1.367060544631642E-2</v>
      </c>
      <c r="R137" s="154">
        <f t="shared" si="40"/>
        <v>1.3364981261354438E-2</v>
      </c>
      <c r="S137" s="154">
        <f t="shared" si="40"/>
        <v>1.2456306158618445E-2</v>
      </c>
      <c r="T137" s="154">
        <f t="shared" si="40"/>
        <v>1.1872862216599849E-2</v>
      </c>
      <c r="U137" s="154">
        <f t="shared" si="40"/>
        <v>1.2307787116789252E-2</v>
      </c>
      <c r="V137" s="154">
        <f t="shared" si="40"/>
        <v>1.2328968611221123E-2</v>
      </c>
      <c r="W137" s="154">
        <f t="shared" si="42"/>
        <v>1.1344914323395787E-2</v>
      </c>
      <c r="DA137" s="212"/>
    </row>
    <row r="138" spans="1:105" ht="11.45" customHeight="1" x14ac:dyDescent="0.25">
      <c r="A138" s="155" t="s">
        <v>20</v>
      </c>
      <c r="B138" s="156">
        <f t="shared" si="40"/>
        <v>0.60688455950792619</v>
      </c>
      <c r="C138" s="156">
        <f t="shared" si="40"/>
        <v>0.60487438510310521</v>
      </c>
      <c r="D138" s="156">
        <f t="shared" si="40"/>
        <v>0.6091199632024249</v>
      </c>
      <c r="E138" s="156">
        <f t="shared" si="40"/>
        <v>0.60575928731327278</v>
      </c>
      <c r="F138" s="156">
        <f t="shared" si="40"/>
        <v>0.60090597022391357</v>
      </c>
      <c r="G138" s="156">
        <f t="shared" si="40"/>
        <v>0.59563201664802856</v>
      </c>
      <c r="H138" s="156">
        <f t="shared" si="40"/>
        <v>0.59406465562053845</v>
      </c>
      <c r="I138" s="156">
        <f t="shared" si="40"/>
        <v>0.59365342458329284</v>
      </c>
      <c r="J138" s="156">
        <f t="shared" si="40"/>
        <v>0.59795699622828724</v>
      </c>
      <c r="K138" s="156">
        <f t="shared" si="40"/>
        <v>0.61225617641037666</v>
      </c>
      <c r="L138" s="156">
        <f t="shared" si="41"/>
        <v>0.60432251207852616</v>
      </c>
      <c r="M138" s="156">
        <f t="shared" si="40"/>
        <v>0.60507435135241816</v>
      </c>
      <c r="N138" s="156">
        <f t="shared" si="40"/>
        <v>0.60789415212986331</v>
      </c>
      <c r="O138" s="156">
        <f t="shared" si="40"/>
        <v>0.61262701955927235</v>
      </c>
      <c r="P138" s="156">
        <f t="shared" si="40"/>
        <v>0.61956259709048145</v>
      </c>
      <c r="Q138" s="156">
        <f t="shared" si="40"/>
        <v>0.61965331669796786</v>
      </c>
      <c r="R138" s="156">
        <f t="shared" si="40"/>
        <v>0.61454575727471672</v>
      </c>
      <c r="S138" s="156">
        <f t="shared" si="40"/>
        <v>0.61120289569494479</v>
      </c>
      <c r="T138" s="156">
        <f t="shared" si="40"/>
        <v>0.60653719656811655</v>
      </c>
      <c r="U138" s="156">
        <f t="shared" si="40"/>
        <v>0.60604945271112076</v>
      </c>
      <c r="V138" s="156">
        <f t="shared" si="40"/>
        <v>0.58639151408191625</v>
      </c>
      <c r="W138" s="156">
        <f t="shared" si="42"/>
        <v>0.58077878583542142</v>
      </c>
      <c r="DA138" s="213"/>
    </row>
    <row r="139" spans="1:105" ht="11.45" customHeight="1" x14ac:dyDescent="0.25">
      <c r="A139" s="157" t="s">
        <v>110</v>
      </c>
      <c r="B139" s="103">
        <f t="shared" si="40"/>
        <v>0.40326599619790982</v>
      </c>
      <c r="C139" s="103">
        <f t="shared" si="40"/>
        <v>0.39022091245757967</v>
      </c>
      <c r="D139" s="103">
        <f t="shared" si="40"/>
        <v>0.37930907085740823</v>
      </c>
      <c r="E139" s="103">
        <f t="shared" si="40"/>
        <v>0.36187696246184292</v>
      </c>
      <c r="F139" s="103">
        <f t="shared" si="40"/>
        <v>0.34219495809499567</v>
      </c>
      <c r="G139" s="103">
        <f t="shared" si="40"/>
        <v>0.3263429842417031</v>
      </c>
      <c r="H139" s="103">
        <f t="shared" si="40"/>
        <v>0.31027088697708649</v>
      </c>
      <c r="I139" s="103">
        <f t="shared" si="40"/>
        <v>0.29706717127949639</v>
      </c>
      <c r="J139" s="103">
        <f t="shared" si="40"/>
        <v>0.28702861634193033</v>
      </c>
      <c r="K139" s="103">
        <f t="shared" si="40"/>
        <v>0.28429902933684059</v>
      </c>
      <c r="L139" s="103">
        <f t="shared" si="41"/>
        <v>0.26909730522381481</v>
      </c>
      <c r="M139" s="103">
        <f t="shared" si="40"/>
        <v>0.26071843905911313</v>
      </c>
      <c r="N139" s="103">
        <f t="shared" si="40"/>
        <v>0.25131060870139282</v>
      </c>
      <c r="O139" s="103">
        <f t="shared" si="40"/>
        <v>0.24426830614228295</v>
      </c>
      <c r="P139" s="103">
        <f t="shared" si="40"/>
        <v>0.24011610098891126</v>
      </c>
      <c r="Q139" s="103">
        <f t="shared" si="40"/>
        <v>0.23316657049903583</v>
      </c>
      <c r="R139" s="103">
        <f t="shared" si="40"/>
        <v>0.2283357289430489</v>
      </c>
      <c r="S139" s="103">
        <f t="shared" si="40"/>
        <v>0.22699784054244054</v>
      </c>
      <c r="T139" s="103">
        <f t="shared" si="40"/>
        <v>0.22785991241312153</v>
      </c>
      <c r="U139" s="103">
        <f t="shared" si="40"/>
        <v>0.23100240285540929</v>
      </c>
      <c r="V139" s="103">
        <f t="shared" si="40"/>
        <v>0.22658470840532138</v>
      </c>
      <c r="W139" s="103">
        <f t="shared" si="42"/>
        <v>0.22952909892682163</v>
      </c>
      <c r="DA139" s="191"/>
    </row>
    <row r="140" spans="1:105" ht="11.45" customHeight="1" x14ac:dyDescent="0.25">
      <c r="A140" s="157" t="s">
        <v>111</v>
      </c>
      <c r="B140" s="103">
        <f t="shared" si="40"/>
        <v>0.19007174230726531</v>
      </c>
      <c r="C140" s="103">
        <f t="shared" si="40"/>
        <v>0.20055755988135365</v>
      </c>
      <c r="D140" s="103">
        <f t="shared" si="40"/>
        <v>0.21516166268208564</v>
      </c>
      <c r="E140" s="103">
        <f t="shared" si="40"/>
        <v>0.22889585636089374</v>
      </c>
      <c r="F140" s="103">
        <f t="shared" si="40"/>
        <v>0.24301228192654434</v>
      </c>
      <c r="G140" s="103">
        <f t="shared" si="40"/>
        <v>0.25283581958598478</v>
      </c>
      <c r="H140" s="103">
        <f t="shared" si="40"/>
        <v>0.26694600731122958</v>
      </c>
      <c r="I140" s="103">
        <f t="shared" si="40"/>
        <v>0.27979105177464436</v>
      </c>
      <c r="J140" s="103">
        <f t="shared" si="40"/>
        <v>0.29328529736480308</v>
      </c>
      <c r="K140" s="103">
        <f t="shared" si="40"/>
        <v>0.3088339575762879</v>
      </c>
      <c r="L140" s="103">
        <f t="shared" si="41"/>
        <v>0.3155655072634892</v>
      </c>
      <c r="M140" s="103">
        <f t="shared" si="40"/>
        <v>0.32384991958028253</v>
      </c>
      <c r="N140" s="103">
        <f t="shared" si="40"/>
        <v>0.33529402993713503</v>
      </c>
      <c r="O140" s="103">
        <f t="shared" si="40"/>
        <v>0.34562550472010206</v>
      </c>
      <c r="P140" s="103">
        <f t="shared" si="40"/>
        <v>0.35644092025363794</v>
      </c>
      <c r="Q140" s="103">
        <f t="shared" si="40"/>
        <v>0.36315462529654685</v>
      </c>
      <c r="R140" s="103">
        <f t="shared" si="40"/>
        <v>0.36332343740678319</v>
      </c>
      <c r="S140" s="103">
        <f t="shared" si="40"/>
        <v>0.36150071733437472</v>
      </c>
      <c r="T140" s="103">
        <f t="shared" si="40"/>
        <v>0.35591820002559937</v>
      </c>
      <c r="U140" s="103">
        <f t="shared" si="40"/>
        <v>0.35196471976190469</v>
      </c>
      <c r="V140" s="103">
        <f t="shared" si="40"/>
        <v>0.33730334859908384</v>
      </c>
      <c r="W140" s="103">
        <f t="shared" si="42"/>
        <v>0.3290951015309187</v>
      </c>
      <c r="DA140" s="191"/>
    </row>
    <row r="141" spans="1:105" ht="11.45" customHeight="1" x14ac:dyDescent="0.25">
      <c r="A141" s="157" t="s">
        <v>112</v>
      </c>
      <c r="B141" s="103">
        <f t="shared" si="40"/>
        <v>1.254484370935386E-2</v>
      </c>
      <c r="C141" s="103">
        <f t="shared" si="40"/>
        <v>1.297326409261125E-2</v>
      </c>
      <c r="D141" s="103">
        <f t="shared" si="40"/>
        <v>1.3563207022380831E-2</v>
      </c>
      <c r="E141" s="103">
        <f t="shared" si="40"/>
        <v>1.3900211464939884E-2</v>
      </c>
      <c r="F141" s="103">
        <f t="shared" si="40"/>
        <v>1.46402592160577E-2</v>
      </c>
      <c r="G141" s="103">
        <f t="shared" si="40"/>
        <v>1.5148453694736433E-2</v>
      </c>
      <c r="H141" s="103">
        <f t="shared" si="40"/>
        <v>1.5383192202987535E-2</v>
      </c>
      <c r="I141" s="103">
        <f t="shared" si="40"/>
        <v>1.5175111250649366E-2</v>
      </c>
      <c r="J141" s="103">
        <f t="shared" si="40"/>
        <v>1.5938412214237887E-2</v>
      </c>
      <c r="K141" s="103">
        <f t="shared" si="40"/>
        <v>1.7047688752209744E-2</v>
      </c>
      <c r="L141" s="103">
        <f t="shared" si="41"/>
        <v>1.7319126363343935E-2</v>
      </c>
      <c r="M141" s="103">
        <f t="shared" si="40"/>
        <v>1.8151651670403602E-2</v>
      </c>
      <c r="N141" s="103">
        <f t="shared" si="40"/>
        <v>1.8839642616085464E-2</v>
      </c>
      <c r="O141" s="103">
        <f t="shared" si="40"/>
        <v>2.0078100016063E-2</v>
      </c>
      <c r="P141" s="103">
        <f t="shared" si="40"/>
        <v>2.0041634188851312E-2</v>
      </c>
      <c r="Q141" s="103">
        <f t="shared" si="40"/>
        <v>2.0253961976073345E-2</v>
      </c>
      <c r="R141" s="103">
        <f t="shared" si="40"/>
        <v>1.9804923295787286E-2</v>
      </c>
      <c r="S141" s="103">
        <f t="shared" si="40"/>
        <v>1.9794422628219822E-2</v>
      </c>
      <c r="T141" s="103">
        <f t="shared" si="40"/>
        <v>1.9672071718821228E-2</v>
      </c>
      <c r="U141" s="103">
        <f t="shared" si="40"/>
        <v>1.9636656050778321E-2</v>
      </c>
      <c r="V141" s="103">
        <f t="shared" si="40"/>
        <v>1.8884009439389157E-2</v>
      </c>
      <c r="W141" s="103">
        <f t="shared" si="42"/>
        <v>1.8179246869771563E-2</v>
      </c>
      <c r="DA141" s="191"/>
    </row>
    <row r="142" spans="1:105" ht="11.45" customHeight="1" x14ac:dyDescent="0.25">
      <c r="A142" s="157" t="s">
        <v>113</v>
      </c>
      <c r="B142" s="103">
        <f t="shared" si="40"/>
        <v>1.001977293397146E-3</v>
      </c>
      <c r="C142" s="103">
        <f t="shared" si="40"/>
        <v>1.1226486715606775E-3</v>
      </c>
      <c r="D142" s="103">
        <f t="shared" si="40"/>
        <v>1.0860226405502288E-3</v>
      </c>
      <c r="E142" s="103">
        <f t="shared" si="40"/>
        <v>1.0862570255962092E-3</v>
      </c>
      <c r="F142" s="103">
        <f t="shared" si="40"/>
        <v>1.0584709863158273E-3</v>
      </c>
      <c r="G142" s="103">
        <f t="shared" si="40"/>
        <v>1.3047591256042819E-3</v>
      </c>
      <c r="H142" s="103">
        <f t="shared" si="40"/>
        <v>1.4645691292348342E-3</v>
      </c>
      <c r="I142" s="103">
        <f t="shared" si="40"/>
        <v>1.6200902785027209E-3</v>
      </c>
      <c r="J142" s="103">
        <f t="shared" si="40"/>
        <v>1.7045101368397876E-3</v>
      </c>
      <c r="K142" s="103">
        <f t="shared" si="40"/>
        <v>2.0753020658956377E-3</v>
      </c>
      <c r="L142" s="103">
        <f t="shared" si="41"/>
        <v>2.3400239833603811E-3</v>
      </c>
      <c r="M142" s="103">
        <f t="shared" si="40"/>
        <v>2.3533640613955732E-3</v>
      </c>
      <c r="N142" s="103">
        <f t="shared" si="40"/>
        <v>2.4414511760858372E-3</v>
      </c>
      <c r="O142" s="103">
        <f t="shared" si="40"/>
        <v>2.6143849537383934E-3</v>
      </c>
      <c r="P142" s="103">
        <f t="shared" si="40"/>
        <v>2.8700831888550742E-3</v>
      </c>
      <c r="Q142" s="103">
        <f t="shared" si="40"/>
        <v>2.9188254780745607E-3</v>
      </c>
      <c r="R142" s="103">
        <f t="shared" si="40"/>
        <v>2.9024512260639097E-3</v>
      </c>
      <c r="S142" s="103">
        <f t="shared" si="40"/>
        <v>2.6796918493072882E-3</v>
      </c>
      <c r="T142" s="103">
        <f t="shared" si="40"/>
        <v>2.7711049891088746E-3</v>
      </c>
      <c r="U142" s="103">
        <f t="shared" si="40"/>
        <v>3.0347847847792685E-3</v>
      </c>
      <c r="V142" s="103">
        <f t="shared" si="40"/>
        <v>2.9486393878887258E-3</v>
      </c>
      <c r="W142" s="103">
        <f t="shared" si="42"/>
        <v>2.8569911361618285E-3</v>
      </c>
      <c r="DA142" s="191"/>
    </row>
    <row r="143" spans="1:105" ht="11.45" customHeight="1" x14ac:dyDescent="0.25">
      <c r="A143" s="157" t="s">
        <v>114</v>
      </c>
      <c r="B143" s="103">
        <f t="shared" si="40"/>
        <v>0</v>
      </c>
      <c r="C143" s="103">
        <f t="shared" si="40"/>
        <v>0</v>
      </c>
      <c r="D143" s="103">
        <f t="shared" si="40"/>
        <v>0</v>
      </c>
      <c r="E143" s="103">
        <f t="shared" si="40"/>
        <v>0</v>
      </c>
      <c r="F143" s="103">
        <f t="shared" si="40"/>
        <v>0</v>
      </c>
      <c r="G143" s="103">
        <f t="shared" si="40"/>
        <v>0</v>
      </c>
      <c r="H143" s="103">
        <f t="shared" si="40"/>
        <v>0</v>
      </c>
      <c r="I143" s="103">
        <f t="shared" si="40"/>
        <v>0</v>
      </c>
      <c r="J143" s="103">
        <f t="shared" si="40"/>
        <v>1.6017047610905421E-7</v>
      </c>
      <c r="K143" s="103">
        <f t="shared" si="40"/>
        <v>1.986791428508282E-7</v>
      </c>
      <c r="L143" s="103">
        <f t="shared" si="41"/>
        <v>5.4924451792979398E-7</v>
      </c>
      <c r="M143" s="103">
        <f t="shared" si="40"/>
        <v>9.7698122334937896E-7</v>
      </c>
      <c r="N143" s="103">
        <f t="shared" si="40"/>
        <v>8.4196991642373445E-6</v>
      </c>
      <c r="O143" s="103">
        <f t="shared" si="40"/>
        <v>4.0723727085870349E-5</v>
      </c>
      <c r="P143" s="103">
        <f t="shared" si="40"/>
        <v>9.3858470225857135E-5</v>
      </c>
      <c r="Q143" s="103">
        <f t="shared" si="40"/>
        <v>1.5933344823734839E-4</v>
      </c>
      <c r="R143" s="103">
        <f t="shared" si="40"/>
        <v>1.7921640303342968E-4</v>
      </c>
      <c r="S143" s="103">
        <f t="shared" si="40"/>
        <v>2.3022334060243677E-4</v>
      </c>
      <c r="T143" s="103">
        <f t="shared" si="40"/>
        <v>3.1590742146553742E-4</v>
      </c>
      <c r="U143" s="103">
        <f t="shared" si="40"/>
        <v>4.1088925824919709E-4</v>
      </c>
      <c r="V143" s="103">
        <f t="shared" si="40"/>
        <v>6.7080825023308171E-4</v>
      </c>
      <c r="W143" s="103">
        <f t="shared" si="42"/>
        <v>1.1183473717477979E-3</v>
      </c>
      <c r="DA143" s="191"/>
    </row>
    <row r="144" spans="1:105" ht="11.45" customHeight="1" x14ac:dyDescent="0.25">
      <c r="A144" s="157" t="s">
        <v>115</v>
      </c>
      <c r="B144" s="103">
        <f t="shared" si="40"/>
        <v>0</v>
      </c>
      <c r="C144" s="103">
        <f t="shared" si="40"/>
        <v>0</v>
      </c>
      <c r="D144" s="103">
        <f t="shared" si="40"/>
        <v>0</v>
      </c>
      <c r="E144" s="103">
        <f t="shared" si="40"/>
        <v>0</v>
      </c>
      <c r="F144" s="103">
        <f t="shared" si="40"/>
        <v>0</v>
      </c>
      <c r="G144" s="103">
        <f t="shared" si="40"/>
        <v>0</v>
      </c>
      <c r="H144" s="103">
        <f t="shared" si="40"/>
        <v>0</v>
      </c>
      <c r="I144" s="103">
        <f t="shared" si="40"/>
        <v>0</v>
      </c>
      <c r="J144" s="103">
        <f t="shared" si="40"/>
        <v>0</v>
      </c>
      <c r="K144" s="103">
        <f t="shared" si="40"/>
        <v>0</v>
      </c>
      <c r="L144" s="103">
        <f t="shared" si="41"/>
        <v>0</v>
      </c>
      <c r="M144" s="103">
        <f t="shared" si="40"/>
        <v>0</v>
      </c>
      <c r="N144" s="103">
        <f t="shared" si="40"/>
        <v>0</v>
      </c>
      <c r="O144" s="103">
        <f t="shared" si="40"/>
        <v>0</v>
      </c>
      <c r="P144" s="103">
        <f t="shared" si="40"/>
        <v>0</v>
      </c>
      <c r="Q144" s="103">
        <f t="shared" si="40"/>
        <v>0</v>
      </c>
      <c r="R144" s="103">
        <f t="shared" si="40"/>
        <v>0</v>
      </c>
      <c r="S144" s="103">
        <f t="shared" si="40"/>
        <v>0</v>
      </c>
      <c r="T144" s="103">
        <f t="shared" si="40"/>
        <v>0</v>
      </c>
      <c r="U144" s="103">
        <f t="shared" si="40"/>
        <v>0</v>
      </c>
      <c r="V144" s="103">
        <f t="shared" si="40"/>
        <v>0</v>
      </c>
      <c r="W144" s="103">
        <f t="shared" si="42"/>
        <v>0</v>
      </c>
      <c r="DA144" s="191"/>
    </row>
    <row r="145" spans="1:105" ht="11.45" customHeight="1" x14ac:dyDescent="0.25">
      <c r="A145" s="155" t="s">
        <v>21</v>
      </c>
      <c r="B145" s="156">
        <f t="shared" si="40"/>
        <v>5.7986660752191124E-2</v>
      </c>
      <c r="C145" s="156">
        <f t="shared" si="40"/>
        <v>5.647480276291366E-2</v>
      </c>
      <c r="D145" s="156">
        <f t="shared" si="40"/>
        <v>5.5223226572973252E-2</v>
      </c>
      <c r="E145" s="156">
        <f t="shared" si="40"/>
        <v>5.5059341254284355E-2</v>
      </c>
      <c r="F145" s="156">
        <f t="shared" si="40"/>
        <v>5.3234240931614316E-2</v>
      </c>
      <c r="G145" s="156">
        <f t="shared" si="40"/>
        <v>5.217630625854975E-2</v>
      </c>
      <c r="H145" s="156">
        <f t="shared" si="40"/>
        <v>5.1332629393464377E-2</v>
      </c>
      <c r="I145" s="156">
        <f t="shared" si="40"/>
        <v>5.0646757817825148E-2</v>
      </c>
      <c r="J145" s="156">
        <f t="shared" si="40"/>
        <v>5.1423293268108593E-2</v>
      </c>
      <c r="K145" s="156">
        <f t="shared" si="40"/>
        <v>5.2544222889150963E-2</v>
      </c>
      <c r="L145" s="156">
        <f t="shared" si="41"/>
        <v>5.2924634402390661E-2</v>
      </c>
      <c r="M145" s="156">
        <f t="shared" si="40"/>
        <v>5.360718622380363E-2</v>
      </c>
      <c r="N145" s="156">
        <f t="shared" si="40"/>
        <v>5.4540682781168873E-2</v>
      </c>
      <c r="O145" s="156">
        <f t="shared" si="40"/>
        <v>5.4912648035253836E-2</v>
      </c>
      <c r="P145" s="156">
        <f t="shared" si="40"/>
        <v>5.4966388851971609E-2</v>
      </c>
      <c r="Q145" s="156">
        <f t="shared" si="40"/>
        <v>5.5955585588347213E-2</v>
      </c>
      <c r="R145" s="156">
        <f t="shared" si="40"/>
        <v>5.5796521951113925E-2</v>
      </c>
      <c r="S145" s="156">
        <f t="shared" si="40"/>
        <v>5.3731948525040728E-2</v>
      </c>
      <c r="T145" s="156">
        <f t="shared" si="40"/>
        <v>5.3793850213354873E-2</v>
      </c>
      <c r="U145" s="156">
        <f t="shared" si="40"/>
        <v>5.3766776871667102E-2</v>
      </c>
      <c r="V145" s="156">
        <f t="shared" si="40"/>
        <v>5.5214628469810262E-2</v>
      </c>
      <c r="W145" s="156">
        <f t="shared" si="42"/>
        <v>5.2675248364350072E-2</v>
      </c>
      <c r="DA145" s="213"/>
    </row>
    <row r="146" spans="1:105" ht="11.45" customHeight="1" x14ac:dyDescent="0.25">
      <c r="A146" s="157" t="s">
        <v>110</v>
      </c>
      <c r="B146" s="103">
        <f t="shared" si="40"/>
        <v>2.5762457144023701E-4</v>
      </c>
      <c r="C146" s="103">
        <f t="shared" si="40"/>
        <v>2.391098697525944E-4</v>
      </c>
      <c r="D146" s="103">
        <f t="shared" si="40"/>
        <v>2.2361266922951516E-4</v>
      </c>
      <c r="E146" s="103">
        <f t="shared" si="40"/>
        <v>1.8165191996737307E-4</v>
      </c>
      <c r="F146" s="103">
        <f t="shared" si="40"/>
        <v>1.5628639591279422E-4</v>
      </c>
      <c r="G146" s="103">
        <f t="shared" si="40"/>
        <v>1.3999299689778402E-4</v>
      </c>
      <c r="H146" s="103">
        <f t="shared" si="40"/>
        <v>1.3093952857737591E-4</v>
      </c>
      <c r="I146" s="103">
        <f t="shared" si="40"/>
        <v>1.1615069095231433E-4</v>
      </c>
      <c r="J146" s="103">
        <f t="shared" si="40"/>
        <v>1.1076254718777325E-4</v>
      </c>
      <c r="K146" s="103">
        <f t="shared" si="40"/>
        <v>1.0245373445836211E-4</v>
      </c>
      <c r="L146" s="103">
        <f t="shared" si="41"/>
        <v>9.3866233695547301E-5</v>
      </c>
      <c r="M146" s="103">
        <f t="shared" si="40"/>
        <v>8.6120735740633343E-5</v>
      </c>
      <c r="N146" s="103">
        <f t="shared" si="40"/>
        <v>8.1811319972276193E-5</v>
      </c>
      <c r="O146" s="103">
        <f t="shared" si="40"/>
        <v>8.4617457018952609E-5</v>
      </c>
      <c r="P146" s="103">
        <f t="shared" si="40"/>
        <v>7.3109564209009422E-5</v>
      </c>
      <c r="Q146" s="103">
        <f t="shared" si="40"/>
        <v>6.5976180709325277E-5</v>
      </c>
      <c r="R146" s="103">
        <f t="shared" si="40"/>
        <v>6.2034222029839117E-5</v>
      </c>
      <c r="S146" s="103">
        <f t="shared" si="40"/>
        <v>5.7826331755381709E-5</v>
      </c>
      <c r="T146" s="103">
        <f t="shared" si="40"/>
        <v>5.3891136798748398E-5</v>
      </c>
      <c r="U146" s="103">
        <f t="shared" si="40"/>
        <v>5.3926203750491568E-5</v>
      </c>
      <c r="V146" s="103">
        <f t="shared" si="40"/>
        <v>5.2034160403323419E-5</v>
      </c>
      <c r="W146" s="103">
        <f t="shared" si="42"/>
        <v>4.6802938360594424E-5</v>
      </c>
      <c r="DA146" s="191"/>
    </row>
    <row r="147" spans="1:105" ht="11.45" customHeight="1" x14ac:dyDescent="0.25">
      <c r="A147" s="157" t="s">
        <v>111</v>
      </c>
      <c r="B147" s="103">
        <f t="shared" si="40"/>
        <v>5.751455086778693E-2</v>
      </c>
      <c r="C147" s="103">
        <f t="shared" si="40"/>
        <v>5.5940948615996355E-2</v>
      </c>
      <c r="D147" s="103">
        <f t="shared" si="40"/>
        <v>5.4651367558154994E-2</v>
      </c>
      <c r="E147" s="103">
        <f t="shared" si="40"/>
        <v>5.4466067304896934E-2</v>
      </c>
      <c r="F147" s="103">
        <f t="shared" si="40"/>
        <v>5.2577226930013606E-2</v>
      </c>
      <c r="G147" s="103">
        <f t="shared" si="40"/>
        <v>5.1582316664260087E-2</v>
      </c>
      <c r="H147" s="103">
        <f t="shared" si="40"/>
        <v>5.0660509899165165E-2</v>
      </c>
      <c r="I147" s="103">
        <f t="shared" si="40"/>
        <v>4.9919524750979452E-2</v>
      </c>
      <c r="J147" s="103">
        <f t="shared" si="40"/>
        <v>5.0614295771387166E-2</v>
      </c>
      <c r="K147" s="103">
        <f t="shared" si="40"/>
        <v>5.1674471146919379E-2</v>
      </c>
      <c r="L147" s="103">
        <f t="shared" si="41"/>
        <v>5.1963947054221173E-2</v>
      </c>
      <c r="M147" s="103">
        <f t="shared" si="40"/>
        <v>5.2271513352181324E-2</v>
      </c>
      <c r="N147" s="103">
        <f t="shared" si="40"/>
        <v>5.2973580291996419E-2</v>
      </c>
      <c r="O147" s="103">
        <f t="shared" si="40"/>
        <v>5.3228714461602163E-2</v>
      </c>
      <c r="P147" s="103">
        <f t="shared" si="40"/>
        <v>5.3315653050915637E-2</v>
      </c>
      <c r="Q147" s="103">
        <f t="shared" si="40"/>
        <v>5.420990918124001E-2</v>
      </c>
      <c r="R147" s="103">
        <f t="shared" ref="R147:V147" si="43">IF(R29=0,0,R29/R$17)</f>
        <v>5.4057793696764431E-2</v>
      </c>
      <c r="S147" s="103">
        <f t="shared" si="43"/>
        <v>5.1970424013904393E-2</v>
      </c>
      <c r="T147" s="103">
        <f t="shared" si="43"/>
        <v>5.2038756637134767E-2</v>
      </c>
      <c r="U147" s="103">
        <f t="shared" si="43"/>
        <v>5.1647051875249643E-2</v>
      </c>
      <c r="V147" s="103">
        <f t="shared" si="43"/>
        <v>5.272333829936901E-2</v>
      </c>
      <c r="W147" s="103">
        <f t="shared" ref="W147" si="44">IF(W29=0,0,W29/W$17)</f>
        <v>4.9513007980646798E-2</v>
      </c>
      <c r="DA147" s="191"/>
    </row>
    <row r="148" spans="1:105" ht="11.45" customHeight="1" x14ac:dyDescent="0.25">
      <c r="A148" s="157" t="s">
        <v>112</v>
      </c>
      <c r="B148" s="103">
        <f t="shared" ref="B148:K148" si="45">IF(B30=0,0,B30/B$17)</f>
        <v>6.1103083763081297E-5</v>
      </c>
      <c r="C148" s="103">
        <f t="shared" si="45"/>
        <v>5.6796428319923057E-5</v>
      </c>
      <c r="D148" s="103">
        <f t="shared" si="45"/>
        <v>5.1996998466342824E-5</v>
      </c>
      <c r="E148" s="103">
        <f t="shared" si="45"/>
        <v>4.8598433150396726E-5</v>
      </c>
      <c r="F148" s="103">
        <f t="shared" si="45"/>
        <v>9.3601219777760905E-5</v>
      </c>
      <c r="G148" s="103">
        <f t="shared" si="45"/>
        <v>9.1938572346408616E-5</v>
      </c>
      <c r="H148" s="103">
        <f t="shared" si="45"/>
        <v>8.6044331034375575E-5</v>
      </c>
      <c r="I148" s="103">
        <f t="shared" si="45"/>
        <v>8.543108244813716E-5</v>
      </c>
      <c r="J148" s="103">
        <f t="shared" si="45"/>
        <v>8.7831936229620353E-5</v>
      </c>
      <c r="K148" s="103">
        <f t="shared" si="45"/>
        <v>9.2964281603092786E-5</v>
      </c>
      <c r="L148" s="103">
        <f t="shared" ref="L148:L150" si="46">IF(L30=0,0,L30/L$17)</f>
        <v>9.4375191984315547E-5</v>
      </c>
      <c r="M148" s="103">
        <f t="shared" ref="M148:V148" si="47">IF(M30=0,0,M30/M$17)</f>
        <v>9.2259265391768754E-5</v>
      </c>
      <c r="N148" s="103">
        <f t="shared" si="47"/>
        <v>9.0870510814264601E-5</v>
      </c>
      <c r="O148" s="103">
        <f t="shared" si="47"/>
        <v>8.7886900003423735E-5</v>
      </c>
      <c r="P148" s="103">
        <f t="shared" si="47"/>
        <v>8.478589732523027E-5</v>
      </c>
      <c r="Q148" s="103">
        <f t="shared" si="47"/>
        <v>8.0922658540029144E-5</v>
      </c>
      <c r="R148" s="103">
        <f t="shared" si="47"/>
        <v>7.3234115561760218E-5</v>
      </c>
      <c r="S148" s="103">
        <f t="shared" si="47"/>
        <v>6.4756253749317133E-5</v>
      </c>
      <c r="T148" s="103">
        <f t="shared" si="47"/>
        <v>6.3520459599931885E-5</v>
      </c>
      <c r="U148" s="103">
        <f t="shared" si="47"/>
        <v>5.7026932701240229E-5</v>
      </c>
      <c r="V148" s="103">
        <f t="shared" si="47"/>
        <v>6.0312790258204437E-5</v>
      </c>
      <c r="W148" s="103">
        <f t="shared" ref="W148" si="48">IF(W30=0,0,W30/W$17)</f>
        <v>5.9430495266804217E-5</v>
      </c>
      <c r="DA148" s="191"/>
    </row>
    <row r="149" spans="1:105" ht="11.45" customHeight="1" x14ac:dyDescent="0.25">
      <c r="A149" s="157" t="s">
        <v>113</v>
      </c>
      <c r="B149" s="103">
        <f t="shared" ref="B149:K149" si="49">IF(B31=0,0,B31/B$17)</f>
        <v>1.5338222920088776E-4</v>
      </c>
      <c r="C149" s="103">
        <f t="shared" si="49"/>
        <v>2.3794784884479292E-4</v>
      </c>
      <c r="D149" s="103">
        <f t="shared" si="49"/>
        <v>2.962493471224039E-4</v>
      </c>
      <c r="E149" s="103">
        <f t="shared" si="49"/>
        <v>3.6302359626964745E-4</v>
      </c>
      <c r="F149" s="103">
        <f t="shared" si="49"/>
        <v>4.0712638591015876E-4</v>
      </c>
      <c r="G149" s="103">
        <f t="shared" si="49"/>
        <v>3.6205802504547124E-4</v>
      </c>
      <c r="H149" s="103">
        <f t="shared" si="49"/>
        <v>4.5513563468745636E-4</v>
      </c>
      <c r="I149" s="103">
        <f t="shared" si="49"/>
        <v>5.2565129344524057E-4</v>
      </c>
      <c r="J149" s="103">
        <f t="shared" si="49"/>
        <v>6.1040301330403043E-4</v>
      </c>
      <c r="K149" s="103">
        <f t="shared" si="49"/>
        <v>6.7433372617013178E-4</v>
      </c>
      <c r="L149" s="103">
        <f t="shared" si="46"/>
        <v>7.7244592248961591E-4</v>
      </c>
      <c r="M149" s="103">
        <f t="shared" ref="M149:V149" si="50">IF(M31=0,0,M31/M$17)</f>
        <v>1.1572928704898996E-3</v>
      </c>
      <c r="N149" s="103">
        <f t="shared" si="50"/>
        <v>1.3944206583859087E-3</v>
      </c>
      <c r="O149" s="103">
        <f t="shared" si="50"/>
        <v>1.5114292166292908E-3</v>
      </c>
      <c r="P149" s="103">
        <f t="shared" si="50"/>
        <v>1.4928403395217304E-3</v>
      </c>
      <c r="Q149" s="103">
        <f t="shared" si="50"/>
        <v>1.5987775678578467E-3</v>
      </c>
      <c r="R149" s="103">
        <f t="shared" si="50"/>
        <v>1.603459916757886E-3</v>
      </c>
      <c r="S149" s="103">
        <f t="shared" si="50"/>
        <v>1.6389419256316359E-3</v>
      </c>
      <c r="T149" s="103">
        <f t="shared" si="50"/>
        <v>1.6376819798214343E-3</v>
      </c>
      <c r="U149" s="103">
        <f t="shared" si="50"/>
        <v>2.0087718599657253E-3</v>
      </c>
      <c r="V149" s="103">
        <f t="shared" si="50"/>
        <v>2.3789432197797267E-3</v>
      </c>
      <c r="W149" s="103">
        <f t="shared" ref="W149" si="51">IF(W31=0,0,W31/W$17)</f>
        <v>3.0560069500758769E-3</v>
      </c>
      <c r="DA149" s="191"/>
    </row>
    <row r="150" spans="1:105" ht="11.45" customHeight="1" x14ac:dyDescent="0.25">
      <c r="A150" s="157" t="s">
        <v>115</v>
      </c>
      <c r="B150" s="103">
        <f t="shared" ref="B150:K150" si="52">IF(B32=0,0,B32/B$17)</f>
        <v>0</v>
      </c>
      <c r="C150" s="103">
        <f t="shared" si="52"/>
        <v>0</v>
      </c>
      <c r="D150" s="103">
        <f t="shared" si="52"/>
        <v>0</v>
      </c>
      <c r="E150" s="103">
        <f t="shared" si="52"/>
        <v>0</v>
      </c>
      <c r="F150" s="103">
        <f t="shared" si="52"/>
        <v>0</v>
      </c>
      <c r="G150" s="103">
        <f t="shared" si="52"/>
        <v>0</v>
      </c>
      <c r="H150" s="103">
        <f t="shared" si="52"/>
        <v>0</v>
      </c>
      <c r="I150" s="103">
        <f t="shared" si="52"/>
        <v>0</v>
      </c>
      <c r="J150" s="103">
        <f t="shared" si="52"/>
        <v>0</v>
      </c>
      <c r="K150" s="103">
        <f t="shared" si="52"/>
        <v>0</v>
      </c>
      <c r="L150" s="103">
        <f t="shared" si="46"/>
        <v>0</v>
      </c>
      <c r="M150" s="103">
        <f t="shared" ref="M150:V150" si="53">IF(M32=0,0,M32/M$17)</f>
        <v>0</v>
      </c>
      <c r="N150" s="103">
        <f t="shared" si="53"/>
        <v>0</v>
      </c>
      <c r="O150" s="103">
        <f t="shared" si="53"/>
        <v>0</v>
      </c>
      <c r="P150" s="103">
        <f t="shared" si="53"/>
        <v>0</v>
      </c>
      <c r="Q150" s="103">
        <f t="shared" si="53"/>
        <v>0</v>
      </c>
      <c r="R150" s="103">
        <f t="shared" si="53"/>
        <v>0</v>
      </c>
      <c r="S150" s="103">
        <f t="shared" si="53"/>
        <v>0</v>
      </c>
      <c r="T150" s="103">
        <f t="shared" si="53"/>
        <v>0</v>
      </c>
      <c r="U150" s="103">
        <f t="shared" si="53"/>
        <v>0</v>
      </c>
      <c r="V150" s="103">
        <f t="shared" si="53"/>
        <v>0</v>
      </c>
      <c r="W150" s="103">
        <f t="shared" ref="W150" si="54">IF(W32=0,0,W32/W$17)</f>
        <v>0</v>
      </c>
      <c r="DA150" s="191"/>
    </row>
    <row r="151" spans="1:105" ht="11.45" customHeight="1" x14ac:dyDescent="0.25">
      <c r="A151" s="27" t="s">
        <v>34</v>
      </c>
      <c r="B151" s="46">
        <f t="shared" ref="B151:K151" si="55">IF(B33=0,0,B33/B$17)</f>
        <v>0.32157078014280199</v>
      </c>
      <c r="C151" s="46">
        <f t="shared" si="55"/>
        <v>0.32503607495162506</v>
      </c>
      <c r="D151" s="46">
        <f t="shared" si="55"/>
        <v>0.32215929431046048</v>
      </c>
      <c r="E151" s="46">
        <f t="shared" si="55"/>
        <v>0.32562221867095958</v>
      </c>
      <c r="F151" s="46">
        <f t="shared" si="55"/>
        <v>0.33236989971005954</v>
      </c>
      <c r="G151" s="46">
        <f t="shared" si="55"/>
        <v>0.33841915153044755</v>
      </c>
      <c r="H151" s="46">
        <f t="shared" si="55"/>
        <v>0.34135438389452449</v>
      </c>
      <c r="I151" s="46">
        <f t="shared" si="55"/>
        <v>0.34316774205874773</v>
      </c>
      <c r="J151" s="46">
        <f t="shared" si="55"/>
        <v>0.33753815711830543</v>
      </c>
      <c r="K151" s="46">
        <f t="shared" si="55"/>
        <v>0.322043452769883</v>
      </c>
      <c r="L151" s="46">
        <f t="shared" ref="L151" si="56">IF(L33=0,0,L33/L$17)</f>
        <v>0.32934804919979382</v>
      </c>
      <c r="M151" s="46">
        <f t="shared" ref="M151:V151" si="57">IF(M33=0,0,M33/M$17)</f>
        <v>0.32784443648310163</v>
      </c>
      <c r="N151" s="46">
        <f t="shared" si="57"/>
        <v>0.32390392033614396</v>
      </c>
      <c r="O151" s="46">
        <f t="shared" si="57"/>
        <v>0.31886709687654979</v>
      </c>
      <c r="P151" s="46">
        <f t="shared" si="57"/>
        <v>0.31172267288138306</v>
      </c>
      <c r="Q151" s="46">
        <f t="shared" si="57"/>
        <v>0.31072049226736848</v>
      </c>
      <c r="R151" s="46">
        <f t="shared" si="57"/>
        <v>0.316292739512815</v>
      </c>
      <c r="S151" s="46">
        <f t="shared" si="57"/>
        <v>0.32260884962139585</v>
      </c>
      <c r="T151" s="46">
        <f t="shared" si="57"/>
        <v>0.32779609100192864</v>
      </c>
      <c r="U151" s="46">
        <f t="shared" si="57"/>
        <v>0.32787598330042295</v>
      </c>
      <c r="V151" s="46">
        <f t="shared" si="57"/>
        <v>0.34606488883705216</v>
      </c>
      <c r="W151" s="46">
        <f t="shared" ref="W151" si="58">IF(W33=0,0,W33/W$17)</f>
        <v>0.35520105147683279</v>
      </c>
      <c r="DA151" s="211"/>
    </row>
    <row r="152" spans="1:105" ht="11.45" customHeight="1" x14ac:dyDescent="0.25">
      <c r="A152" s="153" t="s">
        <v>158</v>
      </c>
      <c r="B152" s="154">
        <f t="shared" ref="B152:K152" si="59">IF(B34=0,0,B34/B$17)</f>
        <v>0.13364323827864194</v>
      </c>
      <c r="C152" s="154">
        <f t="shared" si="59"/>
        <v>0.13099515333676015</v>
      </c>
      <c r="D152" s="154">
        <f t="shared" si="59"/>
        <v>0.12854991190751611</v>
      </c>
      <c r="E152" s="154">
        <f t="shared" si="59"/>
        <v>0.12895082997332535</v>
      </c>
      <c r="F152" s="154">
        <f t="shared" si="59"/>
        <v>0.1268853320037821</v>
      </c>
      <c r="G152" s="154">
        <f t="shared" si="59"/>
        <v>0.12763645217391759</v>
      </c>
      <c r="H152" s="154">
        <f t="shared" si="59"/>
        <v>0.12220629958302331</v>
      </c>
      <c r="I152" s="154">
        <f t="shared" si="59"/>
        <v>0.12361516536432145</v>
      </c>
      <c r="J152" s="154">
        <f t="shared" si="59"/>
        <v>0.12295848453593827</v>
      </c>
      <c r="K152" s="154">
        <f t="shared" si="59"/>
        <v>0.1224806126802</v>
      </c>
      <c r="L152" s="154">
        <f t="shared" ref="L152" si="60">IF(L34=0,0,L34/L$17)</f>
        <v>0.12509594928439255</v>
      </c>
      <c r="M152" s="154">
        <f t="shared" ref="M152:V152" si="61">IF(M34=0,0,M34/M$17)</f>
        <v>0.12674018996279021</v>
      </c>
      <c r="N152" s="154">
        <f t="shared" si="61"/>
        <v>0.12446602348486116</v>
      </c>
      <c r="O152" s="154">
        <f t="shared" si="61"/>
        <v>0.12238829860293719</v>
      </c>
      <c r="P152" s="154">
        <f t="shared" si="61"/>
        <v>0.12216800830956935</v>
      </c>
      <c r="Q152" s="154">
        <f t="shared" si="61"/>
        <v>0.11978985611032382</v>
      </c>
      <c r="R152" s="154">
        <f t="shared" si="61"/>
        <v>0.11651446931425939</v>
      </c>
      <c r="S152" s="154">
        <f t="shared" si="61"/>
        <v>0.11624633832574112</v>
      </c>
      <c r="T152" s="154">
        <f t="shared" si="61"/>
        <v>0.11659853678185773</v>
      </c>
      <c r="U152" s="154">
        <f t="shared" si="61"/>
        <v>0.11666826544567203</v>
      </c>
      <c r="V152" s="154">
        <f t="shared" si="61"/>
        <v>0.12295843307583859</v>
      </c>
      <c r="W152" s="154">
        <f t="shared" ref="W152" si="62">IF(W34=0,0,W34/W$17)</f>
        <v>0.12713676036601035</v>
      </c>
      <c r="DA152" s="212"/>
    </row>
    <row r="153" spans="1:105" ht="11.45" customHeight="1" x14ac:dyDescent="0.25">
      <c r="A153" s="157" t="s">
        <v>110</v>
      </c>
      <c r="B153" s="103">
        <f t="shared" ref="B153:K153" si="63">IF(B35=0,0,B35/B$17)</f>
        <v>1.832142972071062E-2</v>
      </c>
      <c r="C153" s="103">
        <f t="shared" si="63"/>
        <v>1.7210908328486322E-2</v>
      </c>
      <c r="D153" s="103">
        <f t="shared" si="63"/>
        <v>1.5498197389162128E-2</v>
      </c>
      <c r="E153" s="103">
        <f t="shared" si="63"/>
        <v>1.4172471112320739E-2</v>
      </c>
      <c r="F153" s="103">
        <f t="shared" si="63"/>
        <v>1.2600703297068291E-2</v>
      </c>
      <c r="G153" s="103">
        <f t="shared" si="63"/>
        <v>1.1576292648683826E-2</v>
      </c>
      <c r="H153" s="103">
        <f t="shared" si="63"/>
        <v>1.0594133594410242E-2</v>
      </c>
      <c r="I153" s="103">
        <f t="shared" si="63"/>
        <v>9.800246481027031E-3</v>
      </c>
      <c r="J153" s="103">
        <f t="shared" si="63"/>
        <v>9.2151841239494874E-3</v>
      </c>
      <c r="K153" s="103">
        <f t="shared" si="63"/>
        <v>8.7190143111863308E-3</v>
      </c>
      <c r="L153" s="103">
        <f t="shared" ref="L153" si="64">IF(L35=0,0,L35/L$17)</f>
        <v>8.2487980320881012E-3</v>
      </c>
      <c r="M153" s="103">
        <f t="shared" ref="M153:V153" si="65">IF(M35=0,0,M35/M$17)</f>
        <v>7.7883251869393369E-3</v>
      </c>
      <c r="N153" s="103">
        <f t="shared" si="65"/>
        <v>7.4410239348175608E-3</v>
      </c>
      <c r="O153" s="103">
        <f t="shared" si="65"/>
        <v>7.2131949291001337E-3</v>
      </c>
      <c r="P153" s="103">
        <f t="shared" si="65"/>
        <v>6.6336419822982029E-3</v>
      </c>
      <c r="Q153" s="103">
        <f t="shared" si="65"/>
        <v>6.184436741393089E-3</v>
      </c>
      <c r="R153" s="103">
        <f t="shared" si="65"/>
        <v>5.9717591214740011E-3</v>
      </c>
      <c r="S153" s="103">
        <f t="shared" si="65"/>
        <v>5.8074123388175821E-3</v>
      </c>
      <c r="T153" s="103">
        <f t="shared" si="65"/>
        <v>5.8399337147013123E-3</v>
      </c>
      <c r="U153" s="103">
        <f t="shared" si="65"/>
        <v>5.7385852587024215E-3</v>
      </c>
      <c r="V153" s="103">
        <f t="shared" si="65"/>
        <v>6.0261550929858014E-3</v>
      </c>
      <c r="W153" s="103">
        <f t="shared" ref="W153" si="66">IF(W35=0,0,W35/W$17)</f>
        <v>5.9863616704996341E-3</v>
      </c>
      <c r="DA153" s="191"/>
    </row>
    <row r="154" spans="1:105" ht="11.45" customHeight="1" x14ac:dyDescent="0.25">
      <c r="A154" s="157" t="s">
        <v>111</v>
      </c>
      <c r="B154" s="103">
        <f t="shared" ref="B154:K154" si="67">IF(B36=0,0,B36/B$17)</f>
        <v>0.11461593967795349</v>
      </c>
      <c r="C154" s="103">
        <f t="shared" si="67"/>
        <v>0.11305902796797863</v>
      </c>
      <c r="D154" s="103">
        <f t="shared" si="67"/>
        <v>0.11227398128946697</v>
      </c>
      <c r="E154" s="103">
        <f t="shared" si="67"/>
        <v>0.1139848237939295</v>
      </c>
      <c r="F154" s="103">
        <f t="shared" si="67"/>
        <v>0.11349910709089582</v>
      </c>
      <c r="G154" s="103">
        <f t="shared" si="67"/>
        <v>0.11526957872283942</v>
      </c>
      <c r="H154" s="103">
        <f t="shared" si="67"/>
        <v>0.11072951672549076</v>
      </c>
      <c r="I154" s="103">
        <f t="shared" si="67"/>
        <v>0.11293733496353968</v>
      </c>
      <c r="J154" s="103">
        <f t="shared" si="67"/>
        <v>0.11279461852940816</v>
      </c>
      <c r="K154" s="103">
        <f t="shared" si="67"/>
        <v>0.11273189280037638</v>
      </c>
      <c r="L154" s="103">
        <f t="shared" ref="L154" si="68">IF(L36=0,0,L36/L$17)</f>
        <v>0.11569973993124065</v>
      </c>
      <c r="M154" s="103">
        <f t="shared" ref="M154:V154" si="69">IF(M36=0,0,M36/M$17)</f>
        <v>0.11778492710443983</v>
      </c>
      <c r="N154" s="103">
        <f t="shared" si="69"/>
        <v>0.11578345279836642</v>
      </c>
      <c r="O154" s="103">
        <f t="shared" si="69"/>
        <v>0.11392952221131999</v>
      </c>
      <c r="P154" s="103">
        <f t="shared" si="69"/>
        <v>0.11422957579342997</v>
      </c>
      <c r="Q154" s="103">
        <f t="shared" si="69"/>
        <v>0.11230387638246539</v>
      </c>
      <c r="R154" s="103">
        <f t="shared" si="69"/>
        <v>0.10925203796353483</v>
      </c>
      <c r="S154" s="103">
        <f t="shared" si="69"/>
        <v>0.10918886920527339</v>
      </c>
      <c r="T154" s="103">
        <f t="shared" si="69"/>
        <v>0.10945450751827325</v>
      </c>
      <c r="U154" s="103">
        <f t="shared" si="69"/>
        <v>0.10956320336832606</v>
      </c>
      <c r="V154" s="103">
        <f t="shared" si="69"/>
        <v>0.11541490543470082</v>
      </c>
      <c r="W154" s="103">
        <f t="shared" ref="W154" si="70">IF(W36=0,0,W36/W$17)</f>
        <v>0.11961762512769171</v>
      </c>
      <c r="DA154" s="191"/>
    </row>
    <row r="155" spans="1:105" ht="11.45" customHeight="1" x14ac:dyDescent="0.25">
      <c r="A155" s="157" t="s">
        <v>112</v>
      </c>
      <c r="B155" s="103">
        <f t="shared" ref="B155:K155" si="71">IF(B37=0,0,B37/B$17)</f>
        <v>6.5786052917914963E-4</v>
      </c>
      <c r="C155" s="103">
        <f t="shared" si="71"/>
        <v>6.7421275192996056E-4</v>
      </c>
      <c r="D155" s="103">
        <f t="shared" si="71"/>
        <v>7.2158686052508324E-4</v>
      </c>
      <c r="E155" s="103">
        <f t="shared" si="71"/>
        <v>7.3067268759603146E-4</v>
      </c>
      <c r="F155" s="103">
        <f t="shared" si="71"/>
        <v>7.1767663999987275E-4</v>
      </c>
      <c r="G155" s="103">
        <f t="shared" si="71"/>
        <v>7.1406917430663131E-4</v>
      </c>
      <c r="H155" s="103">
        <f t="shared" si="71"/>
        <v>7.5349022431731266E-4</v>
      </c>
      <c r="I155" s="103">
        <f t="shared" si="71"/>
        <v>7.3761855696615473E-4</v>
      </c>
      <c r="J155" s="103">
        <f t="shared" si="71"/>
        <v>7.6947811558882885E-4</v>
      </c>
      <c r="K155" s="103">
        <f t="shared" si="71"/>
        <v>8.0669935266079577E-4</v>
      </c>
      <c r="L155" s="103">
        <f t="shared" ref="L155" si="72">IF(L37=0,0,L37/L$17)</f>
        <v>8.2934245711108515E-4</v>
      </c>
      <c r="M155" s="103">
        <f t="shared" ref="M155:V155" si="73">IF(M37=0,0,M37/M$17)</f>
        <v>8.5802490227814129E-4</v>
      </c>
      <c r="N155" s="103">
        <f t="shared" si="73"/>
        <v>8.5594517486040197E-4</v>
      </c>
      <c r="O155" s="103">
        <f t="shared" si="73"/>
        <v>8.4715158343803517E-4</v>
      </c>
      <c r="P155" s="103">
        <f t="shared" si="73"/>
        <v>8.9646743989248254E-4</v>
      </c>
      <c r="Q155" s="103">
        <f t="shared" si="73"/>
        <v>8.7390055421745745E-4</v>
      </c>
      <c r="R155" s="103">
        <f t="shared" si="73"/>
        <v>8.5749865145535651E-4</v>
      </c>
      <c r="S155" s="103">
        <f t="shared" si="73"/>
        <v>8.3663473668660207E-4</v>
      </c>
      <c r="T155" s="103">
        <f t="shared" si="73"/>
        <v>8.5197943628655939E-4</v>
      </c>
      <c r="U155" s="103">
        <f t="shared" si="73"/>
        <v>8.6120686528338476E-4</v>
      </c>
      <c r="V155" s="103">
        <f t="shared" si="73"/>
        <v>9.3392795294290143E-4</v>
      </c>
      <c r="W155" s="103">
        <f t="shared" ref="W155" si="74">IF(W37=0,0,W37/W$17)</f>
        <v>9.1034161278139676E-4</v>
      </c>
      <c r="DA155" s="191"/>
    </row>
    <row r="156" spans="1:105" ht="11.45" customHeight="1" x14ac:dyDescent="0.25">
      <c r="A156" s="157" t="s">
        <v>113</v>
      </c>
      <c r="B156" s="103">
        <f t="shared" ref="B156:K156" si="75">IF(B38=0,0,B38/B$17)</f>
        <v>4.800835079869692E-5</v>
      </c>
      <c r="C156" s="103">
        <f t="shared" si="75"/>
        <v>5.1004288365245773E-5</v>
      </c>
      <c r="D156" s="103">
        <f t="shared" si="75"/>
        <v>5.6146368361922109E-5</v>
      </c>
      <c r="E156" s="103">
        <f t="shared" si="75"/>
        <v>6.2862379479059052E-5</v>
      </c>
      <c r="F156" s="103">
        <f t="shared" si="75"/>
        <v>6.7844975818133528E-5</v>
      </c>
      <c r="G156" s="103">
        <f t="shared" si="75"/>
        <v>7.6511628087686922E-5</v>
      </c>
      <c r="H156" s="103">
        <f t="shared" si="75"/>
        <v>1.291590388049876E-4</v>
      </c>
      <c r="I156" s="103">
        <f t="shared" si="75"/>
        <v>1.3996536278859496E-4</v>
      </c>
      <c r="J156" s="103">
        <f t="shared" si="75"/>
        <v>1.7920376699179339E-4</v>
      </c>
      <c r="K156" s="103">
        <f t="shared" si="75"/>
        <v>2.2300621597650327E-4</v>
      </c>
      <c r="L156" s="103">
        <f t="shared" ref="L156" si="76">IF(L38=0,0,L38/L$17)</f>
        <v>3.1806886395272757E-4</v>
      </c>
      <c r="M156" s="103">
        <f t="shared" ref="M156:V156" si="77">IF(M38=0,0,M38/M$17)</f>
        <v>3.0891276913292494E-4</v>
      </c>
      <c r="N156" s="103">
        <f t="shared" si="77"/>
        <v>3.8560157681677973E-4</v>
      </c>
      <c r="O156" s="103">
        <f t="shared" si="77"/>
        <v>3.9842987907902773E-4</v>
      </c>
      <c r="P156" s="103">
        <f t="shared" si="77"/>
        <v>4.0832309394869516E-4</v>
      </c>
      <c r="Q156" s="103">
        <f t="shared" si="77"/>
        <v>4.2764243224788722E-4</v>
      </c>
      <c r="R156" s="103">
        <f t="shared" si="77"/>
        <v>4.331735777952052E-4</v>
      </c>
      <c r="S156" s="103">
        <f t="shared" si="77"/>
        <v>4.1342204496353988E-4</v>
      </c>
      <c r="T156" s="103">
        <f t="shared" si="77"/>
        <v>4.5211611259660648E-4</v>
      </c>
      <c r="U156" s="103">
        <f t="shared" si="77"/>
        <v>5.0526995336014975E-4</v>
      </c>
      <c r="V156" s="103">
        <f t="shared" si="77"/>
        <v>5.834445952090779E-4</v>
      </c>
      <c r="W156" s="103">
        <f t="shared" ref="W156" si="78">IF(W38=0,0,W38/W$17)</f>
        <v>6.2243195503763741E-4</v>
      </c>
      <c r="DA156" s="191"/>
    </row>
    <row r="157" spans="1:105" ht="11.45" customHeight="1" x14ac:dyDescent="0.25">
      <c r="A157" s="157" t="s">
        <v>115</v>
      </c>
      <c r="B157" s="103">
        <f t="shared" ref="B157:K157" si="79">IF(B39=0,0,B39/B$17)</f>
        <v>0</v>
      </c>
      <c r="C157" s="103">
        <f t="shared" si="79"/>
        <v>0</v>
      </c>
      <c r="D157" s="103">
        <f t="shared" si="79"/>
        <v>0</v>
      </c>
      <c r="E157" s="103">
        <f t="shared" si="79"/>
        <v>0</v>
      </c>
      <c r="F157" s="103">
        <f t="shared" si="79"/>
        <v>0</v>
      </c>
      <c r="G157" s="103">
        <f t="shared" si="79"/>
        <v>0</v>
      </c>
      <c r="H157" s="103">
        <f t="shared" si="79"/>
        <v>0</v>
      </c>
      <c r="I157" s="103">
        <f t="shared" si="79"/>
        <v>0</v>
      </c>
      <c r="J157" s="103">
        <f t="shared" si="79"/>
        <v>0</v>
      </c>
      <c r="K157" s="103">
        <f t="shared" si="79"/>
        <v>0</v>
      </c>
      <c r="L157" s="103">
        <f t="shared" ref="L157" si="80">IF(L39=0,0,L39/L$17)</f>
        <v>0</v>
      </c>
      <c r="M157" s="103">
        <f t="shared" ref="M157:V157" si="81">IF(M39=0,0,M39/M$17)</f>
        <v>0</v>
      </c>
      <c r="N157" s="103">
        <f t="shared" si="81"/>
        <v>0</v>
      </c>
      <c r="O157" s="103">
        <f t="shared" si="81"/>
        <v>0</v>
      </c>
      <c r="P157" s="103">
        <f t="shared" si="81"/>
        <v>0</v>
      </c>
      <c r="Q157" s="103">
        <f t="shared" si="81"/>
        <v>0</v>
      </c>
      <c r="R157" s="103">
        <f t="shared" si="81"/>
        <v>0</v>
      </c>
      <c r="S157" s="103">
        <f t="shared" si="81"/>
        <v>0</v>
      </c>
      <c r="T157" s="103">
        <f t="shared" si="81"/>
        <v>0</v>
      </c>
      <c r="U157" s="103">
        <f t="shared" si="81"/>
        <v>0</v>
      </c>
      <c r="V157" s="103">
        <f t="shared" si="81"/>
        <v>0</v>
      </c>
      <c r="W157" s="103">
        <f t="shared" ref="W157" si="82">IF(W39=0,0,W39/W$17)</f>
        <v>0</v>
      </c>
      <c r="DA157" s="191"/>
    </row>
    <row r="158" spans="1:105" ht="11.45" customHeight="1" x14ac:dyDescent="0.25">
      <c r="A158" s="155" t="s">
        <v>160</v>
      </c>
      <c r="B158" s="156">
        <f t="shared" ref="B158:K158" si="83">IF(B40=0,0,B40/B$17)</f>
        <v>0.18792754186416005</v>
      </c>
      <c r="C158" s="156">
        <f t="shared" si="83"/>
        <v>0.19404092161486491</v>
      </c>
      <c r="D158" s="156">
        <f t="shared" si="83"/>
        <v>0.19360938240294437</v>
      </c>
      <c r="E158" s="156">
        <f t="shared" si="83"/>
        <v>0.19667138869763426</v>
      </c>
      <c r="F158" s="156">
        <f t="shared" si="83"/>
        <v>0.2054845677062774</v>
      </c>
      <c r="G158" s="156">
        <f t="shared" si="83"/>
        <v>0.21078269935653002</v>
      </c>
      <c r="H158" s="156">
        <f t="shared" si="83"/>
        <v>0.21914808431150118</v>
      </c>
      <c r="I158" s="156">
        <f t="shared" si="83"/>
        <v>0.21955257669442627</v>
      </c>
      <c r="J158" s="156">
        <f t="shared" si="83"/>
        <v>0.21457967258236715</v>
      </c>
      <c r="K158" s="156">
        <f t="shared" si="83"/>
        <v>0.19956284008968303</v>
      </c>
      <c r="L158" s="156">
        <f t="shared" ref="L158" si="84">IF(L40=0,0,L40/L$17)</f>
        <v>0.20425209991540122</v>
      </c>
      <c r="M158" s="156">
        <f t="shared" ref="M158:V158" si="85">IF(M40=0,0,M40/M$17)</f>
        <v>0.20110424652031139</v>
      </c>
      <c r="N158" s="156">
        <f t="shared" si="85"/>
        <v>0.1994378968512828</v>
      </c>
      <c r="O158" s="156">
        <f t="shared" si="85"/>
        <v>0.19647879827361261</v>
      </c>
      <c r="P158" s="156">
        <f t="shared" si="85"/>
        <v>0.18955466457181375</v>
      </c>
      <c r="Q158" s="156">
        <f t="shared" si="85"/>
        <v>0.19093063615704461</v>
      </c>
      <c r="R158" s="156">
        <f t="shared" si="85"/>
        <v>0.19977827019855562</v>
      </c>
      <c r="S158" s="156">
        <f t="shared" si="85"/>
        <v>0.20636251129565472</v>
      </c>
      <c r="T158" s="156">
        <f t="shared" si="85"/>
        <v>0.21119755422007092</v>
      </c>
      <c r="U158" s="156">
        <f t="shared" si="85"/>
        <v>0.21120771785475093</v>
      </c>
      <c r="V158" s="156">
        <f t="shared" si="85"/>
        <v>0.2231064557612136</v>
      </c>
      <c r="W158" s="156">
        <f t="shared" ref="W158" si="86">IF(W40=0,0,W40/W$17)</f>
        <v>0.22806429111082244</v>
      </c>
      <c r="DA158" s="213"/>
    </row>
    <row r="159" spans="1:105" ht="11.45" customHeight="1" x14ac:dyDescent="0.25">
      <c r="A159" s="157" t="s">
        <v>27</v>
      </c>
      <c r="B159" s="103">
        <f t="shared" ref="B159:K159" si="87">IF(B41=0,0,B41/B$17)</f>
        <v>0.13431842438971064</v>
      </c>
      <c r="C159" s="103">
        <f t="shared" si="87"/>
        <v>0.13970876130697477</v>
      </c>
      <c r="D159" s="103">
        <f t="shared" si="87"/>
        <v>0.13780407607721215</v>
      </c>
      <c r="E159" s="103">
        <f t="shared" si="87"/>
        <v>0.14012159814191869</v>
      </c>
      <c r="F159" s="103">
        <f t="shared" si="87"/>
        <v>0.1444950405398803</v>
      </c>
      <c r="G159" s="103">
        <f t="shared" si="87"/>
        <v>0.14810256600721081</v>
      </c>
      <c r="H159" s="103">
        <f t="shared" si="87"/>
        <v>0.1513929125653195</v>
      </c>
      <c r="I159" s="103">
        <f t="shared" si="87"/>
        <v>0.15322162032623701</v>
      </c>
      <c r="J159" s="103">
        <f t="shared" si="87"/>
        <v>0.14927689055833759</v>
      </c>
      <c r="K159" s="103">
        <f t="shared" si="87"/>
        <v>0.13940483537850509</v>
      </c>
      <c r="L159" s="103">
        <f t="shared" ref="L159" si="88">IF(L41=0,0,L41/L$17)</f>
        <v>0.13762676982896455</v>
      </c>
      <c r="M159" s="103">
        <f t="shared" ref="M159:V159" si="89">IF(M41=0,0,M41/M$17)</f>
        <v>0.13717353692919779</v>
      </c>
      <c r="N159" s="103">
        <f t="shared" si="89"/>
        <v>0.13202680613749096</v>
      </c>
      <c r="O159" s="103">
        <f t="shared" si="89"/>
        <v>0.12700768016162142</v>
      </c>
      <c r="P159" s="103">
        <f t="shared" si="89"/>
        <v>0.1242795308742618</v>
      </c>
      <c r="Q159" s="103">
        <f t="shared" si="89"/>
        <v>0.12537359245989046</v>
      </c>
      <c r="R159" s="103">
        <f t="shared" si="89"/>
        <v>0.13014233470687936</v>
      </c>
      <c r="S159" s="103">
        <f t="shared" si="89"/>
        <v>0.13231709791528271</v>
      </c>
      <c r="T159" s="103">
        <f t="shared" si="89"/>
        <v>0.13652094732820078</v>
      </c>
      <c r="U159" s="103">
        <f t="shared" si="89"/>
        <v>0.1343461664113135</v>
      </c>
      <c r="V159" s="103">
        <f t="shared" si="89"/>
        <v>0.14336028657903527</v>
      </c>
      <c r="W159" s="103">
        <f t="shared" ref="W159" si="90">IF(W41=0,0,W41/W$17)</f>
        <v>0.14881859701154174</v>
      </c>
      <c r="DA159" s="191"/>
    </row>
    <row r="160" spans="1:105" ht="11.45" customHeight="1" x14ac:dyDescent="0.25">
      <c r="A160" s="158" t="s">
        <v>116</v>
      </c>
      <c r="B160" s="105">
        <f t="shared" ref="B160:K160" si="91">IF(B42=0,0,B42/B$17)</f>
        <v>5.3609117474449429E-2</v>
      </c>
      <c r="C160" s="105">
        <f t="shared" si="91"/>
        <v>5.4332160307890148E-2</v>
      </c>
      <c r="D160" s="105">
        <f t="shared" si="91"/>
        <v>5.5805306325732218E-2</v>
      </c>
      <c r="E160" s="105">
        <f t="shared" si="91"/>
        <v>5.654979055571558E-2</v>
      </c>
      <c r="F160" s="105">
        <f t="shared" si="91"/>
        <v>6.0989527166397092E-2</v>
      </c>
      <c r="G160" s="105">
        <f t="shared" si="91"/>
        <v>6.2680133349319198E-2</v>
      </c>
      <c r="H160" s="105">
        <f t="shared" si="91"/>
        <v>6.7755171746181689E-2</v>
      </c>
      <c r="I160" s="105">
        <f t="shared" si="91"/>
        <v>6.6330956368189281E-2</v>
      </c>
      <c r="J160" s="105">
        <f t="shared" si="91"/>
        <v>6.5302782024029546E-2</v>
      </c>
      <c r="K160" s="105">
        <f t="shared" si="91"/>
        <v>6.0158004711177958E-2</v>
      </c>
      <c r="L160" s="105">
        <f t="shared" ref="L160" si="92">IF(L42=0,0,L42/L$17)</f>
        <v>6.662533008643666E-2</v>
      </c>
      <c r="M160" s="105">
        <f t="shared" ref="M160:V160" si="93">IF(M42=0,0,M42/M$17)</f>
        <v>6.3930709591113632E-2</v>
      </c>
      <c r="N160" s="105">
        <f t="shared" si="93"/>
        <v>6.741109071379181E-2</v>
      </c>
      <c r="O160" s="105">
        <f t="shared" si="93"/>
        <v>6.9471118111991179E-2</v>
      </c>
      <c r="P160" s="105">
        <f t="shared" si="93"/>
        <v>6.5275133697551946E-2</v>
      </c>
      <c r="Q160" s="105">
        <f t="shared" si="93"/>
        <v>6.5557043697154163E-2</v>
      </c>
      <c r="R160" s="105">
        <f t="shared" si="93"/>
        <v>6.9635935491676251E-2</v>
      </c>
      <c r="S160" s="105">
        <f t="shared" si="93"/>
        <v>7.4045413380372016E-2</v>
      </c>
      <c r="T160" s="105">
        <f t="shared" si="93"/>
        <v>7.4676606891870112E-2</v>
      </c>
      <c r="U160" s="105">
        <f t="shared" si="93"/>
        <v>7.686155144343744E-2</v>
      </c>
      <c r="V160" s="105">
        <f t="shared" si="93"/>
        <v>7.9746169182178361E-2</v>
      </c>
      <c r="W160" s="105">
        <f t="shared" ref="W160" si="94">IF(W42=0,0,W42/W$17)</f>
        <v>7.92456940992807E-2</v>
      </c>
      <c r="DA160" s="192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  <ignoredErrors>
    <ignoredError sqref="B5:W5 B10:W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DA248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25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835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DA1" s="170" t="s">
        <v>157</v>
      </c>
    </row>
    <row r="2" spans="1:105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DA2" s="171"/>
    </row>
    <row r="3" spans="1:105" ht="11.45" customHeight="1" x14ac:dyDescent="0.25">
      <c r="A3" s="53" t="s">
        <v>109</v>
      </c>
      <c r="B3" s="54">
        <f>TrRoad_act!B57</f>
        <v>227204832</v>
      </c>
      <c r="C3" s="54">
        <f>TrRoad_act!C57</f>
        <v>233023880</v>
      </c>
      <c r="D3" s="54">
        <f>TrRoad_act!D57</f>
        <v>237691608</v>
      </c>
      <c r="E3" s="54">
        <f>TrRoad_act!E57</f>
        <v>241742987</v>
      </c>
      <c r="F3" s="54">
        <f>TrRoad_act!F57</f>
        <v>245311676</v>
      </c>
      <c r="G3" s="54">
        <f>TrRoad_act!G57</f>
        <v>250818828</v>
      </c>
      <c r="H3" s="54">
        <f>TrRoad_act!H57</f>
        <v>257118223</v>
      </c>
      <c r="I3" s="54">
        <f>TrRoad_act!I57</f>
        <v>263693630</v>
      </c>
      <c r="J3" s="54">
        <f>TrRoad_act!J57</f>
        <v>269608209</v>
      </c>
      <c r="K3" s="54">
        <f>TrRoad_act!K57</f>
        <v>272516240</v>
      </c>
      <c r="L3" s="54">
        <f>TrRoad_act!L57</f>
        <v>277486436</v>
      </c>
      <c r="M3" s="54">
        <f>TrRoad_act!M57</f>
        <v>282220412</v>
      </c>
      <c r="N3" s="54">
        <f>TrRoad_act!N57</f>
        <v>283618755</v>
      </c>
      <c r="O3" s="54">
        <f>TrRoad_act!O57</f>
        <v>286198674</v>
      </c>
      <c r="P3" s="54">
        <f>TrRoad_act!P57</f>
        <v>290482928</v>
      </c>
      <c r="Q3" s="54">
        <f>TrRoad_act!Q57</f>
        <v>295975765</v>
      </c>
      <c r="R3" s="54">
        <f>TrRoad_act!R57</f>
        <v>301621518</v>
      </c>
      <c r="S3" s="54">
        <f>TrRoad_act!S57</f>
        <v>307440104</v>
      </c>
      <c r="T3" s="54">
        <f>TrRoad_act!T57</f>
        <v>312948941</v>
      </c>
      <c r="U3" s="54">
        <f>TrRoad_act!U57</f>
        <v>319224382</v>
      </c>
      <c r="V3" s="54">
        <f>TrRoad_act!V57</f>
        <v>323283817</v>
      </c>
      <c r="W3" s="54">
        <f>TrRoad_act!W57</f>
        <v>327182759</v>
      </c>
      <c r="DA3" s="172" t="s">
        <v>499</v>
      </c>
    </row>
    <row r="4" spans="1:105" ht="11.45" customHeight="1" x14ac:dyDescent="0.25">
      <c r="A4" s="27" t="s">
        <v>33</v>
      </c>
      <c r="B4" s="28">
        <f>TrRoad_act!B58</f>
        <v>201840698</v>
      </c>
      <c r="C4" s="28">
        <f>TrRoad_act!C58</f>
        <v>206848831</v>
      </c>
      <c r="D4" s="28">
        <f>TrRoad_act!D58</f>
        <v>211108368</v>
      </c>
      <c r="E4" s="28">
        <f>TrRoad_act!E58</f>
        <v>214705958</v>
      </c>
      <c r="F4" s="28">
        <f>TrRoad_act!F58</f>
        <v>217739269</v>
      </c>
      <c r="G4" s="28">
        <f>TrRoad_act!G58</f>
        <v>222668358</v>
      </c>
      <c r="H4" s="28">
        <f>TrRoad_act!H58</f>
        <v>228282237</v>
      </c>
      <c r="I4" s="28">
        <f>TrRoad_act!I58</f>
        <v>233709234</v>
      </c>
      <c r="J4" s="28">
        <f>TrRoad_act!J58</f>
        <v>239325184</v>
      </c>
      <c r="K4" s="28">
        <f>TrRoad_act!K58</f>
        <v>242603472</v>
      </c>
      <c r="L4" s="28">
        <f>TrRoad_act!L58</f>
        <v>247472451</v>
      </c>
      <c r="M4" s="28">
        <f>TrRoad_act!M58</f>
        <v>252105812</v>
      </c>
      <c r="N4" s="28">
        <f>TrRoad_act!N58</f>
        <v>253872891</v>
      </c>
      <c r="O4" s="28">
        <f>TrRoad_act!O58</f>
        <v>256575471</v>
      </c>
      <c r="P4" s="28">
        <f>TrRoad_act!P58</f>
        <v>260377983</v>
      </c>
      <c r="Q4" s="28">
        <f>TrRoad_act!Q58</f>
        <v>265152066</v>
      </c>
      <c r="R4" s="28">
        <f>TrRoad_act!R58</f>
        <v>270485601</v>
      </c>
      <c r="S4" s="28">
        <f>TrRoad_act!S58</f>
        <v>275876717</v>
      </c>
      <c r="T4" s="28">
        <f>TrRoad_act!T58</f>
        <v>280760840</v>
      </c>
      <c r="U4" s="28">
        <f>TrRoad_act!U58</f>
        <v>286303132</v>
      </c>
      <c r="V4" s="28">
        <f>TrRoad_act!V58</f>
        <v>289988428</v>
      </c>
      <c r="W4" s="28">
        <f>TrRoad_act!W58</f>
        <v>293306392</v>
      </c>
      <c r="DA4" s="173" t="s">
        <v>500</v>
      </c>
    </row>
    <row r="5" spans="1:105" ht="11.45" customHeight="1" x14ac:dyDescent="0.25">
      <c r="A5" s="136" t="s">
        <v>182</v>
      </c>
      <c r="B5" s="137">
        <f>TrRoad_act!B59</f>
        <v>25110886</v>
      </c>
      <c r="C5" s="137">
        <f>TrRoad_act!C59</f>
        <v>25909225</v>
      </c>
      <c r="D5" s="137">
        <f>TrRoad_act!D59</f>
        <v>26980017</v>
      </c>
      <c r="E5" s="137">
        <f>TrRoad_act!E59</f>
        <v>27587254</v>
      </c>
      <c r="F5" s="137">
        <f>TrRoad_act!F59</f>
        <v>28167424</v>
      </c>
      <c r="G5" s="137">
        <f>TrRoad_act!G59</f>
        <v>29206783</v>
      </c>
      <c r="H5" s="137">
        <f>TrRoad_act!H59</f>
        <v>30104966</v>
      </c>
      <c r="I5" s="137">
        <f>TrRoad_act!I59</f>
        <v>30985795</v>
      </c>
      <c r="J5" s="137">
        <f>TrRoad_act!J59</f>
        <v>31749756</v>
      </c>
      <c r="K5" s="137">
        <f>TrRoad_act!K59</f>
        <v>32412524</v>
      </c>
      <c r="L5" s="137">
        <f>TrRoad_act!L59</f>
        <v>33087554</v>
      </c>
      <c r="M5" s="137">
        <f>TrRoad_act!M59</f>
        <v>33460145</v>
      </c>
      <c r="N5" s="137">
        <f>TrRoad_act!N59</f>
        <v>33219953</v>
      </c>
      <c r="O5" s="137">
        <f>TrRoad_act!O59</f>
        <v>33653213</v>
      </c>
      <c r="P5" s="137">
        <f>TrRoad_act!P59</f>
        <v>34177521</v>
      </c>
      <c r="Q5" s="137">
        <f>TrRoad_act!Q59</f>
        <v>34822769</v>
      </c>
      <c r="R5" s="137">
        <f>TrRoad_act!R59</f>
        <v>35462950</v>
      </c>
      <c r="S5" s="137">
        <f>TrRoad_act!S59</f>
        <v>36031025</v>
      </c>
      <c r="T5" s="137">
        <f>TrRoad_act!T59</f>
        <v>36732036</v>
      </c>
      <c r="U5" s="137">
        <f>TrRoad_act!U59</f>
        <v>37474946</v>
      </c>
      <c r="V5" s="137">
        <f>TrRoad_act!V59</f>
        <v>38153010</v>
      </c>
      <c r="W5" s="137">
        <f>TrRoad_act!W59</f>
        <v>38728491</v>
      </c>
      <c r="DA5" s="174" t="s">
        <v>501</v>
      </c>
    </row>
    <row r="6" spans="1:105" ht="11.45" customHeight="1" x14ac:dyDescent="0.25">
      <c r="A6" s="109" t="s">
        <v>20</v>
      </c>
      <c r="B6" s="110">
        <f>TrRoad_act!B60</f>
        <v>176111005</v>
      </c>
      <c r="C6" s="110">
        <f>TrRoad_act!C60</f>
        <v>180313297</v>
      </c>
      <c r="D6" s="110">
        <f>TrRoad_act!D60</f>
        <v>183507381</v>
      </c>
      <c r="E6" s="110">
        <f>TrRoad_act!E60</f>
        <v>186494603</v>
      </c>
      <c r="F6" s="110">
        <f>TrRoad_act!F60</f>
        <v>188944917</v>
      </c>
      <c r="G6" s="110">
        <f>TrRoad_act!G60</f>
        <v>192840428</v>
      </c>
      <c r="H6" s="110">
        <f>TrRoad_act!H60</f>
        <v>197555521</v>
      </c>
      <c r="I6" s="110">
        <f>TrRoad_act!I60</f>
        <v>202100974</v>
      </c>
      <c r="J6" s="110">
        <f>TrRoad_act!J60</f>
        <v>206944924</v>
      </c>
      <c r="K6" s="110">
        <f>TrRoad_act!K60</f>
        <v>209560188</v>
      </c>
      <c r="L6" s="110">
        <f>TrRoad_act!L60</f>
        <v>213753947</v>
      </c>
      <c r="M6" s="110">
        <f>TrRoad_act!M60</f>
        <v>218012517</v>
      </c>
      <c r="N6" s="110">
        <f>TrRoad_act!N60</f>
        <v>220022879</v>
      </c>
      <c r="O6" s="110">
        <f>TrRoad_act!O60</f>
        <v>222296737</v>
      </c>
      <c r="P6" s="110">
        <f>TrRoad_act!P60</f>
        <v>225566454</v>
      </c>
      <c r="Q6" s="110">
        <f>TrRoad_act!Q60</f>
        <v>229681050</v>
      </c>
      <c r="R6" s="110">
        <f>TrRoad_act!R60</f>
        <v>234366968</v>
      </c>
      <c r="S6" s="110">
        <f>TrRoad_act!S60</f>
        <v>239197925</v>
      </c>
      <c r="T6" s="110">
        <f>TrRoad_act!T60</f>
        <v>243371517</v>
      </c>
      <c r="U6" s="110">
        <f>TrRoad_act!U60</f>
        <v>248156846</v>
      </c>
      <c r="V6" s="110">
        <f>TrRoad_act!V60</f>
        <v>251179437</v>
      </c>
      <c r="W6" s="110">
        <f>TrRoad_act!W60</f>
        <v>253908526</v>
      </c>
      <c r="DA6" s="176" t="s">
        <v>502</v>
      </c>
    </row>
    <row r="7" spans="1:105" ht="11.45" customHeight="1" x14ac:dyDescent="0.25">
      <c r="A7" s="111" t="s">
        <v>110</v>
      </c>
      <c r="B7" s="84">
        <f>TrRoad_act!B61</f>
        <v>137622418</v>
      </c>
      <c r="C7" s="84">
        <f>TrRoad_act!C61</f>
        <v>137945682</v>
      </c>
      <c r="D7" s="84">
        <f>TrRoad_act!D61</f>
        <v>136861495</v>
      </c>
      <c r="E7" s="84">
        <f>TrRoad_act!E61</f>
        <v>135205482</v>
      </c>
      <c r="F7" s="84">
        <f>TrRoad_act!F61</f>
        <v>132766221</v>
      </c>
      <c r="G7" s="84">
        <f>TrRoad_act!G61</f>
        <v>131894263</v>
      </c>
      <c r="H7" s="84">
        <f>TrRoad_act!H61</f>
        <v>131032925</v>
      </c>
      <c r="I7" s="84">
        <f>TrRoad_act!I61</f>
        <v>130360819</v>
      </c>
      <c r="J7" s="84">
        <f>TrRoad_act!J61</f>
        <v>130104548</v>
      </c>
      <c r="K7" s="84">
        <f>TrRoad_act!K61</f>
        <v>128195961</v>
      </c>
      <c r="L7" s="84">
        <f>TrRoad_act!L61</f>
        <v>127700371</v>
      </c>
      <c r="M7" s="84">
        <f>TrRoad_act!M61</f>
        <v>126758032</v>
      </c>
      <c r="N7" s="84">
        <f>TrRoad_act!N61</f>
        <v>125531434</v>
      </c>
      <c r="O7" s="84">
        <f>TrRoad_act!O61</f>
        <v>124336050</v>
      </c>
      <c r="P7" s="84">
        <f>TrRoad_act!P61</f>
        <v>123808846</v>
      </c>
      <c r="Q7" s="84">
        <f>TrRoad_act!Q61</f>
        <v>124129111</v>
      </c>
      <c r="R7" s="84">
        <f>TrRoad_act!R61</f>
        <v>125459736</v>
      </c>
      <c r="S7" s="84">
        <f>TrRoad_act!S61</f>
        <v>127861852</v>
      </c>
      <c r="T7" s="84">
        <f>TrRoad_act!T61</f>
        <v>129882991</v>
      </c>
      <c r="U7" s="84">
        <f>TrRoad_act!U61</f>
        <v>133272358</v>
      </c>
      <c r="V7" s="84">
        <f>TrRoad_act!V61</f>
        <v>134981095</v>
      </c>
      <c r="W7" s="84">
        <f>TrRoad_act!W61</f>
        <v>136334311</v>
      </c>
      <c r="DA7" s="171" t="s">
        <v>503</v>
      </c>
    </row>
    <row r="8" spans="1:105" ht="11.45" customHeight="1" x14ac:dyDescent="0.25">
      <c r="A8" s="111" t="s">
        <v>111</v>
      </c>
      <c r="B8" s="84">
        <f>TrRoad_act!B62</f>
        <v>34571158</v>
      </c>
      <c r="C8" s="84">
        <f>TrRoad_act!C62</f>
        <v>37892742</v>
      </c>
      <c r="D8" s="84">
        <f>TrRoad_act!D62</f>
        <v>41681656</v>
      </c>
      <c r="E8" s="84">
        <f>TrRoad_act!E62</f>
        <v>45726625</v>
      </c>
      <c r="F8" s="84">
        <f>TrRoad_act!F62</f>
        <v>50345840</v>
      </c>
      <c r="G8" s="84">
        <f>TrRoad_act!G62</f>
        <v>54659360</v>
      </c>
      <c r="H8" s="84">
        <f>TrRoad_act!H62</f>
        <v>59861263</v>
      </c>
      <c r="I8" s="84">
        <f>TrRoad_act!I62</f>
        <v>64770725</v>
      </c>
      <c r="J8" s="84">
        <f>TrRoad_act!J62</f>
        <v>69784709</v>
      </c>
      <c r="K8" s="84">
        <f>TrRoad_act!K62</f>
        <v>73897352</v>
      </c>
      <c r="L8" s="84">
        <f>TrRoad_act!L62</f>
        <v>78090449</v>
      </c>
      <c r="M8" s="84">
        <f>TrRoad_act!M62</f>
        <v>83304186</v>
      </c>
      <c r="N8" s="84">
        <f>TrRoad_act!N62</f>
        <v>86597697</v>
      </c>
      <c r="O8" s="84">
        <f>TrRoad_act!O62</f>
        <v>89645120</v>
      </c>
      <c r="P8" s="84">
        <f>TrRoad_act!P62</f>
        <v>93037834</v>
      </c>
      <c r="Q8" s="84">
        <f>TrRoad_act!Q62</f>
        <v>96444084</v>
      </c>
      <c r="R8" s="84">
        <f>TrRoad_act!R62</f>
        <v>99471861</v>
      </c>
      <c r="S8" s="84">
        <f>TrRoad_act!S62</f>
        <v>101758563</v>
      </c>
      <c r="T8" s="84">
        <f>TrRoad_act!T62</f>
        <v>103343512</v>
      </c>
      <c r="U8" s="84">
        <f>TrRoad_act!U62</f>
        <v>104200768</v>
      </c>
      <c r="V8" s="84">
        <f>TrRoad_act!V62</f>
        <v>104567197</v>
      </c>
      <c r="W8" s="84">
        <f>TrRoad_act!W62</f>
        <v>104152218</v>
      </c>
      <c r="DA8" s="171" t="s">
        <v>504</v>
      </c>
    </row>
    <row r="9" spans="1:105" ht="11.45" customHeight="1" x14ac:dyDescent="0.25">
      <c r="A9" s="111" t="s">
        <v>112</v>
      </c>
      <c r="B9" s="84">
        <f>TrRoad_act!B63</f>
        <v>3628229</v>
      </c>
      <c r="C9" s="84">
        <f>TrRoad_act!C63</f>
        <v>4136659</v>
      </c>
      <c r="D9" s="84">
        <f>TrRoad_act!D63</f>
        <v>4624698</v>
      </c>
      <c r="E9" s="84">
        <f>TrRoad_act!E63</f>
        <v>5213123</v>
      </c>
      <c r="F9" s="84">
        <f>TrRoad_act!F63</f>
        <v>5497241</v>
      </c>
      <c r="G9" s="84">
        <f>TrRoad_act!G63</f>
        <v>5865928</v>
      </c>
      <c r="H9" s="84">
        <f>TrRoad_act!H63</f>
        <v>6178041</v>
      </c>
      <c r="I9" s="84">
        <f>TrRoad_act!I63</f>
        <v>6416112</v>
      </c>
      <c r="J9" s="84">
        <f>TrRoad_act!J63</f>
        <v>6445795</v>
      </c>
      <c r="K9" s="84">
        <f>TrRoad_act!K63</f>
        <v>6697850</v>
      </c>
      <c r="L9" s="84">
        <f>TrRoad_act!L63</f>
        <v>7101974</v>
      </c>
      <c r="M9" s="84">
        <f>TrRoad_act!M63</f>
        <v>7049907</v>
      </c>
      <c r="N9" s="84">
        <f>TrRoad_act!N63</f>
        <v>6913156</v>
      </c>
      <c r="O9" s="84">
        <f>TrRoad_act!O63</f>
        <v>7207074</v>
      </c>
      <c r="P9" s="84">
        <f>TrRoad_act!P63</f>
        <v>7432483</v>
      </c>
      <c r="Q9" s="84">
        <f>TrRoad_act!Q63</f>
        <v>7647330</v>
      </c>
      <c r="R9" s="84">
        <f>TrRoad_act!R63</f>
        <v>7845188</v>
      </c>
      <c r="S9" s="84">
        <f>TrRoad_act!S63</f>
        <v>7814584</v>
      </c>
      <c r="T9" s="84">
        <f>TrRoad_act!T63</f>
        <v>8101757</v>
      </c>
      <c r="U9" s="84">
        <f>TrRoad_act!U63</f>
        <v>8219247</v>
      </c>
      <c r="V9" s="84">
        <f>TrRoad_act!V63</f>
        <v>8130915</v>
      </c>
      <c r="W9" s="84">
        <f>TrRoad_act!W63</f>
        <v>8160425</v>
      </c>
      <c r="DA9" s="171" t="s">
        <v>505</v>
      </c>
    </row>
    <row r="10" spans="1:105" ht="11.45" customHeight="1" x14ac:dyDescent="0.25">
      <c r="A10" s="111" t="s">
        <v>113</v>
      </c>
      <c r="B10" s="84">
        <f>TrRoad_act!B64</f>
        <v>289200</v>
      </c>
      <c r="C10" s="84">
        <f>TrRoad_act!C64</f>
        <v>338214</v>
      </c>
      <c r="D10" s="84">
        <f>TrRoad_act!D64</f>
        <v>339532</v>
      </c>
      <c r="E10" s="84">
        <f>TrRoad_act!E64</f>
        <v>349364</v>
      </c>
      <c r="F10" s="84">
        <f>TrRoad_act!F64</f>
        <v>335602</v>
      </c>
      <c r="G10" s="84">
        <f>TrRoad_act!G64</f>
        <v>420862</v>
      </c>
      <c r="H10" s="84">
        <f>TrRoad_act!H64</f>
        <v>483242</v>
      </c>
      <c r="I10" s="84">
        <f>TrRoad_act!I64</f>
        <v>553242</v>
      </c>
      <c r="J10" s="84">
        <f>TrRoad_act!J64</f>
        <v>605633</v>
      </c>
      <c r="K10" s="84">
        <f>TrRoad_act!K64</f>
        <v>764039</v>
      </c>
      <c r="L10" s="84">
        <f>TrRoad_act!L64</f>
        <v>849985</v>
      </c>
      <c r="M10" s="84">
        <f>TrRoad_act!M64</f>
        <v>874684</v>
      </c>
      <c r="N10" s="84">
        <f>TrRoad_act!N64</f>
        <v>934994</v>
      </c>
      <c r="O10" s="84">
        <f>TrRoad_act!O64</f>
        <v>1004586</v>
      </c>
      <c r="P10" s="84">
        <f>TrRoad_act!P64</f>
        <v>1107105</v>
      </c>
      <c r="Q10" s="84">
        <f>TrRoad_act!Q64</f>
        <v>1161026</v>
      </c>
      <c r="R10" s="84">
        <f>TrRoad_act!R64</f>
        <v>1186961</v>
      </c>
      <c r="S10" s="84">
        <f>TrRoad_act!S64</f>
        <v>1209952</v>
      </c>
      <c r="T10" s="84">
        <f>TrRoad_act!T64</f>
        <v>1257905</v>
      </c>
      <c r="U10" s="84">
        <f>TrRoad_act!U64</f>
        <v>1300936</v>
      </c>
      <c r="V10" s="84">
        <f>TrRoad_act!V64</f>
        <v>1332762</v>
      </c>
      <c r="W10" s="84">
        <f>TrRoad_act!W64</f>
        <v>1326093</v>
      </c>
      <c r="DA10" s="171" t="s">
        <v>506</v>
      </c>
    </row>
    <row r="11" spans="1:105" ht="11.45" customHeight="1" x14ac:dyDescent="0.25">
      <c r="A11" s="111" t="s">
        <v>114</v>
      </c>
      <c r="B11" s="84">
        <f>TrRoad_act!B65</f>
        <v>0</v>
      </c>
      <c r="C11" s="84">
        <f>TrRoad_act!C65</f>
        <v>0</v>
      </c>
      <c r="D11" s="84">
        <f>TrRoad_act!D65</f>
        <v>0</v>
      </c>
      <c r="E11" s="84">
        <f>TrRoad_act!E65</f>
        <v>0</v>
      </c>
      <c r="F11" s="84">
        <f>TrRoad_act!F65</f>
        <v>0</v>
      </c>
      <c r="G11" s="84">
        <f>TrRoad_act!G65</f>
        <v>0</v>
      </c>
      <c r="H11" s="84">
        <f>TrRoad_act!H65</f>
        <v>0</v>
      </c>
      <c r="I11" s="84">
        <f>TrRoad_act!I65</f>
        <v>0</v>
      </c>
      <c r="J11" s="84">
        <f>TrRoad_act!J65</f>
        <v>130</v>
      </c>
      <c r="K11" s="84">
        <f>TrRoad_act!K65</f>
        <v>160</v>
      </c>
      <c r="L11" s="84">
        <f>TrRoad_act!L65</f>
        <v>378</v>
      </c>
      <c r="M11" s="84">
        <f>TrRoad_act!M65</f>
        <v>918</v>
      </c>
      <c r="N11" s="84">
        <f>TrRoad_act!N65</f>
        <v>9376</v>
      </c>
      <c r="O11" s="84">
        <f>TrRoad_act!O65</f>
        <v>48400</v>
      </c>
      <c r="P11" s="84">
        <f>TrRoad_act!P65</f>
        <v>94991</v>
      </c>
      <c r="Q11" s="84">
        <f>TrRoad_act!Q65</f>
        <v>170523</v>
      </c>
      <c r="R11" s="84">
        <f>TrRoad_act!R65</f>
        <v>228298</v>
      </c>
      <c r="S11" s="84">
        <f>TrRoad_act!S65</f>
        <v>296406</v>
      </c>
      <c r="T11" s="84">
        <f>TrRoad_act!T65</f>
        <v>395435</v>
      </c>
      <c r="U11" s="84">
        <f>TrRoad_act!U65</f>
        <v>532881</v>
      </c>
      <c r="V11" s="84">
        <f>TrRoad_act!V65</f>
        <v>1023292</v>
      </c>
      <c r="W11" s="84">
        <f>TrRoad_act!W65</f>
        <v>1900038</v>
      </c>
      <c r="DA11" s="171" t="s">
        <v>507</v>
      </c>
    </row>
    <row r="12" spans="1:105" ht="11.45" customHeight="1" x14ac:dyDescent="0.25">
      <c r="A12" s="111" t="s">
        <v>115</v>
      </c>
      <c r="B12" s="84">
        <f>TrRoad_act!B66</f>
        <v>0</v>
      </c>
      <c r="C12" s="84">
        <f>TrRoad_act!C66</f>
        <v>0</v>
      </c>
      <c r="D12" s="84">
        <f>TrRoad_act!D66</f>
        <v>0</v>
      </c>
      <c r="E12" s="84">
        <f>TrRoad_act!E66</f>
        <v>9</v>
      </c>
      <c r="F12" s="84">
        <f>TrRoad_act!F66</f>
        <v>13</v>
      </c>
      <c r="G12" s="84">
        <f>TrRoad_act!G66</f>
        <v>15</v>
      </c>
      <c r="H12" s="84">
        <f>TrRoad_act!H66</f>
        <v>50</v>
      </c>
      <c r="I12" s="84">
        <f>TrRoad_act!I66</f>
        <v>76</v>
      </c>
      <c r="J12" s="84">
        <f>TrRoad_act!J66</f>
        <v>4109</v>
      </c>
      <c r="K12" s="84">
        <f>TrRoad_act!K66</f>
        <v>4826</v>
      </c>
      <c r="L12" s="84">
        <f>TrRoad_act!L66</f>
        <v>10790</v>
      </c>
      <c r="M12" s="84">
        <f>TrRoad_act!M66</f>
        <v>24790</v>
      </c>
      <c r="N12" s="84">
        <f>TrRoad_act!N66</f>
        <v>36222</v>
      </c>
      <c r="O12" s="84">
        <f>TrRoad_act!O66</f>
        <v>55507</v>
      </c>
      <c r="P12" s="84">
        <f>TrRoad_act!P66</f>
        <v>85195</v>
      </c>
      <c r="Q12" s="84">
        <f>TrRoad_act!Q66</f>
        <v>128976</v>
      </c>
      <c r="R12" s="84">
        <f>TrRoad_act!R66</f>
        <v>174924</v>
      </c>
      <c r="S12" s="84">
        <f>TrRoad_act!S66</f>
        <v>256568</v>
      </c>
      <c r="T12" s="84">
        <f>TrRoad_act!T66</f>
        <v>389917</v>
      </c>
      <c r="U12" s="84">
        <f>TrRoad_act!U66</f>
        <v>630656</v>
      </c>
      <c r="V12" s="84">
        <f>TrRoad_act!V66</f>
        <v>1144176</v>
      </c>
      <c r="W12" s="84">
        <f>TrRoad_act!W66</f>
        <v>2035441</v>
      </c>
      <c r="DA12" s="171" t="s">
        <v>508</v>
      </c>
    </row>
    <row r="13" spans="1:105" ht="11.45" customHeight="1" x14ac:dyDescent="0.25">
      <c r="A13" s="109" t="s">
        <v>21</v>
      </c>
      <c r="B13" s="110">
        <f>TrRoad_act!B67</f>
        <v>618807</v>
      </c>
      <c r="C13" s="110">
        <f>TrRoad_act!C67</f>
        <v>626309</v>
      </c>
      <c r="D13" s="110">
        <f>TrRoad_act!D67</f>
        <v>620970</v>
      </c>
      <c r="E13" s="110">
        <f>TrRoad_act!E67</f>
        <v>624101</v>
      </c>
      <c r="F13" s="110">
        <f>TrRoad_act!F67</f>
        <v>626928</v>
      </c>
      <c r="G13" s="110">
        <f>TrRoad_act!G67</f>
        <v>621147</v>
      </c>
      <c r="H13" s="110">
        <f>TrRoad_act!H67</f>
        <v>621750</v>
      </c>
      <c r="I13" s="110">
        <f>TrRoad_act!I67</f>
        <v>622465</v>
      </c>
      <c r="J13" s="110">
        <f>TrRoad_act!J67</f>
        <v>630504</v>
      </c>
      <c r="K13" s="110">
        <f>TrRoad_act!K67</f>
        <v>630760</v>
      </c>
      <c r="L13" s="110">
        <f>TrRoad_act!L67</f>
        <v>630950</v>
      </c>
      <c r="M13" s="110">
        <f>TrRoad_act!M67</f>
        <v>633150</v>
      </c>
      <c r="N13" s="110">
        <f>TrRoad_act!N67</f>
        <v>630059</v>
      </c>
      <c r="O13" s="110">
        <f>TrRoad_act!O67</f>
        <v>625521</v>
      </c>
      <c r="P13" s="110">
        <f>TrRoad_act!P67</f>
        <v>634008</v>
      </c>
      <c r="Q13" s="110">
        <f>TrRoad_act!Q67</f>
        <v>648247</v>
      </c>
      <c r="R13" s="110">
        <f>TrRoad_act!R67</f>
        <v>655683</v>
      </c>
      <c r="S13" s="110">
        <f>TrRoad_act!S67</f>
        <v>647767</v>
      </c>
      <c r="T13" s="110">
        <f>TrRoad_act!T67</f>
        <v>657287</v>
      </c>
      <c r="U13" s="110">
        <f>TrRoad_act!U67</f>
        <v>671340</v>
      </c>
      <c r="V13" s="110">
        <f>TrRoad_act!V67</f>
        <v>655981</v>
      </c>
      <c r="W13" s="110">
        <f>TrRoad_act!W67</f>
        <v>669375</v>
      </c>
      <c r="DA13" s="176" t="s">
        <v>509</v>
      </c>
    </row>
    <row r="14" spans="1:105" ht="11.45" customHeight="1" x14ac:dyDescent="0.25">
      <c r="A14" s="111" t="s">
        <v>110</v>
      </c>
      <c r="B14" s="102">
        <f>TrRoad_act!B68</f>
        <v>14605</v>
      </c>
      <c r="C14" s="102">
        <f>TrRoad_act!C68</f>
        <v>13822</v>
      </c>
      <c r="D14" s="102">
        <f>TrRoad_act!D68</f>
        <v>13094</v>
      </c>
      <c r="E14" s="102">
        <f>TrRoad_act!E68</f>
        <v>11242</v>
      </c>
      <c r="F14" s="102">
        <f>TrRoad_act!F68</f>
        <v>10158</v>
      </c>
      <c r="G14" s="102">
        <f>TrRoad_act!G68</f>
        <v>9173</v>
      </c>
      <c r="H14" s="102">
        <f>TrRoad_act!H68</f>
        <v>8684</v>
      </c>
      <c r="I14" s="102">
        <f>TrRoad_act!I68</f>
        <v>7847</v>
      </c>
      <c r="J14" s="102">
        <f>TrRoad_act!J68</f>
        <v>7336</v>
      </c>
      <c r="K14" s="102">
        <f>TrRoad_act!K68</f>
        <v>6658</v>
      </c>
      <c r="L14" s="102">
        <f>TrRoad_act!L68</f>
        <v>6180</v>
      </c>
      <c r="M14" s="102">
        <f>TrRoad_act!M68</f>
        <v>5794</v>
      </c>
      <c r="N14" s="102">
        <f>TrRoad_act!N68</f>
        <v>5444</v>
      </c>
      <c r="O14" s="102">
        <f>TrRoad_act!O68</f>
        <v>5947</v>
      </c>
      <c r="P14" s="102">
        <f>TrRoad_act!P68</f>
        <v>5095</v>
      </c>
      <c r="Q14" s="102">
        <f>TrRoad_act!Q68</f>
        <v>4791</v>
      </c>
      <c r="R14" s="102">
        <f>TrRoad_act!R68</f>
        <v>4590</v>
      </c>
      <c r="S14" s="102">
        <f>TrRoad_act!S68</f>
        <v>4440</v>
      </c>
      <c r="T14" s="102">
        <f>TrRoad_act!T68</f>
        <v>4280</v>
      </c>
      <c r="U14" s="102">
        <f>TrRoad_act!U68</f>
        <v>4730</v>
      </c>
      <c r="V14" s="102">
        <f>TrRoad_act!V68</f>
        <v>4608</v>
      </c>
      <c r="W14" s="102">
        <f>TrRoad_act!W68</f>
        <v>4506</v>
      </c>
      <c r="DA14" s="175" t="s">
        <v>510</v>
      </c>
    </row>
    <row r="15" spans="1:105" ht="11.45" customHeight="1" x14ac:dyDescent="0.25">
      <c r="A15" s="111" t="s">
        <v>111</v>
      </c>
      <c r="B15" s="102">
        <f>TrRoad_act!B69</f>
        <v>598520</v>
      </c>
      <c r="C15" s="102">
        <f>TrRoad_act!C69</f>
        <v>605516</v>
      </c>
      <c r="D15" s="102">
        <f>TrRoad_act!D69</f>
        <v>600463</v>
      </c>
      <c r="E15" s="102">
        <f>TrRoad_act!E69</f>
        <v>604543</v>
      </c>
      <c r="F15" s="102">
        <f>TrRoad_act!F69</f>
        <v>606989</v>
      </c>
      <c r="G15" s="102">
        <f>TrRoad_act!G69</f>
        <v>600483</v>
      </c>
      <c r="H15" s="102">
        <f>TrRoad_act!H69</f>
        <v>600771</v>
      </c>
      <c r="I15" s="102">
        <f>TrRoad_act!I69</f>
        <v>601213</v>
      </c>
      <c r="J15" s="102">
        <f>TrRoad_act!J69</f>
        <v>608890</v>
      </c>
      <c r="K15" s="102">
        <f>TrRoad_act!K69</f>
        <v>608332</v>
      </c>
      <c r="L15" s="102">
        <f>TrRoad_act!L69</f>
        <v>607712</v>
      </c>
      <c r="M15" s="102">
        <f>TrRoad_act!M69</f>
        <v>607400</v>
      </c>
      <c r="N15" s="102">
        <f>TrRoad_act!N69</f>
        <v>603554</v>
      </c>
      <c r="O15" s="102">
        <f>TrRoad_act!O69</f>
        <v>595326</v>
      </c>
      <c r="P15" s="102">
        <f>TrRoad_act!P69</f>
        <v>604024</v>
      </c>
      <c r="Q15" s="102">
        <f>TrRoad_act!Q69</f>
        <v>616138</v>
      </c>
      <c r="R15" s="102">
        <f>TrRoad_act!R69</f>
        <v>622923</v>
      </c>
      <c r="S15" s="102">
        <f>TrRoad_act!S69</f>
        <v>613229</v>
      </c>
      <c r="T15" s="102">
        <f>TrRoad_act!T69</f>
        <v>620349</v>
      </c>
      <c r="U15" s="102">
        <f>TrRoad_act!U69</f>
        <v>628798</v>
      </c>
      <c r="V15" s="102">
        <f>TrRoad_act!V69</f>
        <v>605933</v>
      </c>
      <c r="W15" s="102">
        <f>TrRoad_act!W69</f>
        <v>611121</v>
      </c>
      <c r="DA15" s="175" t="s">
        <v>511</v>
      </c>
    </row>
    <row r="16" spans="1:105" ht="11.45" customHeight="1" x14ac:dyDescent="0.25">
      <c r="A16" s="111" t="s">
        <v>112</v>
      </c>
      <c r="B16" s="102">
        <f>TrRoad_act!B70</f>
        <v>1225</v>
      </c>
      <c r="C16" s="102">
        <f>TrRoad_act!C70</f>
        <v>1203</v>
      </c>
      <c r="D16" s="102">
        <f>TrRoad_act!D70</f>
        <v>1138</v>
      </c>
      <c r="E16" s="102">
        <f>TrRoad_act!E70</f>
        <v>1103</v>
      </c>
      <c r="F16" s="102">
        <f>TrRoad_act!F70</f>
        <v>2248</v>
      </c>
      <c r="G16" s="102">
        <f>TrRoad_act!G70</f>
        <v>2247</v>
      </c>
      <c r="H16" s="102">
        <f>TrRoad_act!H70</f>
        <v>2167</v>
      </c>
      <c r="I16" s="102">
        <f>TrRoad_act!I70</f>
        <v>2193</v>
      </c>
      <c r="J16" s="102">
        <f>TrRoad_act!J70</f>
        <v>2243</v>
      </c>
      <c r="K16" s="102">
        <f>TrRoad_act!K70</f>
        <v>2357</v>
      </c>
      <c r="L16" s="102">
        <f>TrRoad_act!L70</f>
        <v>2364</v>
      </c>
      <c r="M16" s="102">
        <f>TrRoad_act!M70</f>
        <v>2307</v>
      </c>
      <c r="N16" s="102">
        <f>TrRoad_act!N70</f>
        <v>2206</v>
      </c>
      <c r="O16" s="102">
        <f>TrRoad_act!O70</f>
        <v>2139</v>
      </c>
      <c r="P16" s="102">
        <f>TrRoad_act!P70</f>
        <v>2100</v>
      </c>
      <c r="Q16" s="102">
        <f>TrRoad_act!Q70</f>
        <v>2018</v>
      </c>
      <c r="R16" s="102">
        <f>TrRoad_act!R70</f>
        <v>1908</v>
      </c>
      <c r="S16" s="102">
        <f>TrRoad_act!S70</f>
        <v>1774</v>
      </c>
      <c r="T16" s="102">
        <f>TrRoad_act!T70</f>
        <v>1777</v>
      </c>
      <c r="U16" s="102">
        <f>TrRoad_act!U70</f>
        <v>1646</v>
      </c>
      <c r="V16" s="102">
        <f>TrRoad_act!V70</f>
        <v>1665</v>
      </c>
      <c r="W16" s="102">
        <f>TrRoad_act!W70</f>
        <v>1804</v>
      </c>
      <c r="DA16" s="175" t="s">
        <v>512</v>
      </c>
    </row>
    <row r="17" spans="1:105" ht="11.45" customHeight="1" x14ac:dyDescent="0.25">
      <c r="A17" s="111" t="s">
        <v>113</v>
      </c>
      <c r="B17" s="102">
        <f>TrRoad_act!B71</f>
        <v>2803</v>
      </c>
      <c r="C17" s="102">
        <f>TrRoad_act!C71</f>
        <v>4054</v>
      </c>
      <c r="D17" s="102">
        <f>TrRoad_act!D71</f>
        <v>4530</v>
      </c>
      <c r="E17" s="102">
        <f>TrRoad_act!E71</f>
        <v>5526</v>
      </c>
      <c r="F17" s="102">
        <f>TrRoad_act!F71</f>
        <v>5843</v>
      </c>
      <c r="G17" s="102">
        <f>TrRoad_act!G71</f>
        <v>7161</v>
      </c>
      <c r="H17" s="102">
        <f>TrRoad_act!H71</f>
        <v>8045</v>
      </c>
      <c r="I17" s="102">
        <f>TrRoad_act!I71</f>
        <v>9142</v>
      </c>
      <c r="J17" s="102">
        <f>TrRoad_act!J71</f>
        <v>9953</v>
      </c>
      <c r="K17" s="102">
        <f>TrRoad_act!K71</f>
        <v>11278</v>
      </c>
      <c r="L17" s="102">
        <f>TrRoad_act!L71</f>
        <v>12225</v>
      </c>
      <c r="M17" s="102">
        <f>TrRoad_act!M71</f>
        <v>15077</v>
      </c>
      <c r="N17" s="102">
        <f>TrRoad_act!N71</f>
        <v>16284</v>
      </c>
      <c r="O17" s="102">
        <f>TrRoad_act!O71</f>
        <v>18357</v>
      </c>
      <c r="P17" s="102">
        <f>TrRoad_act!P71</f>
        <v>19110</v>
      </c>
      <c r="Q17" s="102">
        <f>TrRoad_act!Q71</f>
        <v>21341</v>
      </c>
      <c r="R17" s="102">
        <f>TrRoad_act!R71</f>
        <v>21996</v>
      </c>
      <c r="S17" s="102">
        <f>TrRoad_act!S71</f>
        <v>23701</v>
      </c>
      <c r="T17" s="102">
        <f>TrRoad_act!T71</f>
        <v>25844</v>
      </c>
      <c r="U17" s="102">
        <f>TrRoad_act!U71</f>
        <v>29694</v>
      </c>
      <c r="V17" s="102">
        <f>TrRoad_act!V71</f>
        <v>35624</v>
      </c>
      <c r="W17" s="102">
        <f>TrRoad_act!W71</f>
        <v>41157</v>
      </c>
      <c r="DA17" s="175" t="s">
        <v>513</v>
      </c>
    </row>
    <row r="18" spans="1:105" ht="11.45" customHeight="1" x14ac:dyDescent="0.25">
      <c r="A18" s="111" t="s">
        <v>115</v>
      </c>
      <c r="B18" s="102">
        <f>TrRoad_act!B72</f>
        <v>1654</v>
      </c>
      <c r="C18" s="102">
        <f>TrRoad_act!C72</f>
        <v>1714</v>
      </c>
      <c r="D18" s="102">
        <f>TrRoad_act!D72</f>
        <v>1745</v>
      </c>
      <c r="E18" s="102">
        <f>TrRoad_act!E72</f>
        <v>1687</v>
      </c>
      <c r="F18" s="102">
        <f>TrRoad_act!F72</f>
        <v>1690</v>
      </c>
      <c r="G18" s="102">
        <f>TrRoad_act!G72</f>
        <v>2083</v>
      </c>
      <c r="H18" s="102">
        <f>TrRoad_act!H72</f>
        <v>2083</v>
      </c>
      <c r="I18" s="102">
        <f>TrRoad_act!I72</f>
        <v>2070</v>
      </c>
      <c r="J18" s="102">
        <f>TrRoad_act!J72</f>
        <v>2082</v>
      </c>
      <c r="K18" s="102">
        <f>TrRoad_act!K72</f>
        <v>2135</v>
      </c>
      <c r="L18" s="102">
        <f>TrRoad_act!L72</f>
        <v>2469</v>
      </c>
      <c r="M18" s="102">
        <f>TrRoad_act!M72</f>
        <v>2572</v>
      </c>
      <c r="N18" s="102">
        <f>TrRoad_act!N72</f>
        <v>2571</v>
      </c>
      <c r="O18" s="102">
        <f>TrRoad_act!O72</f>
        <v>3752</v>
      </c>
      <c r="P18" s="102">
        <f>TrRoad_act!P72</f>
        <v>3679</v>
      </c>
      <c r="Q18" s="102">
        <f>TrRoad_act!Q72</f>
        <v>3959</v>
      </c>
      <c r="R18" s="102">
        <f>TrRoad_act!R72</f>
        <v>4266</v>
      </c>
      <c r="S18" s="102">
        <f>TrRoad_act!S72</f>
        <v>4623</v>
      </c>
      <c r="T18" s="102">
        <f>TrRoad_act!T72</f>
        <v>5037</v>
      </c>
      <c r="U18" s="102">
        <f>TrRoad_act!U72</f>
        <v>6472</v>
      </c>
      <c r="V18" s="102">
        <f>TrRoad_act!V72</f>
        <v>8151</v>
      </c>
      <c r="W18" s="102">
        <f>TrRoad_act!W72</f>
        <v>10787</v>
      </c>
      <c r="DA18" s="175" t="s">
        <v>514</v>
      </c>
    </row>
    <row r="19" spans="1:105" ht="11.45" customHeight="1" x14ac:dyDescent="0.25">
      <c r="A19" s="27" t="s">
        <v>34</v>
      </c>
      <c r="B19" s="28">
        <f>TrRoad_act!B73</f>
        <v>25364134</v>
      </c>
      <c r="C19" s="28">
        <f>TrRoad_act!C73</f>
        <v>26175049</v>
      </c>
      <c r="D19" s="28">
        <f>TrRoad_act!D73</f>
        <v>26583240</v>
      </c>
      <c r="E19" s="28">
        <f>TrRoad_act!E73</f>
        <v>27037029</v>
      </c>
      <c r="F19" s="28">
        <f>TrRoad_act!F73</f>
        <v>27572407</v>
      </c>
      <c r="G19" s="28">
        <f>TrRoad_act!G73</f>
        <v>28150470</v>
      </c>
      <c r="H19" s="28">
        <f>TrRoad_act!H73</f>
        <v>28835986</v>
      </c>
      <c r="I19" s="28">
        <f>TrRoad_act!I73</f>
        <v>29984396</v>
      </c>
      <c r="J19" s="28">
        <f>TrRoad_act!J73</f>
        <v>30283025</v>
      </c>
      <c r="K19" s="28">
        <f>TrRoad_act!K73</f>
        <v>29912768</v>
      </c>
      <c r="L19" s="28">
        <f>TrRoad_act!L73</f>
        <v>30013985</v>
      </c>
      <c r="M19" s="28">
        <f>TrRoad_act!M73</f>
        <v>30114600</v>
      </c>
      <c r="N19" s="28">
        <f>TrRoad_act!N73</f>
        <v>29745864</v>
      </c>
      <c r="O19" s="28">
        <f>TrRoad_act!O73</f>
        <v>29623203</v>
      </c>
      <c r="P19" s="28">
        <f>TrRoad_act!P73</f>
        <v>30104945</v>
      </c>
      <c r="Q19" s="28">
        <f>TrRoad_act!Q73</f>
        <v>30823699</v>
      </c>
      <c r="R19" s="28">
        <f>TrRoad_act!R73</f>
        <v>31135917</v>
      </c>
      <c r="S19" s="28">
        <f>TrRoad_act!S73</f>
        <v>31563387</v>
      </c>
      <c r="T19" s="28">
        <f>TrRoad_act!T73</f>
        <v>32188101</v>
      </c>
      <c r="U19" s="28">
        <f>TrRoad_act!U73</f>
        <v>32921250</v>
      </c>
      <c r="V19" s="28">
        <f>TrRoad_act!V73</f>
        <v>33295389</v>
      </c>
      <c r="W19" s="28">
        <f>TrRoad_act!W73</f>
        <v>33876367</v>
      </c>
      <c r="DA19" s="173" t="s">
        <v>515</v>
      </c>
    </row>
    <row r="20" spans="1:105" ht="11.45" customHeight="1" x14ac:dyDescent="0.25">
      <c r="A20" s="136" t="s">
        <v>158</v>
      </c>
      <c r="B20" s="137">
        <f>TrRoad_act!B74</f>
        <v>20498909</v>
      </c>
      <c r="C20" s="137">
        <f>TrRoad_act!C74</f>
        <v>21160164</v>
      </c>
      <c r="D20" s="137">
        <f>TrRoad_act!D74</f>
        <v>21459483</v>
      </c>
      <c r="E20" s="137">
        <f>TrRoad_act!E74</f>
        <v>21862167</v>
      </c>
      <c r="F20" s="137">
        <f>TrRoad_act!F74</f>
        <v>22343941</v>
      </c>
      <c r="G20" s="137">
        <f>TrRoad_act!G74</f>
        <v>22858767</v>
      </c>
      <c r="H20" s="137">
        <f>TrRoad_act!H74</f>
        <v>23396730</v>
      </c>
      <c r="I20" s="137">
        <f>TrRoad_act!I74</f>
        <v>24520052</v>
      </c>
      <c r="J20" s="137">
        <f>TrRoad_act!J74</f>
        <v>24730713</v>
      </c>
      <c r="K20" s="137">
        <f>TrRoad_act!K74</f>
        <v>24462850</v>
      </c>
      <c r="L20" s="137">
        <f>TrRoad_act!L74</f>
        <v>24553977</v>
      </c>
      <c r="M20" s="137">
        <f>TrRoad_act!M74</f>
        <v>24648265</v>
      </c>
      <c r="N20" s="137">
        <f>TrRoad_act!N74</f>
        <v>24374112</v>
      </c>
      <c r="O20" s="137">
        <f>TrRoad_act!O74</f>
        <v>24460818</v>
      </c>
      <c r="P20" s="137">
        <f>TrRoad_act!P74</f>
        <v>24886425</v>
      </c>
      <c r="Q20" s="137">
        <f>TrRoad_act!Q74</f>
        <v>25557503</v>
      </c>
      <c r="R20" s="137">
        <f>TrRoad_act!R74</f>
        <v>25852668</v>
      </c>
      <c r="S20" s="137">
        <f>TrRoad_act!S74</f>
        <v>26200795</v>
      </c>
      <c r="T20" s="137">
        <f>TrRoad_act!T74</f>
        <v>26702056</v>
      </c>
      <c r="U20" s="137">
        <f>TrRoad_act!U74</f>
        <v>27288060</v>
      </c>
      <c r="V20" s="137">
        <f>TrRoad_act!V74</f>
        <v>27646115</v>
      </c>
      <c r="W20" s="137">
        <f>TrRoad_act!W74</f>
        <v>28118762</v>
      </c>
      <c r="DA20" s="174" t="s">
        <v>516</v>
      </c>
    </row>
    <row r="21" spans="1:105" ht="11.45" customHeight="1" x14ac:dyDescent="0.25">
      <c r="A21" s="111" t="s">
        <v>110</v>
      </c>
      <c r="B21" s="84">
        <f>TrRoad_act!B75</f>
        <v>4162875</v>
      </c>
      <c r="C21" s="84">
        <f>TrRoad_act!C75</f>
        <v>4020688</v>
      </c>
      <c r="D21" s="84">
        <f>TrRoad_act!D75</f>
        <v>3712759</v>
      </c>
      <c r="E21" s="84">
        <f>TrRoad_act!E75</f>
        <v>3510104</v>
      </c>
      <c r="F21" s="84">
        <f>TrRoad_act!F75</f>
        <v>3269887</v>
      </c>
      <c r="G21" s="84">
        <f>TrRoad_act!G75</f>
        <v>3088695</v>
      </c>
      <c r="H21" s="84">
        <f>TrRoad_act!H75</f>
        <v>2946849</v>
      </c>
      <c r="I21" s="84">
        <f>TrRoad_act!I75</f>
        <v>2830130</v>
      </c>
      <c r="J21" s="84">
        <f>TrRoad_act!J75</f>
        <v>2777546</v>
      </c>
      <c r="K21" s="84">
        <f>TrRoad_act!K75</f>
        <v>2623828</v>
      </c>
      <c r="L21" s="84">
        <f>TrRoad_act!L75</f>
        <v>2559142</v>
      </c>
      <c r="M21" s="84">
        <f>TrRoad_act!M75</f>
        <v>2469027</v>
      </c>
      <c r="N21" s="84">
        <f>TrRoad_act!N75</f>
        <v>2383531</v>
      </c>
      <c r="O21" s="84">
        <f>TrRoad_act!O75</f>
        <v>2327112</v>
      </c>
      <c r="P21" s="84">
        <f>TrRoad_act!P75</f>
        <v>2198765</v>
      </c>
      <c r="Q21" s="84">
        <f>TrRoad_act!Q75</f>
        <v>2141827</v>
      </c>
      <c r="R21" s="84">
        <f>TrRoad_act!R75</f>
        <v>2124007</v>
      </c>
      <c r="S21" s="84">
        <f>TrRoad_act!S75</f>
        <v>2079384</v>
      </c>
      <c r="T21" s="84">
        <f>TrRoad_act!T75</f>
        <v>2047153</v>
      </c>
      <c r="U21" s="84">
        <f>TrRoad_act!U75</f>
        <v>2032221</v>
      </c>
      <c r="V21" s="84">
        <f>TrRoad_act!V75</f>
        <v>2016308</v>
      </c>
      <c r="W21" s="84">
        <f>TrRoad_act!W75</f>
        <v>2025326</v>
      </c>
      <c r="DA21" s="171" t="s">
        <v>517</v>
      </c>
    </row>
    <row r="22" spans="1:105" ht="11.45" customHeight="1" x14ac:dyDescent="0.25">
      <c r="A22" s="111" t="s">
        <v>111</v>
      </c>
      <c r="B22" s="84">
        <f>TrRoad_act!B76</f>
        <v>16174940</v>
      </c>
      <c r="C22" s="84">
        <f>TrRoad_act!C76</f>
        <v>16962652</v>
      </c>
      <c r="D22" s="84">
        <f>TrRoad_act!D76</f>
        <v>17540743</v>
      </c>
      <c r="E22" s="84">
        <f>TrRoad_act!E76</f>
        <v>18129637</v>
      </c>
      <c r="F22" s="84">
        <f>TrRoad_act!F76</f>
        <v>18845080</v>
      </c>
      <c r="G22" s="84">
        <f>TrRoad_act!G76</f>
        <v>19529221</v>
      </c>
      <c r="H22" s="84">
        <f>TrRoad_act!H76</f>
        <v>20172920</v>
      </c>
      <c r="I22" s="84">
        <f>TrRoad_act!I76</f>
        <v>21406488</v>
      </c>
      <c r="J22" s="84">
        <f>TrRoad_act!J76</f>
        <v>21648946</v>
      </c>
      <c r="K22" s="84">
        <f>TrRoad_act!K76</f>
        <v>21509311</v>
      </c>
      <c r="L22" s="84">
        <f>TrRoad_act!L76</f>
        <v>21632626</v>
      </c>
      <c r="M22" s="84">
        <f>TrRoad_act!M76</f>
        <v>21804649</v>
      </c>
      <c r="N22" s="84">
        <f>TrRoad_act!N76</f>
        <v>21599110</v>
      </c>
      <c r="O22" s="84">
        <f>TrRoad_act!O76</f>
        <v>21734091</v>
      </c>
      <c r="P22" s="84">
        <f>TrRoad_act!P76</f>
        <v>22254831</v>
      </c>
      <c r="Q22" s="84">
        <f>TrRoad_act!Q76</f>
        <v>22968439</v>
      </c>
      <c r="R22" s="84">
        <f>TrRoad_act!R76</f>
        <v>23260751</v>
      </c>
      <c r="S22" s="84">
        <f>TrRoad_act!S76</f>
        <v>23643179</v>
      </c>
      <c r="T22" s="84">
        <f>TrRoad_act!T76</f>
        <v>24126320</v>
      </c>
      <c r="U22" s="84">
        <f>TrRoad_act!U76</f>
        <v>24686649</v>
      </c>
      <c r="V22" s="84">
        <f>TrRoad_act!V76</f>
        <v>25030457</v>
      </c>
      <c r="W22" s="84">
        <f>TrRoad_act!W76</f>
        <v>25445973</v>
      </c>
      <c r="DA22" s="171" t="s">
        <v>518</v>
      </c>
    </row>
    <row r="23" spans="1:105" ht="11.45" customHeight="1" x14ac:dyDescent="0.25">
      <c r="A23" s="111" t="s">
        <v>112</v>
      </c>
      <c r="B23" s="84">
        <f>TrRoad_act!B77</f>
        <v>148389</v>
      </c>
      <c r="C23" s="84">
        <f>TrRoad_act!C77</f>
        <v>162035</v>
      </c>
      <c r="D23" s="84">
        <f>TrRoad_act!D77</f>
        <v>189082</v>
      </c>
      <c r="E23" s="84">
        <f>TrRoad_act!E77</f>
        <v>203139</v>
      </c>
      <c r="F23" s="84">
        <f>TrRoad_act!F77</f>
        <v>207554</v>
      </c>
      <c r="G23" s="84">
        <f>TrRoad_act!G77</f>
        <v>216995</v>
      </c>
      <c r="H23" s="84">
        <f>TrRoad_act!H77</f>
        <v>239582</v>
      </c>
      <c r="I23" s="84">
        <f>TrRoad_act!I77</f>
        <v>243338</v>
      </c>
      <c r="J23" s="84">
        <f>TrRoad_act!J77</f>
        <v>253819</v>
      </c>
      <c r="K23" s="84">
        <f>TrRoad_act!K77</f>
        <v>264372</v>
      </c>
      <c r="L23" s="84">
        <f>TrRoad_act!L77</f>
        <v>273620</v>
      </c>
      <c r="M23" s="84">
        <f>TrRoad_act!M77</f>
        <v>283018</v>
      </c>
      <c r="N23" s="84">
        <f>TrRoad_act!N77</f>
        <v>273181</v>
      </c>
      <c r="O23" s="84">
        <f>TrRoad_act!O77</f>
        <v>272731</v>
      </c>
      <c r="P23" s="84">
        <f>TrRoad_act!P77</f>
        <v>293308</v>
      </c>
      <c r="Q23" s="84">
        <f>TrRoad_act!Q77</f>
        <v>291444</v>
      </c>
      <c r="R23" s="84">
        <f>TrRoad_act!R77</f>
        <v>291625</v>
      </c>
      <c r="S23" s="84">
        <f>TrRoad_act!S77</f>
        <v>285984</v>
      </c>
      <c r="T23" s="84">
        <f>TrRoad_act!T77</f>
        <v>296134</v>
      </c>
      <c r="U23" s="84">
        <f>TrRoad_act!U77</f>
        <v>305472</v>
      </c>
      <c r="V23" s="84">
        <f>TrRoad_act!V77</f>
        <v>306131</v>
      </c>
      <c r="W23" s="84">
        <f>TrRoad_act!W77</f>
        <v>308078</v>
      </c>
      <c r="DA23" s="171" t="s">
        <v>519</v>
      </c>
    </row>
    <row r="24" spans="1:105" ht="11.45" customHeight="1" x14ac:dyDescent="0.25">
      <c r="A24" s="111" t="s">
        <v>113</v>
      </c>
      <c r="B24" s="84">
        <f>TrRoad_act!B78</f>
        <v>7509</v>
      </c>
      <c r="C24" s="84">
        <f>TrRoad_act!C78</f>
        <v>8885</v>
      </c>
      <c r="D24" s="84">
        <f>TrRoad_act!D78</f>
        <v>10724</v>
      </c>
      <c r="E24" s="84">
        <f>TrRoad_act!E78</f>
        <v>12990</v>
      </c>
      <c r="F24" s="84">
        <f>TrRoad_act!F78</f>
        <v>14937</v>
      </c>
      <c r="G24" s="84">
        <f>TrRoad_act!G78</f>
        <v>17506</v>
      </c>
      <c r="H24" s="84">
        <f>TrRoad_act!H78</f>
        <v>30914</v>
      </c>
      <c r="I24" s="84">
        <f>TrRoad_act!I78</f>
        <v>33448</v>
      </c>
      <c r="J24" s="84">
        <f>TrRoad_act!J78</f>
        <v>44143</v>
      </c>
      <c r="K24" s="84">
        <f>TrRoad_act!K78</f>
        <v>58687</v>
      </c>
      <c r="L24" s="84">
        <f>TrRoad_act!L78</f>
        <v>82199</v>
      </c>
      <c r="M24" s="84">
        <f>TrRoad_act!M78</f>
        <v>82440</v>
      </c>
      <c r="N24" s="84">
        <f>TrRoad_act!N78</f>
        <v>105390</v>
      </c>
      <c r="O24" s="84">
        <f>TrRoad_act!O78</f>
        <v>110219</v>
      </c>
      <c r="P24" s="84">
        <f>TrRoad_act!P78</f>
        <v>116520</v>
      </c>
      <c r="Q24" s="84">
        <f>TrRoad_act!Q78</f>
        <v>127013</v>
      </c>
      <c r="R24" s="84">
        <f>TrRoad_act!R78</f>
        <v>135207</v>
      </c>
      <c r="S24" s="84">
        <f>TrRoad_act!S78</f>
        <v>140015</v>
      </c>
      <c r="T24" s="84">
        <f>TrRoad_act!T78</f>
        <v>155989</v>
      </c>
      <c r="U24" s="84">
        <f>TrRoad_act!U78</f>
        <v>165770</v>
      </c>
      <c r="V24" s="84">
        <f>TrRoad_act!V78</f>
        <v>171920</v>
      </c>
      <c r="W24" s="84">
        <f>TrRoad_act!W78</f>
        <v>172080</v>
      </c>
      <c r="DA24" s="171" t="s">
        <v>520</v>
      </c>
    </row>
    <row r="25" spans="1:105" ht="11.45" customHeight="1" x14ac:dyDescent="0.25">
      <c r="A25" s="111" t="s">
        <v>115</v>
      </c>
      <c r="B25" s="84">
        <f>TrRoad_act!B79</f>
        <v>5196</v>
      </c>
      <c r="C25" s="84">
        <f>TrRoad_act!C79</f>
        <v>5904</v>
      </c>
      <c r="D25" s="84">
        <f>TrRoad_act!D79</f>
        <v>6175</v>
      </c>
      <c r="E25" s="84">
        <f>TrRoad_act!E79</f>
        <v>6297</v>
      </c>
      <c r="F25" s="84">
        <f>TrRoad_act!F79</f>
        <v>6483</v>
      </c>
      <c r="G25" s="84">
        <f>TrRoad_act!G79</f>
        <v>6350</v>
      </c>
      <c r="H25" s="84">
        <f>TrRoad_act!H79</f>
        <v>6465</v>
      </c>
      <c r="I25" s="84">
        <f>TrRoad_act!I79</f>
        <v>6648</v>
      </c>
      <c r="J25" s="84">
        <f>TrRoad_act!J79</f>
        <v>6259</v>
      </c>
      <c r="K25" s="84">
        <f>TrRoad_act!K79</f>
        <v>6652</v>
      </c>
      <c r="L25" s="84">
        <f>TrRoad_act!L79</f>
        <v>6390</v>
      </c>
      <c r="M25" s="84">
        <f>TrRoad_act!M79</f>
        <v>9131</v>
      </c>
      <c r="N25" s="84">
        <f>TrRoad_act!N79</f>
        <v>12900</v>
      </c>
      <c r="O25" s="84">
        <f>TrRoad_act!O79</f>
        <v>16665</v>
      </c>
      <c r="P25" s="84">
        <f>TrRoad_act!P79</f>
        <v>23001</v>
      </c>
      <c r="Q25" s="84">
        <f>TrRoad_act!Q79</f>
        <v>28780</v>
      </c>
      <c r="R25" s="84">
        <f>TrRoad_act!R79</f>
        <v>41078</v>
      </c>
      <c r="S25" s="84">
        <f>TrRoad_act!S79</f>
        <v>52233</v>
      </c>
      <c r="T25" s="84">
        <f>TrRoad_act!T79</f>
        <v>76460</v>
      </c>
      <c r="U25" s="84">
        <f>TrRoad_act!U79</f>
        <v>97948</v>
      </c>
      <c r="V25" s="84">
        <f>TrRoad_act!V79</f>
        <v>121299</v>
      </c>
      <c r="W25" s="84">
        <f>TrRoad_act!W79</f>
        <v>167305</v>
      </c>
      <c r="DA25" s="171" t="s">
        <v>521</v>
      </c>
    </row>
    <row r="26" spans="1:105" ht="11.45" customHeight="1" x14ac:dyDescent="0.25">
      <c r="A26" s="109" t="s">
        <v>160</v>
      </c>
      <c r="B26" s="110">
        <f>TrRoad_act!B80</f>
        <v>4865225</v>
      </c>
      <c r="C26" s="110">
        <f>TrRoad_act!C80</f>
        <v>5014885</v>
      </c>
      <c r="D26" s="110">
        <f>TrRoad_act!D80</f>
        <v>5123757</v>
      </c>
      <c r="E26" s="110">
        <f>TrRoad_act!E80</f>
        <v>5174862</v>
      </c>
      <c r="F26" s="110">
        <f>TrRoad_act!F80</f>
        <v>5228466</v>
      </c>
      <c r="G26" s="110">
        <f>TrRoad_act!G80</f>
        <v>5291703</v>
      </c>
      <c r="H26" s="110">
        <f>TrRoad_act!H80</f>
        <v>5439256</v>
      </c>
      <c r="I26" s="110">
        <f>TrRoad_act!I80</f>
        <v>5464344</v>
      </c>
      <c r="J26" s="110">
        <f>TrRoad_act!J80</f>
        <v>5552312</v>
      </c>
      <c r="K26" s="110">
        <f>TrRoad_act!K80</f>
        <v>5449918</v>
      </c>
      <c r="L26" s="110">
        <f>TrRoad_act!L80</f>
        <v>5460008</v>
      </c>
      <c r="M26" s="110">
        <f>TrRoad_act!M80</f>
        <v>5466335</v>
      </c>
      <c r="N26" s="110">
        <f>TrRoad_act!N80</f>
        <v>5371752</v>
      </c>
      <c r="O26" s="110">
        <f>TrRoad_act!O80</f>
        <v>5162385</v>
      </c>
      <c r="P26" s="110">
        <f>TrRoad_act!P80</f>
        <v>5218520</v>
      </c>
      <c r="Q26" s="110">
        <f>TrRoad_act!Q80</f>
        <v>5266196</v>
      </c>
      <c r="R26" s="110">
        <f>TrRoad_act!R80</f>
        <v>5283249</v>
      </c>
      <c r="S26" s="110">
        <f>TrRoad_act!S80</f>
        <v>5362592</v>
      </c>
      <c r="T26" s="110">
        <f>TrRoad_act!T80</f>
        <v>5486045</v>
      </c>
      <c r="U26" s="110">
        <f>TrRoad_act!U80</f>
        <v>5633190</v>
      </c>
      <c r="V26" s="110">
        <f>TrRoad_act!V80</f>
        <v>5649274</v>
      </c>
      <c r="W26" s="110">
        <f>TrRoad_act!W80</f>
        <v>5757605</v>
      </c>
      <c r="DA26" s="176" t="s">
        <v>522</v>
      </c>
    </row>
    <row r="27" spans="1:105" ht="11.45" customHeight="1" x14ac:dyDescent="0.25">
      <c r="A27" s="128" t="s">
        <v>27</v>
      </c>
      <c r="B27" s="102">
        <f>TrRoad_act!B81</f>
        <v>4559221</v>
      </c>
      <c r="C27" s="102">
        <f>TrRoad_act!C81</f>
        <v>4686813</v>
      </c>
      <c r="D27" s="102">
        <f>TrRoad_act!D81</f>
        <v>4778616</v>
      </c>
      <c r="E27" s="102">
        <f>TrRoad_act!E81</f>
        <v>4822090</v>
      </c>
      <c r="F27" s="102">
        <f>TrRoad_act!F81</f>
        <v>4811367</v>
      </c>
      <c r="G27" s="102">
        <f>TrRoad_act!G81</f>
        <v>4859967</v>
      </c>
      <c r="H27" s="102">
        <f>TrRoad_act!H81</f>
        <v>4986833</v>
      </c>
      <c r="I27" s="102">
        <f>TrRoad_act!I81</f>
        <v>4996949</v>
      </c>
      <c r="J27" s="102">
        <f>TrRoad_act!J81</f>
        <v>5085608</v>
      </c>
      <c r="K27" s="102">
        <f>TrRoad_act!K81</f>
        <v>5031445</v>
      </c>
      <c r="L27" s="102">
        <f>TrRoad_act!L81</f>
        <v>5025991</v>
      </c>
      <c r="M27" s="102">
        <f>TrRoad_act!M81</f>
        <v>5036381</v>
      </c>
      <c r="N27" s="102">
        <f>TrRoad_act!N81</f>
        <v>4942707</v>
      </c>
      <c r="O27" s="102">
        <f>TrRoad_act!O81</f>
        <v>4709905</v>
      </c>
      <c r="P27" s="102">
        <f>TrRoad_act!P81</f>
        <v>4761297</v>
      </c>
      <c r="Q27" s="102">
        <f>TrRoad_act!Q81</f>
        <v>4796101</v>
      </c>
      <c r="R27" s="102">
        <f>TrRoad_act!R81</f>
        <v>4784022</v>
      </c>
      <c r="S27" s="102">
        <f>TrRoad_act!S81</f>
        <v>4829842</v>
      </c>
      <c r="T27" s="102">
        <f>TrRoad_act!T81</f>
        <v>4971523</v>
      </c>
      <c r="U27" s="102">
        <f>TrRoad_act!U81</f>
        <v>5093283</v>
      </c>
      <c r="V27" s="102">
        <f>TrRoad_act!V81</f>
        <v>5109388</v>
      </c>
      <c r="W27" s="102">
        <f>TrRoad_act!W81</f>
        <v>5184112</v>
      </c>
      <c r="DA27" s="175" t="s">
        <v>523</v>
      </c>
    </row>
    <row r="28" spans="1:105" ht="11.45" customHeight="1" x14ac:dyDescent="0.25">
      <c r="A28" s="138" t="s">
        <v>116</v>
      </c>
      <c r="B28" s="86">
        <f>TrRoad_act!B82</f>
        <v>306004</v>
      </c>
      <c r="C28" s="86">
        <f>TrRoad_act!C82</f>
        <v>328072</v>
      </c>
      <c r="D28" s="86">
        <f>TrRoad_act!D82</f>
        <v>345141</v>
      </c>
      <c r="E28" s="86">
        <f>TrRoad_act!E82</f>
        <v>352772</v>
      </c>
      <c r="F28" s="86">
        <f>TrRoad_act!F82</f>
        <v>417099</v>
      </c>
      <c r="G28" s="86">
        <f>TrRoad_act!G82</f>
        <v>431736</v>
      </c>
      <c r="H28" s="86">
        <f>TrRoad_act!H82</f>
        <v>452423</v>
      </c>
      <c r="I28" s="86">
        <f>TrRoad_act!I82</f>
        <v>467395</v>
      </c>
      <c r="J28" s="86">
        <f>TrRoad_act!J82</f>
        <v>466704</v>
      </c>
      <c r="K28" s="86">
        <f>TrRoad_act!K82</f>
        <v>418473</v>
      </c>
      <c r="L28" s="86">
        <f>TrRoad_act!L82</f>
        <v>434017</v>
      </c>
      <c r="M28" s="86">
        <f>TrRoad_act!M82</f>
        <v>429954</v>
      </c>
      <c r="N28" s="86">
        <f>TrRoad_act!N82</f>
        <v>429045</v>
      </c>
      <c r="O28" s="86">
        <f>TrRoad_act!O82</f>
        <v>452480</v>
      </c>
      <c r="P28" s="86">
        <f>TrRoad_act!P82</f>
        <v>457223</v>
      </c>
      <c r="Q28" s="86">
        <f>TrRoad_act!Q82</f>
        <v>470095</v>
      </c>
      <c r="R28" s="86">
        <f>TrRoad_act!R82</f>
        <v>499227</v>
      </c>
      <c r="S28" s="86">
        <f>TrRoad_act!S82</f>
        <v>532750</v>
      </c>
      <c r="T28" s="86">
        <f>TrRoad_act!T82</f>
        <v>514522</v>
      </c>
      <c r="U28" s="86">
        <f>TrRoad_act!U82</f>
        <v>539907</v>
      </c>
      <c r="V28" s="86">
        <f>TrRoad_act!V82</f>
        <v>539886</v>
      </c>
      <c r="W28" s="86">
        <f>TrRoad_act!W82</f>
        <v>573493</v>
      </c>
      <c r="DA28" s="178" t="s">
        <v>524</v>
      </c>
    </row>
    <row r="29" spans="1:105" ht="11.45" customHeight="1" x14ac:dyDescent="0.25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DA29" s="171"/>
    </row>
    <row r="30" spans="1:105" ht="11.45" customHeight="1" x14ac:dyDescent="0.25">
      <c r="A30" s="53" t="s">
        <v>117</v>
      </c>
      <c r="B30" s="54">
        <f>TrRoad_act!B111</f>
        <v>17731463</v>
      </c>
      <c r="C30" s="54">
        <f>TrRoad_act!C111</f>
        <v>20156380</v>
      </c>
      <c r="D30" s="54">
        <f>TrRoad_act!D111</f>
        <v>19623985</v>
      </c>
      <c r="E30" s="54">
        <f>TrRoad_act!E111</f>
        <v>19291744</v>
      </c>
      <c r="F30" s="54">
        <f>TrRoad_act!F111</f>
        <v>20081807</v>
      </c>
      <c r="G30" s="54">
        <f>TrRoad_act!G111</f>
        <v>21082774</v>
      </c>
      <c r="H30" s="54">
        <f>TrRoad_act!H111</f>
        <v>22278657</v>
      </c>
      <c r="I30" s="54">
        <f>TrRoad_act!I111</f>
        <v>23345081</v>
      </c>
      <c r="J30" s="54">
        <f>TrRoad_act!J111</f>
        <v>21893509</v>
      </c>
      <c r="K30" s="54">
        <f>TrRoad_act!K111</f>
        <v>20050080</v>
      </c>
      <c r="L30" s="54">
        <f>TrRoad_act!L111</f>
        <v>19322790</v>
      </c>
      <c r="M30" s="54">
        <f>TrRoad_act!M111</f>
        <v>19428776</v>
      </c>
      <c r="N30" s="54">
        <f>TrRoad_act!N111</f>
        <v>18074426</v>
      </c>
      <c r="O30" s="54">
        <f>TrRoad_act!O111</f>
        <v>17377327</v>
      </c>
      <c r="P30" s="54">
        <f>TrRoad_act!P111</f>
        <v>18515922</v>
      </c>
      <c r="Q30" s="54">
        <f>TrRoad_act!Q111</f>
        <v>20611713</v>
      </c>
      <c r="R30" s="54">
        <f>TrRoad_act!R111</f>
        <v>20256526</v>
      </c>
      <c r="S30" s="54">
        <f>TrRoad_act!S111</f>
        <v>21209975</v>
      </c>
      <c r="T30" s="54">
        <f>TrRoad_act!T111</f>
        <v>22070270</v>
      </c>
      <c r="U30" s="54">
        <f>TrRoad_act!U111</f>
        <v>22467102</v>
      </c>
      <c r="V30" s="54">
        <f>TrRoad_act!V111</f>
        <v>18876475</v>
      </c>
      <c r="W30" s="54">
        <f>TrRoad_act!W111</f>
        <v>20900869</v>
      </c>
      <c r="DA30" s="172" t="s">
        <v>525</v>
      </c>
    </row>
    <row r="31" spans="1:105" ht="11.45" customHeight="1" x14ac:dyDescent="0.25">
      <c r="A31" s="27" t="s">
        <v>33</v>
      </c>
      <c r="B31" s="28">
        <f>TrRoad_act!B112</f>
        <v>16640736</v>
      </c>
      <c r="C31" s="28">
        <f>TrRoad_act!C112</f>
        <v>17864269</v>
      </c>
      <c r="D31" s="28">
        <f>TrRoad_act!D112</f>
        <v>17513635</v>
      </c>
      <c r="E31" s="28">
        <f>TrRoad_act!E112</f>
        <v>17116109</v>
      </c>
      <c r="F31" s="28">
        <f>TrRoad_act!F112</f>
        <v>17678795</v>
      </c>
      <c r="G31" s="28">
        <f>TrRoad_act!G112</f>
        <v>18763648</v>
      </c>
      <c r="H31" s="28">
        <f>TrRoad_act!H112</f>
        <v>19584088</v>
      </c>
      <c r="I31" s="28">
        <f>TrRoad_act!I112</f>
        <v>20020379</v>
      </c>
      <c r="J31" s="28">
        <f>TrRoad_act!J112</f>
        <v>19312737</v>
      </c>
      <c r="K31" s="28">
        <f>TrRoad_act!K112</f>
        <v>17883573</v>
      </c>
      <c r="L31" s="28">
        <f>TrRoad_act!L112</f>
        <v>16990012</v>
      </c>
      <c r="M31" s="28">
        <f>TrRoad_act!M112</f>
        <v>17087974</v>
      </c>
      <c r="N31" s="28">
        <f>TrRoad_act!N112</f>
        <v>16037733</v>
      </c>
      <c r="O31" s="28">
        <f>TrRoad_act!O112</f>
        <v>15151979</v>
      </c>
      <c r="P31" s="28">
        <f>TrRoad_act!P112</f>
        <v>15819305</v>
      </c>
      <c r="Q31" s="28">
        <f>TrRoad_act!Q112</f>
        <v>17743584</v>
      </c>
      <c r="R31" s="28">
        <f>TrRoad_act!R112</f>
        <v>17618951</v>
      </c>
      <c r="S31" s="28">
        <f>TrRoad_act!S112</f>
        <v>18568046</v>
      </c>
      <c r="T31" s="28">
        <f>TrRoad_act!T112</f>
        <v>19281618</v>
      </c>
      <c r="U31" s="28">
        <f>TrRoad_act!U112</f>
        <v>19478271</v>
      </c>
      <c r="V31" s="28">
        <f>TrRoad_act!V112</f>
        <v>16552454</v>
      </c>
      <c r="W31" s="28">
        <f>TrRoad_act!W112</f>
        <v>18354565</v>
      </c>
      <c r="DA31" s="173" t="s">
        <v>526</v>
      </c>
    </row>
    <row r="32" spans="1:105" ht="11.45" customHeight="1" x14ac:dyDescent="0.25">
      <c r="A32" s="136" t="s">
        <v>182</v>
      </c>
      <c r="B32" s="137">
        <f>TrRoad_act!B113</f>
        <v>1897756</v>
      </c>
      <c r="C32" s="137">
        <f>TrRoad_act!C113</f>
        <v>2054656</v>
      </c>
      <c r="D32" s="137">
        <f>TrRoad_act!D113</f>
        <v>2563702</v>
      </c>
      <c r="E32" s="137">
        <f>TrRoad_act!E113</f>
        <v>2129118</v>
      </c>
      <c r="F32" s="137">
        <f>TrRoad_act!F113</f>
        <v>2121491</v>
      </c>
      <c r="G32" s="137">
        <f>TrRoad_act!G113</f>
        <v>2772290</v>
      </c>
      <c r="H32" s="137">
        <f>TrRoad_act!H113</f>
        <v>2806617</v>
      </c>
      <c r="I32" s="137">
        <f>TrRoad_act!I113</f>
        <v>2892547</v>
      </c>
      <c r="J32" s="137">
        <f>TrRoad_act!J113</f>
        <v>2870797</v>
      </c>
      <c r="K32" s="137">
        <f>TrRoad_act!K113</f>
        <v>2445153</v>
      </c>
      <c r="L32" s="137">
        <f>TrRoad_act!L113</f>
        <v>2027071</v>
      </c>
      <c r="M32" s="137">
        <f>TrRoad_act!M113</f>
        <v>1861353</v>
      </c>
      <c r="N32" s="137">
        <f>TrRoad_act!N113</f>
        <v>1661347</v>
      </c>
      <c r="O32" s="137">
        <f>TrRoad_act!O113</f>
        <v>1827394</v>
      </c>
      <c r="P32" s="137">
        <f>TrRoad_act!P113</f>
        <v>1939944</v>
      </c>
      <c r="Q32" s="137">
        <f>TrRoad_act!Q113</f>
        <v>1950326</v>
      </c>
      <c r="R32" s="137">
        <f>TrRoad_act!R113</f>
        <v>1983517</v>
      </c>
      <c r="S32" s="137">
        <f>TrRoad_act!S113</f>
        <v>1909055</v>
      </c>
      <c r="T32" s="137">
        <f>TrRoad_act!T113</f>
        <v>2157416</v>
      </c>
      <c r="U32" s="137">
        <f>TrRoad_act!U113</f>
        <v>2172694</v>
      </c>
      <c r="V32" s="137">
        <f>TrRoad_act!V113</f>
        <v>2099186</v>
      </c>
      <c r="W32" s="137">
        <f>TrRoad_act!W113</f>
        <v>2662297</v>
      </c>
      <c r="DA32" s="174" t="s">
        <v>527</v>
      </c>
    </row>
    <row r="33" spans="1:105" ht="11.45" customHeight="1" x14ac:dyDescent="0.25">
      <c r="A33" s="109" t="s">
        <v>20</v>
      </c>
      <c r="B33" s="110">
        <f>TrRoad_act!B114</f>
        <v>14704072</v>
      </c>
      <c r="C33" s="110">
        <f>TrRoad_act!C114</f>
        <v>15757223</v>
      </c>
      <c r="D33" s="110">
        <f>TrRoad_act!D114</f>
        <v>14902462</v>
      </c>
      <c r="E33" s="110">
        <f>TrRoad_act!E114</f>
        <v>14941424</v>
      </c>
      <c r="F33" s="110">
        <f>TrRoad_act!F114</f>
        <v>15505549</v>
      </c>
      <c r="G33" s="110">
        <f>TrRoad_act!G114</f>
        <v>15939768</v>
      </c>
      <c r="H33" s="110">
        <f>TrRoad_act!H114</f>
        <v>16721709</v>
      </c>
      <c r="I33" s="110">
        <f>TrRoad_act!I114</f>
        <v>17071267</v>
      </c>
      <c r="J33" s="110">
        <f>TrRoad_act!J114</f>
        <v>16384176</v>
      </c>
      <c r="K33" s="110">
        <f>TrRoad_act!K114</f>
        <v>15389508</v>
      </c>
      <c r="L33" s="110">
        <f>TrRoad_act!L114</f>
        <v>14917967</v>
      </c>
      <c r="M33" s="110">
        <f>TrRoad_act!M114</f>
        <v>15180370</v>
      </c>
      <c r="N33" s="110">
        <f>TrRoad_act!N114</f>
        <v>14332730</v>
      </c>
      <c r="O33" s="110">
        <f>TrRoad_act!O114</f>
        <v>13279354</v>
      </c>
      <c r="P33" s="110">
        <f>TrRoad_act!P114</f>
        <v>13827518</v>
      </c>
      <c r="Q33" s="110">
        <f>TrRoad_act!Q114</f>
        <v>15734627</v>
      </c>
      <c r="R33" s="110">
        <f>TrRoad_act!R114</f>
        <v>15587128</v>
      </c>
      <c r="S33" s="110">
        <f>TrRoad_act!S114</f>
        <v>16608565</v>
      </c>
      <c r="T33" s="110">
        <f>TrRoad_act!T114</f>
        <v>17074137</v>
      </c>
      <c r="U33" s="110">
        <f>TrRoad_act!U114</f>
        <v>17250489</v>
      </c>
      <c r="V33" s="110">
        <f>TrRoad_act!V114</f>
        <v>14402716</v>
      </c>
      <c r="W33" s="110">
        <f>TrRoad_act!W114</f>
        <v>15637945</v>
      </c>
      <c r="DA33" s="176" t="s">
        <v>528</v>
      </c>
    </row>
    <row r="34" spans="1:105" ht="11.45" customHeight="1" x14ac:dyDescent="0.25">
      <c r="A34" s="111" t="s">
        <v>110</v>
      </c>
      <c r="B34" s="84">
        <f>TrRoad_act!B115</f>
        <v>9361459</v>
      </c>
      <c r="C34" s="84">
        <f>TrRoad_act!C115</f>
        <v>9271586</v>
      </c>
      <c r="D34" s="84">
        <f>TrRoad_act!D115</f>
        <v>8287794</v>
      </c>
      <c r="E34" s="84">
        <f>TrRoad_act!E115</f>
        <v>7780937</v>
      </c>
      <c r="F34" s="84">
        <f>TrRoad_act!F115</f>
        <v>7684356</v>
      </c>
      <c r="G34" s="84">
        <f>TrRoad_act!G115</f>
        <v>7811220</v>
      </c>
      <c r="H34" s="84">
        <f>TrRoad_act!H115</f>
        <v>7872203</v>
      </c>
      <c r="I34" s="84">
        <f>TrRoad_act!I115</f>
        <v>8256178</v>
      </c>
      <c r="J34" s="84">
        <f>TrRoad_act!J115</f>
        <v>8093357</v>
      </c>
      <c r="K34" s="84">
        <f>TrRoad_act!K115</f>
        <v>7721514</v>
      </c>
      <c r="L34" s="84">
        <f>TrRoad_act!L115</f>
        <v>6923457</v>
      </c>
      <c r="M34" s="84">
        <f>TrRoad_act!M115</f>
        <v>6523882</v>
      </c>
      <c r="N34" s="84">
        <f>TrRoad_act!N115</f>
        <v>6488968</v>
      </c>
      <c r="O34" s="84">
        <f>TrRoad_act!O115</f>
        <v>6018693</v>
      </c>
      <c r="P34" s="84">
        <f>TrRoad_act!P115</f>
        <v>6301636</v>
      </c>
      <c r="Q34" s="84">
        <f>TrRoad_act!Q115</f>
        <v>7315329</v>
      </c>
      <c r="R34" s="84">
        <f>TrRoad_act!R115</f>
        <v>7269805</v>
      </c>
      <c r="S34" s="84">
        <f>TrRoad_act!S115</f>
        <v>8417100</v>
      </c>
      <c r="T34" s="84">
        <f>TrRoad_act!T115</f>
        <v>9283943</v>
      </c>
      <c r="U34" s="84">
        <f>TrRoad_act!U115</f>
        <v>9963035</v>
      </c>
      <c r="V34" s="84">
        <f>TrRoad_act!V115</f>
        <v>7750639</v>
      </c>
      <c r="W34" s="84">
        <f>TrRoad_act!W115</f>
        <v>8666825</v>
      </c>
      <c r="DA34" s="171" t="s">
        <v>529</v>
      </c>
    </row>
    <row r="35" spans="1:105" ht="11.45" customHeight="1" x14ac:dyDescent="0.25">
      <c r="A35" s="111" t="s">
        <v>111</v>
      </c>
      <c r="B35" s="84">
        <f>TrRoad_act!B116</f>
        <v>5244853</v>
      </c>
      <c r="C35" s="84">
        <f>TrRoad_act!C116</f>
        <v>5802796</v>
      </c>
      <c r="D35" s="84">
        <f>TrRoad_act!D116</f>
        <v>5921504</v>
      </c>
      <c r="E35" s="84">
        <f>TrRoad_act!E116</f>
        <v>6425583</v>
      </c>
      <c r="F35" s="84">
        <f>TrRoad_act!F116</f>
        <v>7350711</v>
      </c>
      <c r="G35" s="84">
        <f>TrRoad_act!G116</f>
        <v>7494144</v>
      </c>
      <c r="H35" s="84">
        <f>TrRoad_act!H116</f>
        <v>8334440</v>
      </c>
      <c r="I35" s="84">
        <f>TrRoad_act!I116</f>
        <v>8271984</v>
      </c>
      <c r="J35" s="84">
        <f>TrRoad_act!J116</f>
        <v>7809219</v>
      </c>
      <c r="K35" s="84">
        <f>TrRoad_act!K116</f>
        <v>6814905</v>
      </c>
      <c r="L35" s="84">
        <f>TrRoad_act!L116</f>
        <v>7156957</v>
      </c>
      <c r="M35" s="84">
        <f>TrRoad_act!M116</f>
        <v>8237363</v>
      </c>
      <c r="N35" s="84">
        <f>TrRoad_act!N116</f>
        <v>7225138</v>
      </c>
      <c r="O35" s="84">
        <f>TrRoad_act!O116</f>
        <v>6593559</v>
      </c>
      <c r="P35" s="84">
        <f>TrRoad_act!P116</f>
        <v>6875964</v>
      </c>
      <c r="Q35" s="84">
        <f>TrRoad_act!Q116</f>
        <v>7768555</v>
      </c>
      <c r="R35" s="84">
        <f>TrRoad_act!R116</f>
        <v>7749294</v>
      </c>
      <c r="S35" s="84">
        <f>TrRoad_act!S116</f>
        <v>7636158</v>
      </c>
      <c r="T35" s="84">
        <f>TrRoad_act!T116</f>
        <v>6862257</v>
      </c>
      <c r="U35" s="84">
        <f>TrRoad_act!U116</f>
        <v>6431458</v>
      </c>
      <c r="V35" s="84">
        <f>TrRoad_act!V116</f>
        <v>5222216</v>
      </c>
      <c r="W35" s="84">
        <f>TrRoad_act!W116</f>
        <v>4763630</v>
      </c>
      <c r="DA35" s="171" t="s">
        <v>530</v>
      </c>
    </row>
    <row r="36" spans="1:105" ht="11.45" customHeight="1" x14ac:dyDescent="0.25">
      <c r="A36" s="111" t="s">
        <v>112</v>
      </c>
      <c r="B36" s="84">
        <f>TrRoad_act!B117</f>
        <v>97757</v>
      </c>
      <c r="C36" s="84">
        <f>TrRoad_act!C117</f>
        <v>633781</v>
      </c>
      <c r="D36" s="84">
        <f>TrRoad_act!D117</f>
        <v>691824</v>
      </c>
      <c r="E36" s="84">
        <f>TrRoad_act!E117</f>
        <v>724995</v>
      </c>
      <c r="F36" s="84">
        <f>TrRoad_act!F117</f>
        <v>460971</v>
      </c>
      <c r="G36" s="84">
        <f>TrRoad_act!G117</f>
        <v>549032</v>
      </c>
      <c r="H36" s="84">
        <f>TrRoad_act!H117</f>
        <v>452168</v>
      </c>
      <c r="I36" s="84">
        <f>TrRoad_act!I117</f>
        <v>461938</v>
      </c>
      <c r="J36" s="84">
        <f>TrRoad_act!J117</f>
        <v>383628</v>
      </c>
      <c r="K36" s="84">
        <f>TrRoad_act!K117</f>
        <v>671289</v>
      </c>
      <c r="L36" s="84">
        <f>TrRoad_act!L117</f>
        <v>725188</v>
      </c>
      <c r="M36" s="84">
        <f>TrRoad_act!M117</f>
        <v>348392</v>
      </c>
      <c r="N36" s="84">
        <f>TrRoad_act!N117</f>
        <v>513008</v>
      </c>
      <c r="O36" s="84">
        <f>TrRoad_act!O117</f>
        <v>508927</v>
      </c>
      <c r="P36" s="84">
        <f>TrRoad_act!P117</f>
        <v>435887</v>
      </c>
      <c r="Q36" s="84">
        <f>TrRoad_act!Q117</f>
        <v>429837</v>
      </c>
      <c r="R36" s="84">
        <f>TrRoad_act!R117</f>
        <v>370583</v>
      </c>
      <c r="S36" s="84">
        <f>TrRoad_act!S117</f>
        <v>317039</v>
      </c>
      <c r="T36" s="84">
        <f>TrRoad_act!T117</f>
        <v>576111</v>
      </c>
      <c r="U36" s="84">
        <f>TrRoad_act!U117</f>
        <v>356331</v>
      </c>
      <c r="V36" s="84">
        <f>TrRoad_act!V117</f>
        <v>282170</v>
      </c>
      <c r="W36" s="84">
        <f>TrRoad_act!W117</f>
        <v>350292</v>
      </c>
      <c r="DA36" s="171" t="s">
        <v>531</v>
      </c>
    </row>
    <row r="37" spans="1:105" ht="11.45" customHeight="1" x14ac:dyDescent="0.25">
      <c r="A37" s="111" t="s">
        <v>113</v>
      </c>
      <c r="B37" s="84">
        <f>TrRoad_act!B118</f>
        <v>3</v>
      </c>
      <c r="C37" s="84">
        <f>TrRoad_act!C118</f>
        <v>49060</v>
      </c>
      <c r="D37" s="84">
        <f>TrRoad_act!D118</f>
        <v>1340</v>
      </c>
      <c r="E37" s="84">
        <f>TrRoad_act!E118</f>
        <v>9900</v>
      </c>
      <c r="F37" s="84">
        <f>TrRoad_act!F118</f>
        <v>9507</v>
      </c>
      <c r="G37" s="84">
        <f>TrRoad_act!G118</f>
        <v>85370</v>
      </c>
      <c r="H37" s="84">
        <f>TrRoad_act!H118</f>
        <v>62863</v>
      </c>
      <c r="I37" s="84">
        <f>TrRoad_act!I118</f>
        <v>81140</v>
      </c>
      <c r="J37" s="84">
        <f>TrRoad_act!J118</f>
        <v>93807</v>
      </c>
      <c r="K37" s="84">
        <f>TrRoad_act!K118</f>
        <v>181037</v>
      </c>
      <c r="L37" s="84">
        <f>TrRoad_act!L118</f>
        <v>105851</v>
      </c>
      <c r="M37" s="84">
        <f>TrRoad_act!M118</f>
        <v>54903</v>
      </c>
      <c r="N37" s="84">
        <f>TrRoad_act!N118</f>
        <v>81871</v>
      </c>
      <c r="O37" s="84">
        <f>TrRoad_act!O118</f>
        <v>95617</v>
      </c>
      <c r="P37" s="84">
        <f>TrRoad_act!P118</f>
        <v>123135</v>
      </c>
      <c r="Q37" s="84">
        <f>TrRoad_act!Q118</f>
        <v>86611</v>
      </c>
      <c r="R37" s="84">
        <f>TrRoad_act!R118</f>
        <v>68996</v>
      </c>
      <c r="S37" s="84">
        <f>TrRoad_act!S118</f>
        <v>53072</v>
      </c>
      <c r="T37" s="84">
        <f>TrRoad_act!T118</f>
        <v>81443</v>
      </c>
      <c r="U37" s="84">
        <f>TrRoad_act!U118</f>
        <v>82073</v>
      </c>
      <c r="V37" s="84">
        <f>TrRoad_act!V118</f>
        <v>65586</v>
      </c>
      <c r="W37" s="84">
        <f>TrRoad_act!W118</f>
        <v>51731</v>
      </c>
      <c r="DA37" s="171" t="s">
        <v>532</v>
      </c>
    </row>
    <row r="38" spans="1:105" ht="11.45" customHeight="1" x14ac:dyDescent="0.25">
      <c r="A38" s="111" t="s">
        <v>114</v>
      </c>
      <c r="B38" s="84">
        <f>TrRoad_act!B119</f>
        <v>0</v>
      </c>
      <c r="C38" s="84">
        <f>TrRoad_act!C119</f>
        <v>0</v>
      </c>
      <c r="D38" s="84">
        <f>TrRoad_act!D119</f>
        <v>0</v>
      </c>
      <c r="E38" s="84">
        <f>TrRoad_act!E119</f>
        <v>0</v>
      </c>
      <c r="F38" s="84">
        <f>TrRoad_act!F119</f>
        <v>0</v>
      </c>
      <c r="G38" s="84">
        <f>TrRoad_act!G119</f>
        <v>0</v>
      </c>
      <c r="H38" s="84">
        <f>TrRoad_act!H119</f>
        <v>0</v>
      </c>
      <c r="I38" s="84">
        <f>TrRoad_act!I119</f>
        <v>0</v>
      </c>
      <c r="J38" s="84">
        <f>TrRoad_act!J119</f>
        <v>130</v>
      </c>
      <c r="K38" s="84">
        <f>TrRoad_act!K119</f>
        <v>30</v>
      </c>
      <c r="L38" s="84">
        <f>TrRoad_act!L119</f>
        <v>218</v>
      </c>
      <c r="M38" s="84">
        <f>TrRoad_act!M119</f>
        <v>545</v>
      </c>
      <c r="N38" s="84">
        <f>TrRoad_act!N119</f>
        <v>8675</v>
      </c>
      <c r="O38" s="84">
        <f>TrRoad_act!O119</f>
        <v>39283</v>
      </c>
      <c r="P38" s="84">
        <f>TrRoad_act!P119</f>
        <v>56740</v>
      </c>
      <c r="Q38" s="84">
        <f>TrRoad_act!Q119</f>
        <v>79757</v>
      </c>
      <c r="R38" s="84">
        <f>TrRoad_act!R119</f>
        <v>68849</v>
      </c>
      <c r="S38" s="84">
        <f>TrRoad_act!S119</f>
        <v>90068</v>
      </c>
      <c r="T38" s="84">
        <f>TrRoad_act!T119</f>
        <v>119780</v>
      </c>
      <c r="U38" s="84">
        <f>TrRoad_act!U119</f>
        <v>155656</v>
      </c>
      <c r="V38" s="84">
        <f>TrRoad_act!V119</f>
        <v>534415</v>
      </c>
      <c r="W38" s="84">
        <f>TrRoad_act!W119</f>
        <v>888427</v>
      </c>
      <c r="DA38" s="171" t="s">
        <v>533</v>
      </c>
    </row>
    <row r="39" spans="1:105" ht="11.45" customHeight="1" x14ac:dyDescent="0.25">
      <c r="A39" s="111" t="s">
        <v>115</v>
      </c>
      <c r="B39" s="84">
        <f>TrRoad_act!B120</f>
        <v>0</v>
      </c>
      <c r="C39" s="84">
        <f>TrRoad_act!C120</f>
        <v>0</v>
      </c>
      <c r="D39" s="84">
        <f>TrRoad_act!D120</f>
        <v>0</v>
      </c>
      <c r="E39" s="84">
        <f>TrRoad_act!E120</f>
        <v>9</v>
      </c>
      <c r="F39" s="84">
        <f>TrRoad_act!F120</f>
        <v>4</v>
      </c>
      <c r="G39" s="84">
        <f>TrRoad_act!G120</f>
        <v>2</v>
      </c>
      <c r="H39" s="84">
        <f>TrRoad_act!H120</f>
        <v>35</v>
      </c>
      <c r="I39" s="84">
        <f>TrRoad_act!I120</f>
        <v>27</v>
      </c>
      <c r="J39" s="84">
        <f>TrRoad_act!J120</f>
        <v>4035</v>
      </c>
      <c r="K39" s="84">
        <f>TrRoad_act!K120</f>
        <v>733</v>
      </c>
      <c r="L39" s="84">
        <f>TrRoad_act!L120</f>
        <v>6296</v>
      </c>
      <c r="M39" s="84">
        <f>TrRoad_act!M120</f>
        <v>15285</v>
      </c>
      <c r="N39" s="84">
        <f>TrRoad_act!N120</f>
        <v>15070</v>
      </c>
      <c r="O39" s="84">
        <f>TrRoad_act!O120</f>
        <v>23275</v>
      </c>
      <c r="P39" s="84">
        <f>TrRoad_act!P120</f>
        <v>34156</v>
      </c>
      <c r="Q39" s="84">
        <f>TrRoad_act!Q120</f>
        <v>54538</v>
      </c>
      <c r="R39" s="84">
        <f>TrRoad_act!R120</f>
        <v>59601</v>
      </c>
      <c r="S39" s="84">
        <f>TrRoad_act!S120</f>
        <v>95128</v>
      </c>
      <c r="T39" s="84">
        <f>TrRoad_act!T120</f>
        <v>150603</v>
      </c>
      <c r="U39" s="84">
        <f>TrRoad_act!U120</f>
        <v>261936</v>
      </c>
      <c r="V39" s="84">
        <f>TrRoad_act!V120</f>
        <v>547690</v>
      </c>
      <c r="W39" s="84">
        <f>TrRoad_act!W120</f>
        <v>917040</v>
      </c>
      <c r="DA39" s="171" t="s">
        <v>534</v>
      </c>
    </row>
    <row r="40" spans="1:105" ht="11.45" customHeight="1" x14ac:dyDescent="0.25">
      <c r="A40" s="109" t="s">
        <v>21</v>
      </c>
      <c r="B40" s="110">
        <f>TrRoad_act!B121</f>
        <v>38908</v>
      </c>
      <c r="C40" s="110">
        <f>TrRoad_act!C121</f>
        <v>52390</v>
      </c>
      <c r="D40" s="110">
        <f>TrRoad_act!D121</f>
        <v>47471</v>
      </c>
      <c r="E40" s="110">
        <f>TrRoad_act!E121</f>
        <v>45567</v>
      </c>
      <c r="F40" s="110">
        <f>TrRoad_act!F121</f>
        <v>51755</v>
      </c>
      <c r="G40" s="110">
        <f>TrRoad_act!G121</f>
        <v>51590</v>
      </c>
      <c r="H40" s="110">
        <f>TrRoad_act!H121</f>
        <v>55762</v>
      </c>
      <c r="I40" s="110">
        <f>TrRoad_act!I121</f>
        <v>56565</v>
      </c>
      <c r="J40" s="110">
        <f>TrRoad_act!J121</f>
        <v>57764</v>
      </c>
      <c r="K40" s="110">
        <f>TrRoad_act!K121</f>
        <v>48912</v>
      </c>
      <c r="L40" s="110">
        <f>TrRoad_act!L121</f>
        <v>44974</v>
      </c>
      <c r="M40" s="110">
        <f>TrRoad_act!M121</f>
        <v>46251</v>
      </c>
      <c r="N40" s="110">
        <f>TrRoad_act!N121</f>
        <v>43656</v>
      </c>
      <c r="O40" s="110">
        <f>TrRoad_act!O121</f>
        <v>45231</v>
      </c>
      <c r="P40" s="110">
        <f>TrRoad_act!P121</f>
        <v>51843</v>
      </c>
      <c r="Q40" s="110">
        <f>TrRoad_act!Q121</f>
        <v>58631</v>
      </c>
      <c r="R40" s="110">
        <f>TrRoad_act!R121</f>
        <v>48306</v>
      </c>
      <c r="S40" s="110">
        <f>TrRoad_act!S121</f>
        <v>50426</v>
      </c>
      <c r="T40" s="110">
        <f>TrRoad_act!T121</f>
        <v>50065</v>
      </c>
      <c r="U40" s="110">
        <f>TrRoad_act!U121</f>
        <v>55088</v>
      </c>
      <c r="V40" s="110">
        <f>TrRoad_act!V121</f>
        <v>50552</v>
      </c>
      <c r="W40" s="110">
        <f>TrRoad_act!W121</f>
        <v>54323</v>
      </c>
      <c r="DA40" s="176" t="s">
        <v>535</v>
      </c>
    </row>
    <row r="41" spans="1:105" ht="11.45" customHeight="1" x14ac:dyDescent="0.25">
      <c r="A41" s="111" t="s">
        <v>110</v>
      </c>
      <c r="B41" s="102">
        <f>TrRoad_act!B122</f>
        <v>114</v>
      </c>
      <c r="C41" s="102">
        <f>TrRoad_act!C122</f>
        <v>147</v>
      </c>
      <c r="D41" s="102">
        <f>TrRoad_act!D122</f>
        <v>174</v>
      </c>
      <c r="E41" s="102">
        <f>TrRoad_act!E122</f>
        <v>92</v>
      </c>
      <c r="F41" s="102">
        <f>TrRoad_act!F122</f>
        <v>83</v>
      </c>
      <c r="G41" s="102">
        <f>TrRoad_act!G122</f>
        <v>105</v>
      </c>
      <c r="H41" s="102">
        <f>TrRoad_act!H122</f>
        <v>213</v>
      </c>
      <c r="I41" s="102">
        <f>TrRoad_act!I122</f>
        <v>312</v>
      </c>
      <c r="J41" s="102">
        <f>TrRoad_act!J122</f>
        <v>328</v>
      </c>
      <c r="K41" s="102">
        <f>TrRoad_act!K122</f>
        <v>119</v>
      </c>
      <c r="L41" s="102">
        <f>TrRoad_act!L122</f>
        <v>136</v>
      </c>
      <c r="M41" s="102">
        <f>TrRoad_act!M122</f>
        <v>128</v>
      </c>
      <c r="N41" s="102">
        <f>TrRoad_act!N122</f>
        <v>75</v>
      </c>
      <c r="O41" s="102">
        <f>TrRoad_act!O122</f>
        <v>720</v>
      </c>
      <c r="P41" s="102">
        <f>TrRoad_act!P122</f>
        <v>36</v>
      </c>
      <c r="Q41" s="102">
        <f>TrRoad_act!Q122</f>
        <v>33</v>
      </c>
      <c r="R41" s="102">
        <f>TrRoad_act!R122</f>
        <v>30</v>
      </c>
      <c r="S41" s="102">
        <f>TrRoad_act!S122</f>
        <v>23</v>
      </c>
      <c r="T41" s="102">
        <f>TrRoad_act!T122</f>
        <v>7</v>
      </c>
      <c r="U41" s="102">
        <f>TrRoad_act!U122</f>
        <v>594</v>
      </c>
      <c r="V41" s="102">
        <f>TrRoad_act!V122</f>
        <v>29</v>
      </c>
      <c r="W41" s="102">
        <f>TrRoad_act!W122</f>
        <v>36</v>
      </c>
      <c r="DA41" s="175" t="s">
        <v>536</v>
      </c>
    </row>
    <row r="42" spans="1:105" ht="11.45" customHeight="1" x14ac:dyDescent="0.25">
      <c r="A42" s="111" t="s">
        <v>111</v>
      </c>
      <c r="B42" s="102">
        <f>TrRoad_act!B123</f>
        <v>38708</v>
      </c>
      <c r="C42" s="102">
        <f>TrRoad_act!C123</f>
        <v>50643</v>
      </c>
      <c r="D42" s="102">
        <f>TrRoad_act!D123</f>
        <v>46408</v>
      </c>
      <c r="E42" s="102">
        <f>TrRoad_act!E123</f>
        <v>44168</v>
      </c>
      <c r="F42" s="102">
        <f>TrRoad_act!F123</f>
        <v>49916</v>
      </c>
      <c r="G42" s="102">
        <f>TrRoad_act!G123</f>
        <v>49254</v>
      </c>
      <c r="H42" s="102">
        <f>TrRoad_act!H123</f>
        <v>53737</v>
      </c>
      <c r="I42" s="102">
        <f>TrRoad_act!I123</f>
        <v>54565</v>
      </c>
      <c r="J42" s="102">
        <f>TrRoad_act!J123</f>
        <v>55897</v>
      </c>
      <c r="K42" s="102">
        <f>TrRoad_act!K123</f>
        <v>46915</v>
      </c>
      <c r="L42" s="102">
        <f>TrRoad_act!L123</f>
        <v>42967</v>
      </c>
      <c r="M42" s="102">
        <f>TrRoad_act!M123</f>
        <v>42648</v>
      </c>
      <c r="N42" s="102">
        <f>TrRoad_act!N123</f>
        <v>41769</v>
      </c>
      <c r="O42" s="102">
        <f>TrRoad_act!O123</f>
        <v>40380</v>
      </c>
      <c r="P42" s="102">
        <f>TrRoad_act!P123</f>
        <v>48886</v>
      </c>
      <c r="Q42" s="102">
        <f>TrRoad_act!Q123</f>
        <v>54104</v>
      </c>
      <c r="R42" s="102">
        <f>TrRoad_act!R123</f>
        <v>46148</v>
      </c>
      <c r="S42" s="102">
        <f>TrRoad_act!S123</f>
        <v>46243</v>
      </c>
      <c r="T42" s="102">
        <f>TrRoad_act!T123</f>
        <v>46186</v>
      </c>
      <c r="U42" s="102">
        <f>TrRoad_act!U123</f>
        <v>47590</v>
      </c>
      <c r="V42" s="102">
        <f>TrRoad_act!V123</f>
        <v>41414</v>
      </c>
      <c r="W42" s="102">
        <f>TrRoad_act!W123</f>
        <v>44233</v>
      </c>
      <c r="DA42" s="175" t="s">
        <v>537</v>
      </c>
    </row>
    <row r="43" spans="1:105" ht="11.45" customHeight="1" x14ac:dyDescent="0.25">
      <c r="A43" s="111" t="s">
        <v>112</v>
      </c>
      <c r="B43" s="102">
        <f>TrRoad_act!B124</f>
        <v>28</v>
      </c>
      <c r="C43" s="102">
        <f>TrRoad_act!C124</f>
        <v>54</v>
      </c>
      <c r="D43" s="102">
        <f>TrRoad_act!D124</f>
        <v>35</v>
      </c>
      <c r="E43" s="102">
        <f>TrRoad_act!E124</f>
        <v>47</v>
      </c>
      <c r="F43" s="102">
        <f>TrRoad_act!F124</f>
        <v>1165</v>
      </c>
      <c r="G43" s="102">
        <f>TrRoad_act!G124</f>
        <v>147</v>
      </c>
      <c r="H43" s="102">
        <f>TrRoad_act!H124</f>
        <v>62</v>
      </c>
      <c r="I43" s="102">
        <f>TrRoad_act!I124</f>
        <v>126</v>
      </c>
      <c r="J43" s="102">
        <f>TrRoad_act!J124</f>
        <v>140</v>
      </c>
      <c r="K43" s="102">
        <f>TrRoad_act!K124</f>
        <v>212</v>
      </c>
      <c r="L43" s="102">
        <f>TrRoad_act!L124</f>
        <v>98</v>
      </c>
      <c r="M43" s="102">
        <f>TrRoad_act!M124</f>
        <v>57</v>
      </c>
      <c r="N43" s="102">
        <f>TrRoad_act!N124</f>
        <v>14</v>
      </c>
      <c r="O43" s="102">
        <f>TrRoad_act!O124</f>
        <v>52</v>
      </c>
      <c r="P43" s="102">
        <f>TrRoad_act!P124</f>
        <v>95</v>
      </c>
      <c r="Q43" s="102">
        <f>TrRoad_act!Q124</f>
        <v>102</v>
      </c>
      <c r="R43" s="102">
        <f>TrRoad_act!R124</f>
        <v>20</v>
      </c>
      <c r="S43" s="102">
        <f>TrRoad_act!S124</f>
        <v>13</v>
      </c>
      <c r="T43" s="102">
        <f>TrRoad_act!T124</f>
        <v>157</v>
      </c>
      <c r="U43" s="102">
        <f>TrRoad_act!U124</f>
        <v>83</v>
      </c>
      <c r="V43" s="102">
        <f>TrRoad_act!V124</f>
        <v>70</v>
      </c>
      <c r="W43" s="102">
        <f>TrRoad_act!W124</f>
        <v>205</v>
      </c>
      <c r="DA43" s="175" t="s">
        <v>538</v>
      </c>
    </row>
    <row r="44" spans="1:105" ht="11.45" customHeight="1" x14ac:dyDescent="0.25">
      <c r="A44" s="111" t="s">
        <v>113</v>
      </c>
      <c r="B44" s="102">
        <f>TrRoad_act!B125</f>
        <v>0</v>
      </c>
      <c r="C44" s="102">
        <f>TrRoad_act!C125</f>
        <v>1456</v>
      </c>
      <c r="D44" s="102">
        <f>TrRoad_act!D125</f>
        <v>789</v>
      </c>
      <c r="E44" s="102">
        <f>TrRoad_act!E125</f>
        <v>1205</v>
      </c>
      <c r="F44" s="102">
        <f>TrRoad_act!F125</f>
        <v>536</v>
      </c>
      <c r="G44" s="102">
        <f>TrRoad_act!G125</f>
        <v>1550</v>
      </c>
      <c r="H44" s="102">
        <f>TrRoad_act!H125</f>
        <v>1668</v>
      </c>
      <c r="I44" s="102">
        <f>TrRoad_act!I125</f>
        <v>1497</v>
      </c>
      <c r="J44" s="102">
        <f>TrRoad_act!J125</f>
        <v>1312</v>
      </c>
      <c r="K44" s="102">
        <f>TrRoad_act!K125</f>
        <v>1535</v>
      </c>
      <c r="L44" s="102">
        <f>TrRoad_act!L125</f>
        <v>1364</v>
      </c>
      <c r="M44" s="102">
        <f>TrRoad_act!M125</f>
        <v>3234</v>
      </c>
      <c r="N44" s="102">
        <f>TrRoad_act!N125</f>
        <v>1721</v>
      </c>
      <c r="O44" s="102">
        <f>TrRoad_act!O125</f>
        <v>2634</v>
      </c>
      <c r="P44" s="102">
        <f>TrRoad_act!P125</f>
        <v>2379</v>
      </c>
      <c r="Q44" s="102">
        <f>TrRoad_act!Q125</f>
        <v>3994</v>
      </c>
      <c r="R44" s="102">
        <f>TrRoad_act!R125</f>
        <v>1568</v>
      </c>
      <c r="S44" s="102">
        <f>TrRoad_act!S125</f>
        <v>3542</v>
      </c>
      <c r="T44" s="102">
        <f>TrRoad_act!T125</f>
        <v>2891</v>
      </c>
      <c r="U44" s="102">
        <f>TrRoad_act!U125</f>
        <v>4905</v>
      </c>
      <c r="V44" s="102">
        <f>TrRoad_act!V125</f>
        <v>6931</v>
      </c>
      <c r="W44" s="102">
        <f>TrRoad_act!W125</f>
        <v>6823</v>
      </c>
      <c r="DA44" s="175" t="s">
        <v>539</v>
      </c>
    </row>
    <row r="45" spans="1:105" ht="11.45" customHeight="1" x14ac:dyDescent="0.25">
      <c r="A45" s="111" t="s">
        <v>115</v>
      </c>
      <c r="B45" s="102">
        <f>TrRoad_act!B126</f>
        <v>58</v>
      </c>
      <c r="C45" s="102">
        <f>TrRoad_act!C126</f>
        <v>90</v>
      </c>
      <c r="D45" s="102">
        <f>TrRoad_act!D126</f>
        <v>65</v>
      </c>
      <c r="E45" s="102">
        <f>TrRoad_act!E126</f>
        <v>55</v>
      </c>
      <c r="F45" s="102">
        <f>TrRoad_act!F126</f>
        <v>55</v>
      </c>
      <c r="G45" s="102">
        <f>TrRoad_act!G126</f>
        <v>534</v>
      </c>
      <c r="H45" s="102">
        <f>TrRoad_act!H126</f>
        <v>82</v>
      </c>
      <c r="I45" s="102">
        <f>TrRoad_act!I126</f>
        <v>65</v>
      </c>
      <c r="J45" s="102">
        <f>TrRoad_act!J126</f>
        <v>87</v>
      </c>
      <c r="K45" s="102">
        <f>TrRoad_act!K126</f>
        <v>131</v>
      </c>
      <c r="L45" s="102">
        <f>TrRoad_act!L126</f>
        <v>409</v>
      </c>
      <c r="M45" s="102">
        <f>TrRoad_act!M126</f>
        <v>184</v>
      </c>
      <c r="N45" s="102">
        <f>TrRoad_act!N126</f>
        <v>77</v>
      </c>
      <c r="O45" s="102">
        <f>TrRoad_act!O126</f>
        <v>1445</v>
      </c>
      <c r="P45" s="102">
        <f>TrRoad_act!P126</f>
        <v>447</v>
      </c>
      <c r="Q45" s="102">
        <f>TrRoad_act!Q126</f>
        <v>398</v>
      </c>
      <c r="R45" s="102">
        <f>TrRoad_act!R126</f>
        <v>540</v>
      </c>
      <c r="S45" s="102">
        <f>TrRoad_act!S126</f>
        <v>605</v>
      </c>
      <c r="T45" s="102">
        <f>TrRoad_act!T126</f>
        <v>824</v>
      </c>
      <c r="U45" s="102">
        <f>TrRoad_act!U126</f>
        <v>1916</v>
      </c>
      <c r="V45" s="102">
        <f>TrRoad_act!V126</f>
        <v>2108</v>
      </c>
      <c r="W45" s="102">
        <f>TrRoad_act!W126</f>
        <v>3026</v>
      </c>
      <c r="DA45" s="175" t="s">
        <v>540</v>
      </c>
    </row>
    <row r="46" spans="1:105" ht="11.45" customHeight="1" x14ac:dyDescent="0.25">
      <c r="A46" s="27" t="s">
        <v>34</v>
      </c>
      <c r="B46" s="28">
        <f>TrRoad_act!B127</f>
        <v>1090727</v>
      </c>
      <c r="C46" s="28">
        <f>TrRoad_act!C127</f>
        <v>2292111</v>
      </c>
      <c r="D46" s="28">
        <f>TrRoad_act!D127</f>
        <v>2110350</v>
      </c>
      <c r="E46" s="28">
        <f>TrRoad_act!E127</f>
        <v>2175635</v>
      </c>
      <c r="F46" s="28">
        <f>TrRoad_act!F127</f>
        <v>2403012</v>
      </c>
      <c r="G46" s="28">
        <f>TrRoad_act!G127</f>
        <v>2319126</v>
      </c>
      <c r="H46" s="28">
        <f>TrRoad_act!H127</f>
        <v>2694569</v>
      </c>
      <c r="I46" s="28">
        <f>TrRoad_act!I127</f>
        <v>3324702</v>
      </c>
      <c r="J46" s="28">
        <f>TrRoad_act!J127</f>
        <v>2580772</v>
      </c>
      <c r="K46" s="28">
        <f>TrRoad_act!K127</f>
        <v>2166507</v>
      </c>
      <c r="L46" s="28">
        <f>TrRoad_act!L127</f>
        <v>2332778</v>
      </c>
      <c r="M46" s="28">
        <f>TrRoad_act!M127</f>
        <v>2340802</v>
      </c>
      <c r="N46" s="28">
        <f>TrRoad_act!N127</f>
        <v>2036693</v>
      </c>
      <c r="O46" s="28">
        <f>TrRoad_act!O127</f>
        <v>2225348</v>
      </c>
      <c r="P46" s="28">
        <f>TrRoad_act!P127</f>
        <v>2696617</v>
      </c>
      <c r="Q46" s="28">
        <f>TrRoad_act!Q127</f>
        <v>2868129</v>
      </c>
      <c r="R46" s="28">
        <f>TrRoad_act!R127</f>
        <v>2637575</v>
      </c>
      <c r="S46" s="28">
        <f>TrRoad_act!S127</f>
        <v>2641929</v>
      </c>
      <c r="T46" s="28">
        <f>TrRoad_act!T127</f>
        <v>2788652</v>
      </c>
      <c r="U46" s="28">
        <f>TrRoad_act!U127</f>
        <v>2988831</v>
      </c>
      <c r="V46" s="28">
        <f>TrRoad_act!V127</f>
        <v>2324021</v>
      </c>
      <c r="W46" s="28">
        <f>TrRoad_act!W127</f>
        <v>2546304</v>
      </c>
      <c r="DA46" s="173" t="s">
        <v>541</v>
      </c>
    </row>
    <row r="47" spans="1:105" ht="11.45" customHeight="1" x14ac:dyDescent="0.25">
      <c r="A47" s="136" t="s">
        <v>158</v>
      </c>
      <c r="B47" s="137">
        <f>TrRoad_act!B128</f>
        <v>969849</v>
      </c>
      <c r="C47" s="137">
        <f>TrRoad_act!C128</f>
        <v>1905510</v>
      </c>
      <c r="D47" s="137">
        <f>TrRoad_act!D128</f>
        <v>1729706</v>
      </c>
      <c r="E47" s="137">
        <f>TrRoad_act!E128</f>
        <v>1838614</v>
      </c>
      <c r="F47" s="137">
        <f>TrRoad_act!F128</f>
        <v>1969250</v>
      </c>
      <c r="G47" s="137">
        <f>TrRoad_act!G128</f>
        <v>1892118</v>
      </c>
      <c r="H47" s="137">
        <f>TrRoad_act!H128</f>
        <v>2185079</v>
      </c>
      <c r="I47" s="137">
        <f>TrRoad_act!I128</f>
        <v>2865681</v>
      </c>
      <c r="J47" s="137">
        <f>TrRoad_act!J128</f>
        <v>2114241</v>
      </c>
      <c r="K47" s="137">
        <f>TrRoad_act!K128</f>
        <v>1844347</v>
      </c>
      <c r="L47" s="137">
        <f>TrRoad_act!L128</f>
        <v>1911399</v>
      </c>
      <c r="M47" s="137">
        <f>TrRoad_act!M128</f>
        <v>1909919</v>
      </c>
      <c r="N47" s="137">
        <f>TrRoad_act!N128</f>
        <v>1679716</v>
      </c>
      <c r="O47" s="137">
        <f>TrRoad_act!O128</f>
        <v>1830630</v>
      </c>
      <c r="P47" s="137">
        <f>TrRoad_act!P128</f>
        <v>2294474</v>
      </c>
      <c r="Q47" s="137">
        <f>TrRoad_act!Q128</f>
        <v>2449416</v>
      </c>
      <c r="R47" s="137">
        <f>TrRoad_act!R128</f>
        <v>2203821</v>
      </c>
      <c r="S47" s="137">
        <f>TrRoad_act!S128</f>
        <v>2145661</v>
      </c>
      <c r="T47" s="137">
        <f>TrRoad_act!T128</f>
        <v>2290068</v>
      </c>
      <c r="U47" s="137">
        <f>TrRoad_act!U128</f>
        <v>2431406</v>
      </c>
      <c r="V47" s="137">
        <f>TrRoad_act!V128</f>
        <v>1958292</v>
      </c>
      <c r="W47" s="137">
        <f>TrRoad_act!W128</f>
        <v>2067716</v>
      </c>
      <c r="DA47" s="174" t="s">
        <v>542</v>
      </c>
    </row>
    <row r="48" spans="1:105" ht="11.45" customHeight="1" x14ac:dyDescent="0.25">
      <c r="A48" s="111" t="s">
        <v>110</v>
      </c>
      <c r="B48" s="84">
        <f>TrRoad_act!B129</f>
        <v>77543</v>
      </c>
      <c r="C48" s="84">
        <f>TrRoad_act!C129</f>
        <v>169810</v>
      </c>
      <c r="D48" s="84">
        <f>TrRoad_act!D129</f>
        <v>185556</v>
      </c>
      <c r="E48" s="84">
        <f>TrRoad_act!E129</f>
        <v>193566</v>
      </c>
      <c r="F48" s="84">
        <f>TrRoad_act!F129</f>
        <v>146387</v>
      </c>
      <c r="G48" s="84">
        <f>TrRoad_act!G129</f>
        <v>125608</v>
      </c>
      <c r="H48" s="84">
        <f>TrRoad_act!H129</f>
        <v>171497</v>
      </c>
      <c r="I48" s="84">
        <f>TrRoad_act!I129</f>
        <v>191296</v>
      </c>
      <c r="J48" s="84">
        <f>TrRoad_act!J129</f>
        <v>228097</v>
      </c>
      <c r="K48" s="84">
        <f>TrRoad_act!K129</f>
        <v>123914</v>
      </c>
      <c r="L48" s="84">
        <f>TrRoad_act!L129</f>
        <v>188878</v>
      </c>
      <c r="M48" s="84">
        <f>TrRoad_act!M129</f>
        <v>147675</v>
      </c>
      <c r="N48" s="84">
        <f>TrRoad_act!N129</f>
        <v>152783</v>
      </c>
      <c r="O48" s="84">
        <f>TrRoad_act!O129</f>
        <v>158238</v>
      </c>
      <c r="P48" s="84">
        <f>TrRoad_act!P129</f>
        <v>111195</v>
      </c>
      <c r="Q48" s="84">
        <f>TrRoad_act!Q129</f>
        <v>146565</v>
      </c>
      <c r="R48" s="84">
        <f>TrRoad_act!R129</f>
        <v>179907</v>
      </c>
      <c r="S48" s="84">
        <f>TrRoad_act!S129</f>
        <v>150735</v>
      </c>
      <c r="T48" s="84">
        <f>TrRoad_act!T129</f>
        <v>189254</v>
      </c>
      <c r="U48" s="84">
        <f>TrRoad_act!U129</f>
        <v>168339</v>
      </c>
      <c r="V48" s="84">
        <f>TrRoad_act!V129</f>
        <v>149671</v>
      </c>
      <c r="W48" s="84">
        <f>TrRoad_act!W129</f>
        <v>176754</v>
      </c>
      <c r="DA48" s="171" t="s">
        <v>543</v>
      </c>
    </row>
    <row r="49" spans="1:105" ht="11.45" customHeight="1" x14ac:dyDescent="0.25">
      <c r="A49" s="111" t="s">
        <v>111</v>
      </c>
      <c r="B49" s="84">
        <f>TrRoad_act!B130</f>
        <v>888425</v>
      </c>
      <c r="C49" s="84">
        <f>TrRoad_act!C130</f>
        <v>1714631</v>
      </c>
      <c r="D49" s="84">
        <f>TrRoad_act!D130</f>
        <v>1509033</v>
      </c>
      <c r="E49" s="84">
        <f>TrRoad_act!E130</f>
        <v>1622027</v>
      </c>
      <c r="F49" s="84">
        <f>TrRoad_act!F130</f>
        <v>1809169</v>
      </c>
      <c r="G49" s="84">
        <f>TrRoad_act!G130</f>
        <v>1746108</v>
      </c>
      <c r="H49" s="84">
        <f>TrRoad_act!H130</f>
        <v>1970740</v>
      </c>
      <c r="I49" s="84">
        <f>TrRoad_act!I130</f>
        <v>2655696</v>
      </c>
      <c r="J49" s="84">
        <f>TrRoad_act!J130</f>
        <v>1858093</v>
      </c>
      <c r="K49" s="84">
        <f>TrRoad_act!K130</f>
        <v>1688666</v>
      </c>
      <c r="L49" s="84">
        <f>TrRoad_act!L130</f>
        <v>1681319</v>
      </c>
      <c r="M49" s="84">
        <f>TrRoad_act!M130</f>
        <v>1736625</v>
      </c>
      <c r="N49" s="84">
        <f>TrRoad_act!N130</f>
        <v>1476768</v>
      </c>
      <c r="O49" s="84">
        <f>TrRoad_act!O130</f>
        <v>1646346</v>
      </c>
      <c r="P49" s="84">
        <f>TrRoad_act!P130</f>
        <v>2138018</v>
      </c>
      <c r="Q49" s="84">
        <f>TrRoad_act!Q130</f>
        <v>2270233</v>
      </c>
      <c r="R49" s="84">
        <f>TrRoad_act!R130</f>
        <v>1980499</v>
      </c>
      <c r="S49" s="84">
        <f>TrRoad_act!S130</f>
        <v>1958148</v>
      </c>
      <c r="T49" s="84">
        <f>TrRoad_act!T130</f>
        <v>2036332</v>
      </c>
      <c r="U49" s="84">
        <f>TrRoad_act!U130</f>
        <v>2205649</v>
      </c>
      <c r="V49" s="84">
        <f>TrRoad_act!V130</f>
        <v>1753667</v>
      </c>
      <c r="W49" s="84">
        <f>TrRoad_act!W130</f>
        <v>1820504</v>
      </c>
      <c r="DA49" s="171" t="s">
        <v>544</v>
      </c>
    </row>
    <row r="50" spans="1:105" ht="11.45" customHeight="1" x14ac:dyDescent="0.25">
      <c r="A50" s="111" t="s">
        <v>112</v>
      </c>
      <c r="B50" s="84">
        <f>TrRoad_act!B131</f>
        <v>3009</v>
      </c>
      <c r="C50" s="84">
        <f>TrRoad_act!C131</f>
        <v>18591</v>
      </c>
      <c r="D50" s="84">
        <f>TrRoad_act!D131</f>
        <v>32568</v>
      </c>
      <c r="E50" s="84">
        <f>TrRoad_act!E131</f>
        <v>20065</v>
      </c>
      <c r="F50" s="84">
        <f>TrRoad_act!F131</f>
        <v>10847</v>
      </c>
      <c r="G50" s="84">
        <f>TrRoad_act!G131</f>
        <v>16974</v>
      </c>
      <c r="H50" s="84">
        <f>TrRoad_act!H131</f>
        <v>28298</v>
      </c>
      <c r="I50" s="84">
        <f>TrRoad_act!I131</f>
        <v>14827</v>
      </c>
      <c r="J50" s="84">
        <f>TrRoad_act!J131</f>
        <v>16208</v>
      </c>
      <c r="K50" s="84">
        <f>TrRoad_act!K131</f>
        <v>15519</v>
      </c>
      <c r="L50" s="84">
        <f>TrRoad_act!L131</f>
        <v>14788</v>
      </c>
      <c r="M50" s="84">
        <f>TrRoad_act!M131</f>
        <v>14689</v>
      </c>
      <c r="N50" s="84">
        <f>TrRoad_act!N131</f>
        <v>17661</v>
      </c>
      <c r="O50" s="84">
        <f>TrRoad_act!O131</f>
        <v>8605</v>
      </c>
      <c r="P50" s="84">
        <f>TrRoad_act!P131</f>
        <v>28578</v>
      </c>
      <c r="Q50" s="84">
        <f>TrRoad_act!Q131</f>
        <v>9307</v>
      </c>
      <c r="R50" s="84">
        <f>TrRoad_act!R131</f>
        <v>12870</v>
      </c>
      <c r="S50" s="84">
        <f>TrRoad_act!S131</f>
        <v>10735</v>
      </c>
      <c r="T50" s="84">
        <f>TrRoad_act!T131</f>
        <v>17267</v>
      </c>
      <c r="U50" s="84">
        <f>TrRoad_act!U131</f>
        <v>19037</v>
      </c>
      <c r="V50" s="84">
        <f>TrRoad_act!V131</f>
        <v>14929</v>
      </c>
      <c r="W50" s="84">
        <f>TrRoad_act!W131</f>
        <v>14637</v>
      </c>
      <c r="DA50" s="171" t="s">
        <v>545</v>
      </c>
    </row>
    <row r="51" spans="1:105" ht="11.45" customHeight="1" x14ac:dyDescent="0.25">
      <c r="A51" s="111" t="s">
        <v>113</v>
      </c>
      <c r="B51" s="84">
        <f>TrRoad_act!B132</f>
        <v>9</v>
      </c>
      <c r="C51" s="84">
        <f>TrRoad_act!C132</f>
        <v>1718</v>
      </c>
      <c r="D51" s="84">
        <f>TrRoad_act!D132</f>
        <v>2204</v>
      </c>
      <c r="E51" s="84">
        <f>TrRoad_act!E132</f>
        <v>2718</v>
      </c>
      <c r="F51" s="84">
        <f>TrRoad_act!F132</f>
        <v>2460</v>
      </c>
      <c r="G51" s="84">
        <f>TrRoad_act!G132</f>
        <v>3161</v>
      </c>
      <c r="H51" s="84">
        <f>TrRoad_act!H132</f>
        <v>14057</v>
      </c>
      <c r="I51" s="84">
        <f>TrRoad_act!I132</f>
        <v>3384</v>
      </c>
      <c r="J51" s="84">
        <f>TrRoad_act!J132</f>
        <v>11227</v>
      </c>
      <c r="K51" s="84">
        <f>TrRoad_act!K132</f>
        <v>15542</v>
      </c>
      <c r="L51" s="84">
        <f>TrRoad_act!L132</f>
        <v>25388</v>
      </c>
      <c r="M51" s="84">
        <f>TrRoad_act!M132</f>
        <v>8077</v>
      </c>
      <c r="N51" s="84">
        <f>TrRoad_act!N132</f>
        <v>25921</v>
      </c>
      <c r="O51" s="84">
        <f>TrRoad_act!O132</f>
        <v>10522</v>
      </c>
      <c r="P51" s="84">
        <f>TrRoad_act!P132</f>
        <v>9622</v>
      </c>
      <c r="Q51" s="84">
        <f>TrRoad_act!Q132</f>
        <v>14414</v>
      </c>
      <c r="R51" s="84">
        <f>TrRoad_act!R132</f>
        <v>17253</v>
      </c>
      <c r="S51" s="84">
        <f>TrRoad_act!S132</f>
        <v>11387</v>
      </c>
      <c r="T51" s="84">
        <f>TrRoad_act!T132</f>
        <v>21259</v>
      </c>
      <c r="U51" s="84">
        <f>TrRoad_act!U132</f>
        <v>14443</v>
      </c>
      <c r="V51" s="84">
        <f>TrRoad_act!V132</f>
        <v>11586</v>
      </c>
      <c r="W51" s="84">
        <f>TrRoad_act!W132</f>
        <v>8345</v>
      </c>
      <c r="DA51" s="171" t="s">
        <v>546</v>
      </c>
    </row>
    <row r="52" spans="1:105" ht="11.45" customHeight="1" x14ac:dyDescent="0.25">
      <c r="A52" s="111" t="s">
        <v>115</v>
      </c>
      <c r="B52" s="84">
        <f>TrRoad_act!B133</f>
        <v>863</v>
      </c>
      <c r="C52" s="84">
        <f>TrRoad_act!C133</f>
        <v>760</v>
      </c>
      <c r="D52" s="84">
        <f>TrRoad_act!D133</f>
        <v>345</v>
      </c>
      <c r="E52" s="84">
        <f>TrRoad_act!E133</f>
        <v>238</v>
      </c>
      <c r="F52" s="84">
        <f>TrRoad_act!F133</f>
        <v>387</v>
      </c>
      <c r="G52" s="84">
        <f>TrRoad_act!G133</f>
        <v>267</v>
      </c>
      <c r="H52" s="84">
        <f>TrRoad_act!H133</f>
        <v>487</v>
      </c>
      <c r="I52" s="84">
        <f>TrRoad_act!I133</f>
        <v>478</v>
      </c>
      <c r="J52" s="84">
        <f>TrRoad_act!J133</f>
        <v>616</v>
      </c>
      <c r="K52" s="84">
        <f>TrRoad_act!K133</f>
        <v>706</v>
      </c>
      <c r="L52" s="84">
        <f>TrRoad_act!L133</f>
        <v>1026</v>
      </c>
      <c r="M52" s="84">
        <f>TrRoad_act!M133</f>
        <v>2853</v>
      </c>
      <c r="N52" s="84">
        <f>TrRoad_act!N133</f>
        <v>6583</v>
      </c>
      <c r="O52" s="84">
        <f>TrRoad_act!O133</f>
        <v>6919</v>
      </c>
      <c r="P52" s="84">
        <f>TrRoad_act!P133</f>
        <v>7061</v>
      </c>
      <c r="Q52" s="84">
        <f>TrRoad_act!Q133</f>
        <v>8897</v>
      </c>
      <c r="R52" s="84">
        <f>TrRoad_act!R133</f>
        <v>13292</v>
      </c>
      <c r="S52" s="84">
        <f>TrRoad_act!S133</f>
        <v>14656</v>
      </c>
      <c r="T52" s="84">
        <f>TrRoad_act!T133</f>
        <v>25956</v>
      </c>
      <c r="U52" s="84">
        <f>TrRoad_act!U133</f>
        <v>23938</v>
      </c>
      <c r="V52" s="84">
        <f>TrRoad_act!V133</f>
        <v>28439</v>
      </c>
      <c r="W52" s="84">
        <f>TrRoad_act!W133</f>
        <v>47476</v>
      </c>
      <c r="DA52" s="171" t="s">
        <v>547</v>
      </c>
    </row>
    <row r="53" spans="1:105" ht="11.45" customHeight="1" x14ac:dyDescent="0.25">
      <c r="A53" s="109" t="s">
        <v>160</v>
      </c>
      <c r="B53" s="110">
        <f>TrRoad_act!B134</f>
        <v>120878</v>
      </c>
      <c r="C53" s="110">
        <f>TrRoad_act!C134</f>
        <v>386601</v>
      </c>
      <c r="D53" s="110">
        <f>TrRoad_act!D134</f>
        <v>380644</v>
      </c>
      <c r="E53" s="110">
        <f>TrRoad_act!E134</f>
        <v>337021</v>
      </c>
      <c r="F53" s="110">
        <f>TrRoad_act!F134</f>
        <v>433762</v>
      </c>
      <c r="G53" s="110">
        <f>TrRoad_act!G134</f>
        <v>427008</v>
      </c>
      <c r="H53" s="110">
        <f>TrRoad_act!H134</f>
        <v>509490</v>
      </c>
      <c r="I53" s="110">
        <f>TrRoad_act!I134</f>
        <v>459021</v>
      </c>
      <c r="J53" s="110">
        <f>TrRoad_act!J134</f>
        <v>466531</v>
      </c>
      <c r="K53" s="110">
        <f>TrRoad_act!K134</f>
        <v>322160</v>
      </c>
      <c r="L53" s="110">
        <f>TrRoad_act!L134</f>
        <v>421379</v>
      </c>
      <c r="M53" s="110">
        <f>TrRoad_act!M134</f>
        <v>430883</v>
      </c>
      <c r="N53" s="110">
        <f>TrRoad_act!N134</f>
        <v>356977</v>
      </c>
      <c r="O53" s="110">
        <f>TrRoad_act!O134</f>
        <v>394718</v>
      </c>
      <c r="P53" s="110">
        <f>TrRoad_act!P134</f>
        <v>402143</v>
      </c>
      <c r="Q53" s="110">
        <f>TrRoad_act!Q134</f>
        <v>418713</v>
      </c>
      <c r="R53" s="110">
        <f>TrRoad_act!R134</f>
        <v>433754</v>
      </c>
      <c r="S53" s="110">
        <f>TrRoad_act!S134</f>
        <v>496268</v>
      </c>
      <c r="T53" s="110">
        <f>TrRoad_act!T134</f>
        <v>498584</v>
      </c>
      <c r="U53" s="110">
        <f>TrRoad_act!U134</f>
        <v>557425</v>
      </c>
      <c r="V53" s="110">
        <f>TrRoad_act!V134</f>
        <v>365729</v>
      </c>
      <c r="W53" s="110">
        <f>TrRoad_act!W134</f>
        <v>478588</v>
      </c>
      <c r="DA53" s="176" t="s">
        <v>548</v>
      </c>
    </row>
    <row r="54" spans="1:105" ht="11.45" customHeight="1" x14ac:dyDescent="0.25">
      <c r="A54" s="128" t="s">
        <v>27</v>
      </c>
      <c r="B54" s="102">
        <f>TrRoad_act!B135</f>
        <v>90276</v>
      </c>
      <c r="C54" s="102">
        <f>TrRoad_act!C135</f>
        <v>342460</v>
      </c>
      <c r="D54" s="102">
        <f>TrRoad_act!D135</f>
        <v>337341</v>
      </c>
      <c r="E54" s="102">
        <f>TrRoad_act!E135</f>
        <v>299223</v>
      </c>
      <c r="F54" s="102">
        <f>TrRoad_act!F135</f>
        <v>335831</v>
      </c>
      <c r="G54" s="102">
        <f>TrRoad_act!G135</f>
        <v>375044</v>
      </c>
      <c r="H54" s="102">
        <f>TrRoad_act!H135</f>
        <v>446776</v>
      </c>
      <c r="I54" s="102">
        <f>TrRoad_act!I135</f>
        <v>401296</v>
      </c>
      <c r="J54" s="102">
        <f>TrRoad_act!J135</f>
        <v>419325</v>
      </c>
      <c r="K54" s="102">
        <f>TrRoad_act!K135</f>
        <v>317021</v>
      </c>
      <c r="L54" s="102">
        <f>TrRoad_act!L135</f>
        <v>362339</v>
      </c>
      <c r="M54" s="102">
        <f>TrRoad_act!M135</f>
        <v>390828</v>
      </c>
      <c r="N54" s="102">
        <f>TrRoad_act!N135</f>
        <v>314876</v>
      </c>
      <c r="O54" s="102">
        <f>TrRoad_act!O135</f>
        <v>327202</v>
      </c>
      <c r="P54" s="102">
        <f>TrRoad_act!P135</f>
        <v>352110</v>
      </c>
      <c r="Q54" s="102">
        <f>TrRoad_act!Q135</f>
        <v>359349</v>
      </c>
      <c r="R54" s="102">
        <f>TrRoad_act!R135</f>
        <v>356936</v>
      </c>
      <c r="S54" s="102">
        <f>TrRoad_act!S135</f>
        <v>414174</v>
      </c>
      <c r="T54" s="102">
        <f>TrRoad_act!T135</f>
        <v>464374</v>
      </c>
      <c r="U54" s="102">
        <f>TrRoad_act!U135</f>
        <v>481653</v>
      </c>
      <c r="V54" s="102">
        <f>TrRoad_act!V135</f>
        <v>313605</v>
      </c>
      <c r="W54" s="102">
        <f>TrRoad_act!W135</f>
        <v>393027</v>
      </c>
      <c r="DA54" s="175" t="s">
        <v>549</v>
      </c>
    </row>
    <row r="55" spans="1:105" ht="11.45" customHeight="1" x14ac:dyDescent="0.25">
      <c r="A55" s="138" t="s">
        <v>116</v>
      </c>
      <c r="B55" s="86">
        <f>TrRoad_act!B136</f>
        <v>30602</v>
      </c>
      <c r="C55" s="86">
        <f>TrRoad_act!C136</f>
        <v>44141</v>
      </c>
      <c r="D55" s="86">
        <f>TrRoad_act!D136</f>
        <v>43303</v>
      </c>
      <c r="E55" s="86">
        <f>TrRoad_act!E136</f>
        <v>37798</v>
      </c>
      <c r="F55" s="86">
        <f>TrRoad_act!F136</f>
        <v>97931</v>
      </c>
      <c r="G55" s="86">
        <f>TrRoad_act!G136</f>
        <v>51964</v>
      </c>
      <c r="H55" s="86">
        <f>TrRoad_act!H136</f>
        <v>62714</v>
      </c>
      <c r="I55" s="86">
        <f>TrRoad_act!I136</f>
        <v>57725</v>
      </c>
      <c r="J55" s="86">
        <f>TrRoad_act!J136</f>
        <v>47206</v>
      </c>
      <c r="K55" s="86">
        <f>TrRoad_act!K136</f>
        <v>5139</v>
      </c>
      <c r="L55" s="86">
        <f>TrRoad_act!L136</f>
        <v>59040</v>
      </c>
      <c r="M55" s="86">
        <f>TrRoad_act!M136</f>
        <v>40055</v>
      </c>
      <c r="N55" s="86">
        <f>TrRoad_act!N136</f>
        <v>42101</v>
      </c>
      <c r="O55" s="86">
        <f>TrRoad_act!O136</f>
        <v>67516</v>
      </c>
      <c r="P55" s="86">
        <f>TrRoad_act!P136</f>
        <v>50033</v>
      </c>
      <c r="Q55" s="86">
        <f>TrRoad_act!Q136</f>
        <v>59364</v>
      </c>
      <c r="R55" s="86">
        <f>TrRoad_act!R136</f>
        <v>76818</v>
      </c>
      <c r="S55" s="86">
        <f>TrRoad_act!S136</f>
        <v>82094</v>
      </c>
      <c r="T55" s="86">
        <f>TrRoad_act!T136</f>
        <v>34210</v>
      </c>
      <c r="U55" s="86">
        <f>TrRoad_act!U136</f>
        <v>75772</v>
      </c>
      <c r="V55" s="86">
        <f>TrRoad_act!V136</f>
        <v>52124</v>
      </c>
      <c r="W55" s="86">
        <f>TrRoad_act!W136</f>
        <v>85561</v>
      </c>
      <c r="DA55" s="178" t="s">
        <v>550</v>
      </c>
    </row>
    <row r="56" spans="1:105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DA56" s="171"/>
    </row>
    <row r="57" spans="1:105" ht="11.45" customHeight="1" x14ac:dyDescent="0.25">
      <c r="A57" s="148"/>
      <c r="B57" s="230">
        <v>2020</v>
      </c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168"/>
      <c r="DA57" s="209"/>
    </row>
    <row r="58" spans="1:105" ht="11.45" customHeight="1" x14ac:dyDescent="0.25">
      <c r="A58" s="149" t="s">
        <v>118</v>
      </c>
      <c r="B58" s="147" t="s">
        <v>119</v>
      </c>
      <c r="C58" s="147">
        <v>2001</v>
      </c>
      <c r="D58" s="147">
        <v>2002</v>
      </c>
      <c r="E58" s="147">
        <v>2003</v>
      </c>
      <c r="F58" s="147">
        <v>2004</v>
      </c>
      <c r="G58" s="147">
        <v>2005</v>
      </c>
      <c r="H58" s="147">
        <v>2006</v>
      </c>
      <c r="I58" s="147">
        <v>2007</v>
      </c>
      <c r="J58" s="147">
        <v>2008</v>
      </c>
      <c r="K58" s="147">
        <v>2009</v>
      </c>
      <c r="L58" s="147">
        <v>2010</v>
      </c>
      <c r="M58" s="147">
        <v>2011</v>
      </c>
      <c r="N58" s="147">
        <v>2012</v>
      </c>
      <c r="O58" s="147">
        <v>2013</v>
      </c>
      <c r="P58" s="147">
        <v>2014</v>
      </c>
      <c r="Q58" s="147">
        <v>2015</v>
      </c>
      <c r="R58" s="147">
        <v>2016</v>
      </c>
      <c r="S58" s="147">
        <v>2017</v>
      </c>
      <c r="T58" s="147">
        <v>2018</v>
      </c>
      <c r="U58" s="147">
        <v>2019</v>
      </c>
      <c r="V58" s="147">
        <v>2020</v>
      </c>
      <c r="W58" s="147">
        <v>2021</v>
      </c>
      <c r="DA58" s="210"/>
    </row>
    <row r="59" spans="1:105" ht="11.45" customHeight="1" x14ac:dyDescent="0.25">
      <c r="A59" s="53" t="s">
        <v>154</v>
      </c>
      <c r="B59" s="54">
        <f t="shared" ref="B59:K59" si="0">B60+B75</f>
        <v>14297544</v>
      </c>
      <c r="C59" s="54">
        <f t="shared" si="0"/>
        <v>5367018</v>
      </c>
      <c r="D59" s="54">
        <f t="shared" si="0"/>
        <v>6283876</v>
      </c>
      <c r="E59" s="54">
        <f t="shared" si="0"/>
        <v>6759708</v>
      </c>
      <c r="F59" s="54">
        <f t="shared" si="0"/>
        <v>8236065</v>
      </c>
      <c r="G59" s="54">
        <f t="shared" si="0"/>
        <v>10250994</v>
      </c>
      <c r="H59" s="54">
        <f t="shared" si="0"/>
        <v>12088644</v>
      </c>
      <c r="I59" s="54">
        <f t="shared" si="0"/>
        <v>14170504</v>
      </c>
      <c r="J59" s="54">
        <f t="shared" si="0"/>
        <v>14624677</v>
      </c>
      <c r="K59" s="54">
        <f t="shared" si="0"/>
        <v>14509522</v>
      </c>
      <c r="L59" s="54">
        <f t="shared" ref="L59" si="1">L60+L75</f>
        <v>14671417</v>
      </c>
      <c r="M59" s="54">
        <f t="shared" ref="M59:V59" si="2">M60+M75</f>
        <v>15490645</v>
      </c>
      <c r="N59" s="54">
        <f t="shared" si="2"/>
        <v>15182829</v>
      </c>
      <c r="O59" s="54">
        <f t="shared" si="2"/>
        <v>15221144</v>
      </c>
      <c r="P59" s="54">
        <f t="shared" si="2"/>
        <v>16817329</v>
      </c>
      <c r="Q59" s="54">
        <f t="shared" si="2"/>
        <v>19293979</v>
      </c>
      <c r="R59" s="54">
        <f t="shared" si="2"/>
        <v>19413531</v>
      </c>
      <c r="S59" s="54">
        <f t="shared" si="2"/>
        <v>20693926</v>
      </c>
      <c r="T59" s="54">
        <f t="shared" si="2"/>
        <v>21815897</v>
      </c>
      <c r="U59" s="54">
        <f t="shared" si="2"/>
        <v>22366034</v>
      </c>
      <c r="V59" s="54">
        <f t="shared" si="2"/>
        <v>18726607</v>
      </c>
      <c r="W59" s="54">
        <f t="shared" ref="W59" si="3">W60+W75</f>
        <v>20900869</v>
      </c>
      <c r="DA59" s="172" t="s">
        <v>836</v>
      </c>
    </row>
    <row r="60" spans="1:105" ht="11.45" customHeight="1" x14ac:dyDescent="0.25">
      <c r="A60" s="27" t="s">
        <v>33</v>
      </c>
      <c r="B60" s="28">
        <f t="shared" ref="B60:K60" si="4">B61+B62+B69</f>
        <v>14043925</v>
      </c>
      <c r="C60" s="28">
        <f t="shared" si="4"/>
        <v>5228291</v>
      </c>
      <c r="D60" s="28">
        <f t="shared" si="4"/>
        <v>6076900</v>
      </c>
      <c r="E60" s="28">
        <f t="shared" si="4"/>
        <v>6506539</v>
      </c>
      <c r="F60" s="28">
        <f t="shared" si="4"/>
        <v>7892402</v>
      </c>
      <c r="G60" s="28">
        <f t="shared" si="4"/>
        <v>9607650</v>
      </c>
      <c r="H60" s="28">
        <f t="shared" si="4"/>
        <v>11157442</v>
      </c>
      <c r="I60" s="28">
        <f t="shared" si="4"/>
        <v>12651702</v>
      </c>
      <c r="J60" s="28">
        <f t="shared" si="4"/>
        <v>13328403</v>
      </c>
      <c r="K60" s="28">
        <f t="shared" si="4"/>
        <v>13242515</v>
      </c>
      <c r="L60" s="28">
        <f t="shared" ref="L60" si="5">L61+L62+L69</f>
        <v>13160549</v>
      </c>
      <c r="M60" s="28">
        <f t="shared" ref="M60:V60" si="6">M61+M62+M69</f>
        <v>13850361</v>
      </c>
      <c r="N60" s="28">
        <f t="shared" si="6"/>
        <v>13645826</v>
      </c>
      <c r="O60" s="28">
        <f t="shared" si="6"/>
        <v>13414459</v>
      </c>
      <c r="P60" s="28">
        <f t="shared" si="6"/>
        <v>14486628</v>
      </c>
      <c r="Q60" s="28">
        <f t="shared" si="6"/>
        <v>16682172</v>
      </c>
      <c r="R60" s="28">
        <f t="shared" si="6"/>
        <v>16929388</v>
      </c>
      <c r="S60" s="28">
        <f t="shared" si="6"/>
        <v>18142954</v>
      </c>
      <c r="T60" s="28">
        <f t="shared" si="6"/>
        <v>19072053</v>
      </c>
      <c r="U60" s="28">
        <f t="shared" si="6"/>
        <v>19400318</v>
      </c>
      <c r="V60" s="28">
        <f t="shared" si="6"/>
        <v>16431350</v>
      </c>
      <c r="W60" s="28">
        <f t="shared" ref="W60" si="7">W61+W62+W69</f>
        <v>18354565</v>
      </c>
      <c r="DA60" s="173" t="s">
        <v>837</v>
      </c>
    </row>
    <row r="61" spans="1:105" ht="11.45" customHeight="1" x14ac:dyDescent="0.25">
      <c r="A61" s="136" t="s">
        <v>182</v>
      </c>
      <c r="B61" s="137">
        <v>1027418</v>
      </c>
      <c r="C61" s="137">
        <v>687300</v>
      </c>
      <c r="D61" s="137">
        <v>1166218</v>
      </c>
      <c r="E61" s="137">
        <v>1141903</v>
      </c>
      <c r="F61" s="137">
        <v>1259123</v>
      </c>
      <c r="G61" s="137">
        <v>1818014</v>
      </c>
      <c r="H61" s="137">
        <v>1959794</v>
      </c>
      <c r="I61" s="137">
        <v>2145366</v>
      </c>
      <c r="J61" s="137">
        <v>2251029</v>
      </c>
      <c r="K61" s="137">
        <v>2016678</v>
      </c>
      <c r="L61" s="137">
        <v>1737949</v>
      </c>
      <c r="M61" s="137">
        <v>1646991</v>
      </c>
      <c r="N61" s="137">
        <v>1512070</v>
      </c>
      <c r="O61" s="137">
        <v>1715400</v>
      </c>
      <c r="P61" s="137">
        <v>1854532</v>
      </c>
      <c r="Q61" s="137">
        <v>1888619</v>
      </c>
      <c r="R61" s="137">
        <v>1941086</v>
      </c>
      <c r="S61" s="137">
        <v>1887025</v>
      </c>
      <c r="T61" s="137">
        <v>2142986</v>
      </c>
      <c r="U61" s="137">
        <v>2168333</v>
      </c>
      <c r="V61" s="137">
        <v>2098360</v>
      </c>
      <c r="W61" s="137">
        <v>2662297</v>
      </c>
      <c r="DA61" s="174" t="s">
        <v>838</v>
      </c>
    </row>
    <row r="62" spans="1:105" ht="11.45" customHeight="1" x14ac:dyDescent="0.25">
      <c r="A62" s="109" t="s">
        <v>20</v>
      </c>
      <c r="B62" s="110">
        <f t="shared" ref="B62:K62" si="8">SUM(B63:B68)</f>
        <v>13012073</v>
      </c>
      <c r="C62" s="110">
        <f t="shared" si="8"/>
        <v>4539413</v>
      </c>
      <c r="D62" s="110">
        <f t="shared" si="8"/>
        <v>4907304</v>
      </c>
      <c r="E62" s="110">
        <f t="shared" si="8"/>
        <v>5358397</v>
      </c>
      <c r="F62" s="110">
        <f t="shared" si="8"/>
        <v>6623838</v>
      </c>
      <c r="G62" s="110">
        <f t="shared" si="8"/>
        <v>7777222</v>
      </c>
      <c r="H62" s="110">
        <f t="shared" si="8"/>
        <v>9180505</v>
      </c>
      <c r="I62" s="110">
        <f t="shared" si="8"/>
        <v>10483133</v>
      </c>
      <c r="J62" s="110">
        <f t="shared" si="8"/>
        <v>11048144</v>
      </c>
      <c r="K62" s="110">
        <f t="shared" si="8"/>
        <v>11197701</v>
      </c>
      <c r="L62" s="110">
        <f t="shared" ref="L62" si="9">SUM(L63:L68)</f>
        <v>11393364</v>
      </c>
      <c r="M62" s="110">
        <f t="shared" ref="M62:V62" si="10">SUM(M63:M68)</f>
        <v>12169641</v>
      </c>
      <c r="N62" s="110">
        <f t="shared" si="10"/>
        <v>12099339</v>
      </c>
      <c r="O62" s="110">
        <f t="shared" si="10"/>
        <v>11661766</v>
      </c>
      <c r="P62" s="110">
        <f t="shared" si="10"/>
        <v>12586668</v>
      </c>
      <c r="Q62" s="110">
        <f t="shared" si="10"/>
        <v>14740626</v>
      </c>
      <c r="R62" s="110">
        <f t="shared" si="10"/>
        <v>14943114</v>
      </c>
      <c r="S62" s="110">
        <f t="shared" si="10"/>
        <v>16207704</v>
      </c>
      <c r="T62" s="110">
        <f t="shared" si="10"/>
        <v>16880533</v>
      </c>
      <c r="U62" s="110">
        <f t="shared" si="10"/>
        <v>17177165</v>
      </c>
      <c r="V62" s="110">
        <f t="shared" si="10"/>
        <v>14282931</v>
      </c>
      <c r="W62" s="110">
        <f t="shared" ref="W62" si="11">SUM(W63:W68)</f>
        <v>15637945</v>
      </c>
      <c r="DA62" s="176" t="s">
        <v>839</v>
      </c>
    </row>
    <row r="63" spans="1:105" ht="11.45" customHeight="1" x14ac:dyDescent="0.25">
      <c r="A63" s="111" t="s">
        <v>110</v>
      </c>
      <c r="B63" s="84">
        <v>10053472</v>
      </c>
      <c r="C63" s="84">
        <v>3325599</v>
      </c>
      <c r="D63" s="84">
        <v>3402676</v>
      </c>
      <c r="E63" s="84">
        <v>3514347</v>
      </c>
      <c r="F63" s="84">
        <v>3911517</v>
      </c>
      <c r="G63" s="84">
        <v>4328734</v>
      </c>
      <c r="H63" s="84">
        <v>4712809</v>
      </c>
      <c r="I63" s="84">
        <v>5472161</v>
      </c>
      <c r="J63" s="84">
        <v>5780470</v>
      </c>
      <c r="K63" s="84">
        <v>5909154</v>
      </c>
      <c r="L63" s="84">
        <v>5583152</v>
      </c>
      <c r="M63" s="84">
        <v>5503053</v>
      </c>
      <c r="N63" s="84">
        <v>5709308</v>
      </c>
      <c r="O63" s="84">
        <v>5466327</v>
      </c>
      <c r="P63" s="84">
        <v>5876637</v>
      </c>
      <c r="Q63" s="84">
        <v>6968933</v>
      </c>
      <c r="R63" s="84">
        <v>7048090</v>
      </c>
      <c r="S63" s="84">
        <v>8269305</v>
      </c>
      <c r="T63" s="84">
        <v>9202479</v>
      </c>
      <c r="U63" s="84">
        <v>9929783</v>
      </c>
      <c r="V63" s="84">
        <v>7699480</v>
      </c>
      <c r="W63" s="84">
        <v>8666825</v>
      </c>
      <c r="DA63" s="171" t="s">
        <v>840</v>
      </c>
    </row>
    <row r="64" spans="1:105" ht="11.45" customHeight="1" x14ac:dyDescent="0.25">
      <c r="A64" s="111" t="s">
        <v>111</v>
      </c>
      <c r="B64" s="84">
        <v>2269823</v>
      </c>
      <c r="C64" s="84">
        <v>963469</v>
      </c>
      <c r="D64" s="84">
        <v>1189793</v>
      </c>
      <c r="E64" s="84">
        <v>1481300</v>
      </c>
      <c r="F64" s="84">
        <v>2489723</v>
      </c>
      <c r="G64" s="84">
        <v>3107822</v>
      </c>
      <c r="H64" s="84">
        <v>4171891</v>
      </c>
      <c r="I64" s="84">
        <v>4643300</v>
      </c>
      <c r="J64" s="84">
        <v>4921611</v>
      </c>
      <c r="K64" s="84">
        <v>4602491</v>
      </c>
      <c r="L64" s="84">
        <v>5197113</v>
      </c>
      <c r="M64" s="84">
        <v>6365480</v>
      </c>
      <c r="N64" s="84">
        <v>5875058</v>
      </c>
      <c r="O64" s="84">
        <v>5629322</v>
      </c>
      <c r="P64" s="84">
        <v>6139307</v>
      </c>
      <c r="Q64" s="84">
        <v>7201497</v>
      </c>
      <c r="R64" s="84">
        <v>7382120</v>
      </c>
      <c r="S64" s="84">
        <v>7429068</v>
      </c>
      <c r="T64" s="84">
        <v>6769064</v>
      </c>
      <c r="U64" s="84">
        <v>6395342</v>
      </c>
      <c r="V64" s="84">
        <v>5163994</v>
      </c>
      <c r="W64" s="84">
        <v>4763630</v>
      </c>
      <c r="DA64" s="171" t="s">
        <v>841</v>
      </c>
    </row>
    <row r="65" spans="1:105" ht="11.45" customHeight="1" x14ac:dyDescent="0.25">
      <c r="A65" s="111" t="s">
        <v>112</v>
      </c>
      <c r="B65" s="84">
        <v>597776</v>
      </c>
      <c r="C65" s="84">
        <v>223392</v>
      </c>
      <c r="D65" s="84">
        <v>314835</v>
      </c>
      <c r="E65" s="84">
        <v>359958</v>
      </c>
      <c r="F65" s="84">
        <v>222598</v>
      </c>
      <c r="G65" s="84">
        <v>309686</v>
      </c>
      <c r="H65" s="84">
        <v>254568</v>
      </c>
      <c r="I65" s="84">
        <v>310922</v>
      </c>
      <c r="J65" s="84">
        <v>280077</v>
      </c>
      <c r="K65" s="84">
        <v>548631</v>
      </c>
      <c r="L65" s="84">
        <v>528334</v>
      </c>
      <c r="M65" s="84">
        <v>256152</v>
      </c>
      <c r="N65" s="84">
        <v>448608</v>
      </c>
      <c r="O65" s="84">
        <v>458330</v>
      </c>
      <c r="P65" s="84">
        <v>407751</v>
      </c>
      <c r="Q65" s="84">
        <v>411841</v>
      </c>
      <c r="R65" s="84">
        <v>361374</v>
      </c>
      <c r="S65" s="84">
        <v>310131</v>
      </c>
      <c r="T65" s="84">
        <v>568647</v>
      </c>
      <c r="U65" s="84">
        <v>355482</v>
      </c>
      <c r="V65" s="84">
        <v>281040</v>
      </c>
      <c r="W65" s="84">
        <v>350292</v>
      </c>
      <c r="DA65" s="171" t="s">
        <v>842</v>
      </c>
    </row>
    <row r="66" spans="1:105" ht="11.45" customHeight="1" x14ac:dyDescent="0.25">
      <c r="A66" s="111" t="s">
        <v>113</v>
      </c>
      <c r="B66" s="84">
        <v>91002</v>
      </c>
      <c r="C66" s="84">
        <v>26953</v>
      </c>
      <c r="D66" s="84">
        <v>0</v>
      </c>
      <c r="E66" s="84">
        <v>2792</v>
      </c>
      <c r="F66" s="84">
        <v>0</v>
      </c>
      <c r="G66" s="84">
        <v>30980</v>
      </c>
      <c r="H66" s="84">
        <v>41237</v>
      </c>
      <c r="I66" s="84">
        <v>56750</v>
      </c>
      <c r="J66" s="84">
        <v>65986</v>
      </c>
      <c r="K66" s="84">
        <v>137422</v>
      </c>
      <c r="L66" s="84">
        <v>84520</v>
      </c>
      <c r="M66" s="84">
        <v>44244</v>
      </c>
      <c r="N66" s="84">
        <v>64999</v>
      </c>
      <c r="O66" s="84">
        <v>86866</v>
      </c>
      <c r="P66" s="84">
        <v>114215</v>
      </c>
      <c r="Q66" s="84">
        <v>82343</v>
      </c>
      <c r="R66" s="84">
        <v>66501</v>
      </c>
      <c r="S66" s="84">
        <v>51102</v>
      </c>
      <c r="T66" s="84">
        <v>79181</v>
      </c>
      <c r="U66" s="84">
        <v>81906</v>
      </c>
      <c r="V66" s="84">
        <v>65363</v>
      </c>
      <c r="W66" s="84">
        <v>51731</v>
      </c>
      <c r="DA66" s="171" t="s">
        <v>843</v>
      </c>
    </row>
    <row r="67" spans="1:105" ht="11.45" customHeight="1" x14ac:dyDescent="0.25">
      <c r="A67" s="111" t="s">
        <v>114</v>
      </c>
      <c r="B67" s="84">
        <v>0</v>
      </c>
      <c r="C67" s="84">
        <v>0</v>
      </c>
      <c r="D67" s="84">
        <v>0</v>
      </c>
      <c r="E67" s="84">
        <v>0</v>
      </c>
      <c r="F67" s="84">
        <v>0</v>
      </c>
      <c r="G67" s="84">
        <v>0</v>
      </c>
      <c r="H67" s="84">
        <v>0</v>
      </c>
      <c r="I67" s="84">
        <v>0</v>
      </c>
      <c r="J67" s="84">
        <v>0</v>
      </c>
      <c r="K67" s="84">
        <v>0</v>
      </c>
      <c r="L67" s="84">
        <v>85</v>
      </c>
      <c r="M67" s="84">
        <v>23</v>
      </c>
      <c r="N67" s="84">
        <v>168</v>
      </c>
      <c r="O67" s="84">
        <v>12689</v>
      </c>
      <c r="P67" s="84">
        <v>34382</v>
      </c>
      <c r="Q67" s="84">
        <v>45599</v>
      </c>
      <c r="R67" s="84">
        <v>45085</v>
      </c>
      <c r="S67" s="84">
        <v>70646</v>
      </c>
      <c r="T67" s="84">
        <v>116076</v>
      </c>
      <c r="U67" s="84">
        <v>154487</v>
      </c>
      <c r="V67" s="84">
        <v>532371</v>
      </c>
      <c r="W67" s="84">
        <v>888427</v>
      </c>
      <c r="DA67" s="171" t="s">
        <v>844</v>
      </c>
    </row>
    <row r="68" spans="1:105" ht="11.45" customHeight="1" x14ac:dyDescent="0.25">
      <c r="A68" s="111" t="s">
        <v>115</v>
      </c>
      <c r="B68" s="84">
        <v>0</v>
      </c>
      <c r="C68" s="84">
        <v>0</v>
      </c>
      <c r="D68" s="84">
        <v>0</v>
      </c>
      <c r="E68" s="84">
        <v>0</v>
      </c>
      <c r="F68" s="84">
        <v>0</v>
      </c>
      <c r="G68" s="84">
        <v>0</v>
      </c>
      <c r="H68" s="84">
        <v>0</v>
      </c>
      <c r="I68" s="84">
        <v>0</v>
      </c>
      <c r="J68" s="84">
        <v>0</v>
      </c>
      <c r="K68" s="84">
        <v>3</v>
      </c>
      <c r="L68" s="84">
        <v>160</v>
      </c>
      <c r="M68" s="84">
        <v>689</v>
      </c>
      <c r="N68" s="84">
        <v>1198</v>
      </c>
      <c r="O68" s="84">
        <v>8232</v>
      </c>
      <c r="P68" s="84">
        <v>14376</v>
      </c>
      <c r="Q68" s="84">
        <v>30413</v>
      </c>
      <c r="R68" s="84">
        <v>39944</v>
      </c>
      <c r="S68" s="84">
        <v>77452</v>
      </c>
      <c r="T68" s="84">
        <v>145086</v>
      </c>
      <c r="U68" s="84">
        <v>260165</v>
      </c>
      <c r="V68" s="84">
        <v>540683</v>
      </c>
      <c r="W68" s="84">
        <v>917040</v>
      </c>
      <c r="DA68" s="171" t="s">
        <v>845</v>
      </c>
    </row>
    <row r="69" spans="1:105" ht="11.45" customHeight="1" x14ac:dyDescent="0.25">
      <c r="A69" s="109" t="s">
        <v>21</v>
      </c>
      <c r="B69" s="110">
        <f t="shared" ref="B69:K69" si="12">SUM(B70:B74)</f>
        <v>4434</v>
      </c>
      <c r="C69" s="110">
        <f t="shared" si="12"/>
        <v>1578</v>
      </c>
      <c r="D69" s="110">
        <f t="shared" si="12"/>
        <v>3378</v>
      </c>
      <c r="E69" s="110">
        <f t="shared" si="12"/>
        <v>6239</v>
      </c>
      <c r="F69" s="110">
        <f t="shared" si="12"/>
        <v>9441</v>
      </c>
      <c r="G69" s="110">
        <f t="shared" si="12"/>
        <v>12414</v>
      </c>
      <c r="H69" s="110">
        <f t="shared" si="12"/>
        <v>17143</v>
      </c>
      <c r="I69" s="110">
        <f t="shared" si="12"/>
        <v>23203</v>
      </c>
      <c r="J69" s="110">
        <f t="shared" si="12"/>
        <v>29230</v>
      </c>
      <c r="K69" s="110">
        <f t="shared" si="12"/>
        <v>28136</v>
      </c>
      <c r="L69" s="110">
        <f t="shared" ref="L69" si="13">SUM(L70:L74)</f>
        <v>29236</v>
      </c>
      <c r="M69" s="110">
        <f t="shared" ref="M69:V69" si="14">SUM(M70:M74)</f>
        <v>33729</v>
      </c>
      <c r="N69" s="110">
        <f t="shared" si="14"/>
        <v>34417</v>
      </c>
      <c r="O69" s="110">
        <f t="shared" si="14"/>
        <v>37293</v>
      </c>
      <c r="P69" s="110">
        <f t="shared" si="14"/>
        <v>45428</v>
      </c>
      <c r="Q69" s="110">
        <f t="shared" si="14"/>
        <v>52927</v>
      </c>
      <c r="R69" s="110">
        <f t="shared" si="14"/>
        <v>45188</v>
      </c>
      <c r="S69" s="110">
        <f t="shared" si="14"/>
        <v>48225</v>
      </c>
      <c r="T69" s="110">
        <f t="shared" si="14"/>
        <v>48534</v>
      </c>
      <c r="U69" s="110">
        <f t="shared" si="14"/>
        <v>54820</v>
      </c>
      <c r="V69" s="110">
        <f t="shared" si="14"/>
        <v>50059</v>
      </c>
      <c r="W69" s="110">
        <f t="shared" ref="W69" si="15">SUM(W70:W74)</f>
        <v>54323</v>
      </c>
      <c r="DA69" s="176" t="s">
        <v>846</v>
      </c>
    </row>
    <row r="70" spans="1:105" ht="11.45" customHeight="1" x14ac:dyDescent="0.25">
      <c r="A70" s="111" t="s">
        <v>110</v>
      </c>
      <c r="B70" s="102">
        <v>2258</v>
      </c>
      <c r="C70" s="102">
        <v>15</v>
      </c>
      <c r="D70" s="102">
        <v>50</v>
      </c>
      <c r="E70" s="102">
        <v>29</v>
      </c>
      <c r="F70" s="102">
        <v>38</v>
      </c>
      <c r="G70" s="102">
        <v>14</v>
      </c>
      <c r="H70" s="102">
        <v>93</v>
      </c>
      <c r="I70" s="102">
        <v>161</v>
      </c>
      <c r="J70" s="102">
        <v>182</v>
      </c>
      <c r="K70" s="102">
        <v>56</v>
      </c>
      <c r="L70" s="102">
        <v>91</v>
      </c>
      <c r="M70" s="102">
        <v>94</v>
      </c>
      <c r="N70" s="102">
        <v>62</v>
      </c>
      <c r="O70" s="102">
        <v>583</v>
      </c>
      <c r="P70" s="102">
        <v>33</v>
      </c>
      <c r="Q70" s="102">
        <v>31</v>
      </c>
      <c r="R70" s="102">
        <v>28</v>
      </c>
      <c r="S70" s="102">
        <v>22</v>
      </c>
      <c r="T70" s="102">
        <v>7</v>
      </c>
      <c r="U70" s="102">
        <v>594</v>
      </c>
      <c r="V70" s="102">
        <v>29</v>
      </c>
      <c r="W70" s="102">
        <v>36</v>
      </c>
      <c r="DA70" s="175" t="s">
        <v>847</v>
      </c>
    </row>
    <row r="71" spans="1:105" ht="11.45" customHeight="1" x14ac:dyDescent="0.25">
      <c r="A71" s="111" t="s">
        <v>111</v>
      </c>
      <c r="B71" s="102">
        <v>2051</v>
      </c>
      <c r="C71" s="102">
        <v>1478</v>
      </c>
      <c r="D71" s="102">
        <v>3279</v>
      </c>
      <c r="E71" s="102">
        <v>6056</v>
      </c>
      <c r="F71" s="102">
        <v>8722</v>
      </c>
      <c r="G71" s="102">
        <v>11955</v>
      </c>
      <c r="H71" s="102">
        <v>16291</v>
      </c>
      <c r="I71" s="102">
        <v>22235</v>
      </c>
      <c r="J71" s="102">
        <v>28215</v>
      </c>
      <c r="K71" s="102">
        <v>27022</v>
      </c>
      <c r="L71" s="102">
        <v>28040</v>
      </c>
      <c r="M71" s="102">
        <v>30972</v>
      </c>
      <c r="N71" s="102">
        <v>33109</v>
      </c>
      <c r="O71" s="102">
        <v>33544</v>
      </c>
      <c r="P71" s="102">
        <v>43271</v>
      </c>
      <c r="Q71" s="102">
        <v>49708</v>
      </c>
      <c r="R71" s="102">
        <v>43459</v>
      </c>
      <c r="S71" s="102">
        <v>44285</v>
      </c>
      <c r="T71" s="102">
        <v>44786</v>
      </c>
      <c r="U71" s="102">
        <v>47391</v>
      </c>
      <c r="V71" s="102">
        <v>41019</v>
      </c>
      <c r="W71" s="102">
        <v>44233</v>
      </c>
      <c r="DA71" s="175" t="s">
        <v>848</v>
      </c>
    </row>
    <row r="72" spans="1:105" ht="11.45" customHeight="1" x14ac:dyDescent="0.25">
      <c r="A72" s="111" t="s">
        <v>112</v>
      </c>
      <c r="B72" s="102">
        <v>67</v>
      </c>
      <c r="C72" s="102">
        <v>15</v>
      </c>
      <c r="D72" s="102">
        <v>1</v>
      </c>
      <c r="E72" s="102">
        <v>10</v>
      </c>
      <c r="F72" s="102">
        <v>598</v>
      </c>
      <c r="G72" s="102">
        <v>70</v>
      </c>
      <c r="H72" s="102">
        <v>19</v>
      </c>
      <c r="I72" s="102">
        <v>57</v>
      </c>
      <c r="J72" s="102">
        <v>52</v>
      </c>
      <c r="K72" s="102">
        <v>95</v>
      </c>
      <c r="L72" s="102">
        <v>37</v>
      </c>
      <c r="M72" s="102">
        <v>18</v>
      </c>
      <c r="N72" s="102">
        <v>11</v>
      </c>
      <c r="O72" s="102">
        <v>42</v>
      </c>
      <c r="P72" s="102">
        <v>83</v>
      </c>
      <c r="Q72" s="102">
        <v>92</v>
      </c>
      <c r="R72" s="102">
        <v>12</v>
      </c>
      <c r="S72" s="102">
        <v>13</v>
      </c>
      <c r="T72" s="102">
        <v>154</v>
      </c>
      <c r="U72" s="102">
        <v>83</v>
      </c>
      <c r="V72" s="102">
        <v>70</v>
      </c>
      <c r="W72" s="102">
        <v>205</v>
      </c>
      <c r="DA72" s="175" t="s">
        <v>849</v>
      </c>
    </row>
    <row r="73" spans="1:105" ht="11.45" customHeight="1" x14ac:dyDescent="0.25">
      <c r="A73" s="111" t="s">
        <v>113</v>
      </c>
      <c r="B73" s="102">
        <v>3</v>
      </c>
      <c r="C73" s="102">
        <v>57</v>
      </c>
      <c r="D73" s="102">
        <v>44</v>
      </c>
      <c r="E73" s="102">
        <v>138</v>
      </c>
      <c r="F73" s="102">
        <v>80</v>
      </c>
      <c r="G73" s="102">
        <v>361</v>
      </c>
      <c r="H73" s="102">
        <v>707</v>
      </c>
      <c r="I73" s="102">
        <v>730</v>
      </c>
      <c r="J73" s="102">
        <v>738</v>
      </c>
      <c r="K73" s="102">
        <v>900</v>
      </c>
      <c r="L73" s="102">
        <v>815</v>
      </c>
      <c r="M73" s="102">
        <v>2484</v>
      </c>
      <c r="N73" s="102">
        <v>1218</v>
      </c>
      <c r="O73" s="102">
        <v>2192</v>
      </c>
      <c r="P73" s="102">
        <v>1704</v>
      </c>
      <c r="Q73" s="102">
        <v>2794</v>
      </c>
      <c r="R73" s="102">
        <v>1304</v>
      </c>
      <c r="S73" s="102">
        <v>3363</v>
      </c>
      <c r="T73" s="102">
        <v>2875</v>
      </c>
      <c r="U73" s="102">
        <v>4901</v>
      </c>
      <c r="V73" s="102">
        <v>6926</v>
      </c>
      <c r="W73" s="102">
        <v>6823</v>
      </c>
      <c r="DA73" s="175" t="s">
        <v>850</v>
      </c>
    </row>
    <row r="74" spans="1:105" ht="11.45" customHeight="1" x14ac:dyDescent="0.25">
      <c r="A74" s="111" t="s">
        <v>115</v>
      </c>
      <c r="B74" s="102">
        <v>55</v>
      </c>
      <c r="C74" s="102">
        <v>13</v>
      </c>
      <c r="D74" s="102">
        <v>4</v>
      </c>
      <c r="E74" s="102">
        <v>6</v>
      </c>
      <c r="F74" s="102">
        <v>3</v>
      </c>
      <c r="G74" s="102">
        <v>14</v>
      </c>
      <c r="H74" s="102">
        <v>33</v>
      </c>
      <c r="I74" s="102">
        <v>20</v>
      </c>
      <c r="J74" s="102">
        <v>43</v>
      </c>
      <c r="K74" s="102">
        <v>63</v>
      </c>
      <c r="L74" s="102">
        <v>253</v>
      </c>
      <c r="M74" s="102">
        <v>161</v>
      </c>
      <c r="N74" s="102">
        <v>17</v>
      </c>
      <c r="O74" s="102">
        <v>932</v>
      </c>
      <c r="P74" s="102">
        <v>337</v>
      </c>
      <c r="Q74" s="102">
        <v>302</v>
      </c>
      <c r="R74" s="102">
        <v>385</v>
      </c>
      <c r="S74" s="102">
        <v>542</v>
      </c>
      <c r="T74" s="102">
        <v>712</v>
      </c>
      <c r="U74" s="102">
        <v>1851</v>
      </c>
      <c r="V74" s="102">
        <v>2015</v>
      </c>
      <c r="W74" s="102">
        <v>3026</v>
      </c>
      <c r="DA74" s="175" t="s">
        <v>851</v>
      </c>
    </row>
    <row r="75" spans="1:105" ht="11.45" customHeight="1" x14ac:dyDescent="0.25">
      <c r="A75" s="27" t="s">
        <v>34</v>
      </c>
      <c r="B75" s="28">
        <f t="shared" ref="B75:K75" si="16">B76+B82</f>
        <v>253619</v>
      </c>
      <c r="C75" s="28">
        <f t="shared" si="16"/>
        <v>138727</v>
      </c>
      <c r="D75" s="28">
        <f t="shared" si="16"/>
        <v>206976</v>
      </c>
      <c r="E75" s="28">
        <f t="shared" si="16"/>
        <v>253169</v>
      </c>
      <c r="F75" s="28">
        <f t="shared" si="16"/>
        <v>343663</v>
      </c>
      <c r="G75" s="28">
        <f t="shared" si="16"/>
        <v>643344</v>
      </c>
      <c r="H75" s="28">
        <f t="shared" si="16"/>
        <v>931202</v>
      </c>
      <c r="I75" s="28">
        <f t="shared" si="16"/>
        <v>1518802</v>
      </c>
      <c r="J75" s="28">
        <f t="shared" si="16"/>
        <v>1296274</v>
      </c>
      <c r="K75" s="28">
        <f t="shared" si="16"/>
        <v>1267007</v>
      </c>
      <c r="L75" s="28">
        <f t="shared" ref="L75" si="17">L76+L82</f>
        <v>1510868</v>
      </c>
      <c r="M75" s="28">
        <f t="shared" ref="M75:V75" si="18">M76+M82</f>
        <v>1640284</v>
      </c>
      <c r="N75" s="28">
        <f t="shared" si="18"/>
        <v>1537003</v>
      </c>
      <c r="O75" s="28">
        <f t="shared" si="18"/>
        <v>1806685</v>
      </c>
      <c r="P75" s="28">
        <f t="shared" si="18"/>
        <v>2330701</v>
      </c>
      <c r="Q75" s="28">
        <f t="shared" si="18"/>
        <v>2611807</v>
      </c>
      <c r="R75" s="28">
        <f t="shared" si="18"/>
        <v>2484143</v>
      </c>
      <c r="S75" s="28">
        <f t="shared" si="18"/>
        <v>2550972</v>
      </c>
      <c r="T75" s="28">
        <f t="shared" si="18"/>
        <v>2743844</v>
      </c>
      <c r="U75" s="28">
        <f t="shared" si="18"/>
        <v>2965716</v>
      </c>
      <c r="V75" s="28">
        <f t="shared" si="18"/>
        <v>2295257</v>
      </c>
      <c r="W75" s="28">
        <f t="shared" ref="W75" si="19">W76+W82</f>
        <v>2546304</v>
      </c>
      <c r="DA75" s="173" t="s">
        <v>852</v>
      </c>
    </row>
    <row r="76" spans="1:105" ht="11.45" customHeight="1" x14ac:dyDescent="0.25">
      <c r="A76" s="136" t="s">
        <v>158</v>
      </c>
      <c r="B76" s="137">
        <f t="shared" ref="B76:K76" si="20">SUM(B77:B81)</f>
        <v>251340</v>
      </c>
      <c r="C76" s="137">
        <f t="shared" si="20"/>
        <v>138092</v>
      </c>
      <c r="D76" s="137">
        <f t="shared" si="20"/>
        <v>205536</v>
      </c>
      <c r="E76" s="137">
        <f t="shared" si="20"/>
        <v>249395</v>
      </c>
      <c r="F76" s="137">
        <f t="shared" si="20"/>
        <v>303367</v>
      </c>
      <c r="G76" s="137">
        <f t="shared" si="20"/>
        <v>563639</v>
      </c>
      <c r="H76" s="137">
        <f t="shared" si="20"/>
        <v>758340</v>
      </c>
      <c r="I76" s="137">
        <f t="shared" si="20"/>
        <v>1312234</v>
      </c>
      <c r="J76" s="137">
        <f t="shared" si="20"/>
        <v>1040052</v>
      </c>
      <c r="K76" s="137">
        <f t="shared" si="20"/>
        <v>1049434</v>
      </c>
      <c r="L76" s="137">
        <f t="shared" ref="L76" si="21">SUM(L77:L81)</f>
        <v>1213472</v>
      </c>
      <c r="M76" s="137">
        <f t="shared" ref="M76:V76" si="22">SUM(M77:M81)</f>
        <v>1308385</v>
      </c>
      <c r="N76" s="137">
        <f t="shared" si="22"/>
        <v>1244083</v>
      </c>
      <c r="O76" s="137">
        <f t="shared" si="22"/>
        <v>1469389</v>
      </c>
      <c r="P76" s="137">
        <f t="shared" si="22"/>
        <v>1968952</v>
      </c>
      <c r="Q76" s="137">
        <f t="shared" si="22"/>
        <v>2225819</v>
      </c>
      <c r="R76" s="137">
        <f t="shared" si="22"/>
        <v>2075711</v>
      </c>
      <c r="S76" s="137">
        <f t="shared" si="22"/>
        <v>2074094</v>
      </c>
      <c r="T76" s="137">
        <f t="shared" si="22"/>
        <v>2252295</v>
      </c>
      <c r="U76" s="137">
        <f t="shared" si="22"/>
        <v>2415603</v>
      </c>
      <c r="V76" s="137">
        <f t="shared" si="22"/>
        <v>1931814</v>
      </c>
      <c r="W76" s="137">
        <f t="shared" ref="W76" si="23">SUM(W77:W81)</f>
        <v>2067716</v>
      </c>
      <c r="DA76" s="174" t="s">
        <v>853</v>
      </c>
    </row>
    <row r="77" spans="1:105" ht="11.45" customHeight="1" x14ac:dyDescent="0.25">
      <c r="A77" s="111" t="s">
        <v>110</v>
      </c>
      <c r="B77" s="84">
        <v>36030</v>
      </c>
      <c r="C77" s="84">
        <v>8732</v>
      </c>
      <c r="D77" s="84">
        <v>13146</v>
      </c>
      <c r="E77" s="84">
        <v>15616</v>
      </c>
      <c r="F77" s="84">
        <v>19347</v>
      </c>
      <c r="G77" s="84">
        <v>26571</v>
      </c>
      <c r="H77" s="84">
        <v>37922</v>
      </c>
      <c r="I77" s="84">
        <v>58621</v>
      </c>
      <c r="J77" s="84">
        <v>94774</v>
      </c>
      <c r="K77" s="84">
        <v>57007</v>
      </c>
      <c r="L77" s="84">
        <v>105738</v>
      </c>
      <c r="M77" s="84">
        <v>91394</v>
      </c>
      <c r="N77" s="84">
        <v>107650</v>
      </c>
      <c r="O77" s="84">
        <v>126968</v>
      </c>
      <c r="P77" s="84">
        <v>93164</v>
      </c>
      <c r="Q77" s="84">
        <v>134409</v>
      </c>
      <c r="R77" s="84">
        <v>169888</v>
      </c>
      <c r="S77" s="84">
        <v>147839</v>
      </c>
      <c r="T77" s="84">
        <v>187383</v>
      </c>
      <c r="U77" s="84">
        <v>167688</v>
      </c>
      <c r="V77" s="84">
        <v>148685</v>
      </c>
      <c r="W77" s="84">
        <v>176754</v>
      </c>
      <c r="DA77" s="171" t="s">
        <v>854</v>
      </c>
    </row>
    <row r="78" spans="1:105" ht="11.45" customHeight="1" x14ac:dyDescent="0.25">
      <c r="A78" s="111" t="s">
        <v>111</v>
      </c>
      <c r="B78" s="84">
        <v>174382</v>
      </c>
      <c r="C78" s="84">
        <v>123612</v>
      </c>
      <c r="D78" s="84">
        <v>173694</v>
      </c>
      <c r="E78" s="84">
        <v>222270</v>
      </c>
      <c r="F78" s="84">
        <v>279505</v>
      </c>
      <c r="G78" s="84">
        <v>526968</v>
      </c>
      <c r="H78" s="84">
        <v>701046</v>
      </c>
      <c r="I78" s="84">
        <v>1241926</v>
      </c>
      <c r="J78" s="84">
        <v>929441</v>
      </c>
      <c r="K78" s="84">
        <v>973296</v>
      </c>
      <c r="L78" s="84">
        <v>1079461</v>
      </c>
      <c r="M78" s="84">
        <v>1199769</v>
      </c>
      <c r="N78" s="84">
        <v>1099601</v>
      </c>
      <c r="O78" s="84">
        <v>1321556</v>
      </c>
      <c r="P78" s="84">
        <v>1834843</v>
      </c>
      <c r="Q78" s="84">
        <v>2063549</v>
      </c>
      <c r="R78" s="84">
        <v>1867223</v>
      </c>
      <c r="S78" s="84">
        <v>1892345</v>
      </c>
      <c r="T78" s="84">
        <v>2001382</v>
      </c>
      <c r="U78" s="84">
        <v>2190961</v>
      </c>
      <c r="V78" s="84">
        <v>1728639</v>
      </c>
      <c r="W78" s="84">
        <v>1820504</v>
      </c>
      <c r="DA78" s="171" t="s">
        <v>855</v>
      </c>
    </row>
    <row r="79" spans="1:105" ht="11.45" customHeight="1" x14ac:dyDescent="0.25">
      <c r="A79" s="111" t="s">
        <v>112</v>
      </c>
      <c r="B79" s="84">
        <v>40907</v>
      </c>
      <c r="C79" s="84">
        <v>5747</v>
      </c>
      <c r="D79" s="84">
        <v>18695</v>
      </c>
      <c r="E79" s="84">
        <v>11149</v>
      </c>
      <c r="F79" s="84">
        <v>3667</v>
      </c>
      <c r="G79" s="84">
        <v>8770</v>
      </c>
      <c r="H79" s="84">
        <v>17457</v>
      </c>
      <c r="I79" s="84">
        <v>10869</v>
      </c>
      <c r="J79" s="84">
        <v>10136</v>
      </c>
      <c r="K79" s="84">
        <v>10027</v>
      </c>
      <c r="L79" s="84">
        <v>11258</v>
      </c>
      <c r="M79" s="84">
        <v>12168</v>
      </c>
      <c r="N79" s="84">
        <v>14640</v>
      </c>
      <c r="O79" s="84">
        <v>7703</v>
      </c>
      <c r="P79" s="84">
        <v>27336</v>
      </c>
      <c r="Q79" s="84">
        <v>8851</v>
      </c>
      <c r="R79" s="84">
        <v>12505</v>
      </c>
      <c r="S79" s="84">
        <v>10562</v>
      </c>
      <c r="T79" s="84">
        <v>17149</v>
      </c>
      <c r="U79" s="84">
        <v>18978</v>
      </c>
      <c r="V79" s="84">
        <v>14867</v>
      </c>
      <c r="W79" s="84">
        <v>14637</v>
      </c>
      <c r="DA79" s="171" t="s">
        <v>856</v>
      </c>
    </row>
    <row r="80" spans="1:105" ht="11.45" customHeight="1" x14ac:dyDescent="0.25">
      <c r="A80" s="111" t="s">
        <v>113</v>
      </c>
      <c r="B80" s="84">
        <v>0</v>
      </c>
      <c r="C80" s="84">
        <v>0</v>
      </c>
      <c r="D80" s="84">
        <v>0</v>
      </c>
      <c r="E80" s="84">
        <v>360</v>
      </c>
      <c r="F80" s="84">
        <v>848</v>
      </c>
      <c r="G80" s="84">
        <v>1329</v>
      </c>
      <c r="H80" s="84">
        <v>1914</v>
      </c>
      <c r="I80" s="84">
        <v>818</v>
      </c>
      <c r="J80" s="84">
        <v>5673</v>
      </c>
      <c r="K80" s="84">
        <v>9100</v>
      </c>
      <c r="L80" s="84">
        <v>16989</v>
      </c>
      <c r="M80" s="84">
        <v>5016</v>
      </c>
      <c r="N80" s="84">
        <v>19950</v>
      </c>
      <c r="O80" s="84">
        <v>7930</v>
      </c>
      <c r="P80" s="84">
        <v>8060</v>
      </c>
      <c r="Q80" s="84">
        <v>11950</v>
      </c>
      <c r="R80" s="84">
        <v>16226</v>
      </c>
      <c r="S80" s="84">
        <v>10788</v>
      </c>
      <c r="T80" s="84">
        <v>20891</v>
      </c>
      <c r="U80" s="84">
        <v>14383</v>
      </c>
      <c r="V80" s="84">
        <v>11510</v>
      </c>
      <c r="W80" s="84">
        <v>8345</v>
      </c>
      <c r="DA80" s="171" t="s">
        <v>857</v>
      </c>
    </row>
    <row r="81" spans="1:105" ht="11.45" customHeight="1" x14ac:dyDescent="0.25">
      <c r="A81" s="111" t="s">
        <v>115</v>
      </c>
      <c r="B81" s="84">
        <v>21</v>
      </c>
      <c r="C81" s="84">
        <v>1</v>
      </c>
      <c r="D81" s="84">
        <v>1</v>
      </c>
      <c r="E81" s="84">
        <v>0</v>
      </c>
      <c r="F81" s="84">
        <v>0</v>
      </c>
      <c r="G81" s="84">
        <v>1</v>
      </c>
      <c r="H81" s="84">
        <v>1</v>
      </c>
      <c r="I81" s="84">
        <v>0</v>
      </c>
      <c r="J81" s="84">
        <v>28</v>
      </c>
      <c r="K81" s="84">
        <v>4</v>
      </c>
      <c r="L81" s="84">
        <v>26</v>
      </c>
      <c r="M81" s="84">
        <v>38</v>
      </c>
      <c r="N81" s="84">
        <v>2242</v>
      </c>
      <c r="O81" s="84">
        <v>5232</v>
      </c>
      <c r="P81" s="84">
        <v>5549</v>
      </c>
      <c r="Q81" s="84">
        <v>7060</v>
      </c>
      <c r="R81" s="84">
        <v>9869</v>
      </c>
      <c r="S81" s="84">
        <v>12560</v>
      </c>
      <c r="T81" s="84">
        <v>25490</v>
      </c>
      <c r="U81" s="84">
        <v>23593</v>
      </c>
      <c r="V81" s="84">
        <v>28113</v>
      </c>
      <c r="W81" s="84">
        <v>47476</v>
      </c>
      <c r="DA81" s="171" t="s">
        <v>858</v>
      </c>
    </row>
    <row r="82" spans="1:105" ht="11.45" customHeight="1" x14ac:dyDescent="0.25">
      <c r="A82" s="109" t="s">
        <v>160</v>
      </c>
      <c r="B82" s="110">
        <f t="shared" ref="B82:K82" si="24">SUM(B83:B84)</f>
        <v>2279</v>
      </c>
      <c r="C82" s="110">
        <f t="shared" si="24"/>
        <v>635</v>
      </c>
      <c r="D82" s="110">
        <f t="shared" si="24"/>
        <v>1440</v>
      </c>
      <c r="E82" s="110">
        <f t="shared" si="24"/>
        <v>3774</v>
      </c>
      <c r="F82" s="110">
        <f t="shared" si="24"/>
        <v>40296</v>
      </c>
      <c r="G82" s="110">
        <f t="shared" si="24"/>
        <v>79705</v>
      </c>
      <c r="H82" s="110">
        <f t="shared" si="24"/>
        <v>172862</v>
      </c>
      <c r="I82" s="110">
        <f t="shared" si="24"/>
        <v>206568</v>
      </c>
      <c r="J82" s="110">
        <f t="shared" si="24"/>
        <v>256222</v>
      </c>
      <c r="K82" s="110">
        <f t="shared" si="24"/>
        <v>217573</v>
      </c>
      <c r="L82" s="110">
        <f t="shared" ref="L82" si="25">SUM(L83:L84)</f>
        <v>297396</v>
      </c>
      <c r="M82" s="110">
        <f t="shared" ref="M82:V82" si="26">SUM(M83:M84)</f>
        <v>331899</v>
      </c>
      <c r="N82" s="110">
        <f t="shared" si="26"/>
        <v>292920</v>
      </c>
      <c r="O82" s="110">
        <f t="shared" si="26"/>
        <v>337296</v>
      </c>
      <c r="P82" s="110">
        <f t="shared" si="26"/>
        <v>361749</v>
      </c>
      <c r="Q82" s="110">
        <f t="shared" si="26"/>
        <v>385988</v>
      </c>
      <c r="R82" s="110">
        <f t="shared" si="26"/>
        <v>408432</v>
      </c>
      <c r="S82" s="110">
        <f t="shared" si="26"/>
        <v>476878</v>
      </c>
      <c r="T82" s="110">
        <f t="shared" si="26"/>
        <v>491549</v>
      </c>
      <c r="U82" s="110">
        <f t="shared" si="26"/>
        <v>550113</v>
      </c>
      <c r="V82" s="110">
        <f t="shared" si="26"/>
        <v>363443</v>
      </c>
      <c r="W82" s="110">
        <f t="shared" ref="W82" si="27">SUM(W83:W84)</f>
        <v>478588</v>
      </c>
      <c r="DA82" s="176" t="s">
        <v>859</v>
      </c>
    </row>
    <row r="83" spans="1:105" ht="11.45" customHeight="1" x14ac:dyDescent="0.25">
      <c r="A83" s="128" t="s">
        <v>27</v>
      </c>
      <c r="B83" s="102">
        <v>37</v>
      </c>
      <c r="C83" s="102">
        <v>22</v>
      </c>
      <c r="D83" s="102">
        <v>921</v>
      </c>
      <c r="E83" s="102">
        <v>3456</v>
      </c>
      <c r="F83" s="102">
        <v>38585</v>
      </c>
      <c r="G83" s="102">
        <v>79158</v>
      </c>
      <c r="H83" s="102">
        <v>172048</v>
      </c>
      <c r="I83" s="102">
        <v>205583</v>
      </c>
      <c r="J83" s="102">
        <v>254164</v>
      </c>
      <c r="K83" s="102">
        <v>216845</v>
      </c>
      <c r="L83" s="102">
        <v>273270</v>
      </c>
      <c r="M83" s="102">
        <v>309546</v>
      </c>
      <c r="N83" s="102">
        <v>265972</v>
      </c>
      <c r="O83" s="102">
        <v>291237</v>
      </c>
      <c r="P83" s="102">
        <v>325678</v>
      </c>
      <c r="Q83" s="102">
        <v>340978</v>
      </c>
      <c r="R83" s="102">
        <v>347713</v>
      </c>
      <c r="S83" s="102">
        <v>409066</v>
      </c>
      <c r="T83" s="102">
        <v>462047</v>
      </c>
      <c r="U83" s="102">
        <v>481154</v>
      </c>
      <c r="V83" s="102">
        <v>313605</v>
      </c>
      <c r="W83" s="102">
        <v>393027</v>
      </c>
      <c r="DA83" s="175" t="s">
        <v>860</v>
      </c>
    </row>
    <row r="84" spans="1:105" ht="11.45" customHeight="1" x14ac:dyDescent="0.25">
      <c r="A84" s="138" t="s">
        <v>116</v>
      </c>
      <c r="B84" s="86">
        <v>2242</v>
      </c>
      <c r="C84" s="86">
        <v>613</v>
      </c>
      <c r="D84" s="86">
        <v>519</v>
      </c>
      <c r="E84" s="86">
        <v>318</v>
      </c>
      <c r="F84" s="86">
        <v>1711</v>
      </c>
      <c r="G84" s="86">
        <v>547</v>
      </c>
      <c r="H84" s="86">
        <v>814</v>
      </c>
      <c r="I84" s="86">
        <v>985</v>
      </c>
      <c r="J84" s="86">
        <v>2058</v>
      </c>
      <c r="K84" s="86">
        <v>728</v>
      </c>
      <c r="L84" s="86">
        <v>24126</v>
      </c>
      <c r="M84" s="86">
        <v>22353</v>
      </c>
      <c r="N84" s="86">
        <v>26948</v>
      </c>
      <c r="O84" s="86">
        <v>46059</v>
      </c>
      <c r="P84" s="86">
        <v>36071</v>
      </c>
      <c r="Q84" s="86">
        <v>45010</v>
      </c>
      <c r="R84" s="86">
        <v>60719</v>
      </c>
      <c r="S84" s="86">
        <v>67812</v>
      </c>
      <c r="T84" s="86">
        <v>29502</v>
      </c>
      <c r="U84" s="86">
        <v>68959</v>
      </c>
      <c r="V84" s="86">
        <v>49838</v>
      </c>
      <c r="W84" s="86">
        <v>85561</v>
      </c>
      <c r="DA84" s="178" t="s">
        <v>861</v>
      </c>
    </row>
    <row r="85" spans="1:105" x14ac:dyDescent="0.25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DA85" s="171"/>
    </row>
    <row r="86" spans="1:105" ht="11.45" customHeight="1" x14ac:dyDescent="0.25">
      <c r="A86" s="68" t="s">
        <v>36</v>
      </c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DA86" s="179"/>
    </row>
    <row r="87" spans="1:105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DA87" s="171"/>
    </row>
    <row r="88" spans="1:105" ht="11.45" customHeight="1" x14ac:dyDescent="0.25">
      <c r="A88" s="53" t="s">
        <v>120</v>
      </c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DA88" s="172"/>
    </row>
    <row r="89" spans="1:105" ht="11.45" customHeight="1" x14ac:dyDescent="0.25">
      <c r="A89" s="27" t="s">
        <v>33</v>
      </c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DA89" s="173"/>
    </row>
    <row r="90" spans="1:105" ht="11.45" customHeight="1" x14ac:dyDescent="0.25">
      <c r="A90" s="136" t="s">
        <v>182</v>
      </c>
      <c r="B90" s="141">
        <v>3.8484451341485877</v>
      </c>
      <c r="C90" s="141">
        <v>3.8065040427982169</v>
      </c>
      <c r="D90" s="141">
        <v>3.7622802459910414</v>
      </c>
      <c r="E90" s="141">
        <v>3.7206267368064028</v>
      </c>
      <c r="F90" s="141">
        <v>3.6817010163299924</v>
      </c>
      <c r="G90" s="141">
        <v>3.6379129404289698</v>
      </c>
      <c r="H90" s="141">
        <v>3.5880051603824921</v>
      </c>
      <c r="I90" s="141">
        <v>3.5298660460559828</v>
      </c>
      <c r="J90" s="141">
        <v>3.4659534376981243</v>
      </c>
      <c r="K90" s="141">
        <v>3.4042245456568008</v>
      </c>
      <c r="L90" s="141">
        <v>3.3552439662889117</v>
      </c>
      <c r="M90" s="141">
        <v>3.3086768290279265</v>
      </c>
      <c r="N90" s="141">
        <v>3.256156525849967</v>
      </c>
      <c r="O90" s="141">
        <v>3.2141129976337872</v>
      </c>
      <c r="P90" s="141">
        <v>3.1567702988963102</v>
      </c>
      <c r="Q90" s="141">
        <v>3.1116564324426164</v>
      </c>
      <c r="R90" s="141">
        <v>3.0596661485710182</v>
      </c>
      <c r="S90" s="141">
        <v>3.0171045048353418</v>
      </c>
      <c r="T90" s="141">
        <v>2.9679004345061717</v>
      </c>
      <c r="U90" s="141">
        <v>2.9170897120978951</v>
      </c>
      <c r="V90" s="141">
        <v>2.8762073607270606</v>
      </c>
      <c r="W90" s="141">
        <v>2.8157611539707355</v>
      </c>
      <c r="DA90" s="174" t="s">
        <v>862</v>
      </c>
    </row>
    <row r="91" spans="1:105" ht="11.45" customHeight="1" x14ac:dyDescent="0.25">
      <c r="A91" s="109" t="s">
        <v>20</v>
      </c>
      <c r="B91" s="130">
        <v>7.6650214106961636</v>
      </c>
      <c r="C91" s="130">
        <v>7.5884697765689486</v>
      </c>
      <c r="D91" s="130">
        <v>7.5158507064398785</v>
      </c>
      <c r="E91" s="130">
        <v>7.4424966823487102</v>
      </c>
      <c r="F91" s="130">
        <v>7.3654407557170645</v>
      </c>
      <c r="G91" s="130">
        <v>7.2933825024465797</v>
      </c>
      <c r="H91" s="130">
        <v>7.2215893384770951</v>
      </c>
      <c r="I91" s="130">
        <v>7.1498053962565482</v>
      </c>
      <c r="J91" s="130">
        <v>7.0743869976811391</v>
      </c>
      <c r="K91" s="130">
        <v>6.9846199271874783</v>
      </c>
      <c r="L91" s="130">
        <v>6.8970488054086507</v>
      </c>
      <c r="M91" s="130">
        <v>6.8049327795089694</v>
      </c>
      <c r="N91" s="130">
        <v>6.7175824233938286</v>
      </c>
      <c r="O91" s="130">
        <v>6.6303788069433454</v>
      </c>
      <c r="P91" s="130">
        <v>6.5286518943194984</v>
      </c>
      <c r="Q91" s="130">
        <v>6.4148870172051442</v>
      </c>
      <c r="R91" s="130">
        <v>6.3079848324246885</v>
      </c>
      <c r="S91" s="130">
        <v>6.194264157430827</v>
      </c>
      <c r="T91" s="130">
        <v>6.0801882855776945</v>
      </c>
      <c r="U91" s="130">
        <v>5.9842842615771472</v>
      </c>
      <c r="V91" s="130">
        <v>5.8860597412976041</v>
      </c>
      <c r="W91" s="130">
        <v>5.7642563205707074</v>
      </c>
      <c r="DA91" s="176" t="s">
        <v>863</v>
      </c>
    </row>
    <row r="92" spans="1:105" ht="11.45" customHeight="1" x14ac:dyDescent="0.25">
      <c r="A92" s="111" t="s">
        <v>110</v>
      </c>
      <c r="B92" s="96">
        <v>7.7899416950115317</v>
      </c>
      <c r="C92" s="96">
        <v>7.7423528791106611</v>
      </c>
      <c r="D92" s="96">
        <v>7.6965388366407232</v>
      </c>
      <c r="E92" s="96">
        <v>7.648368968096805</v>
      </c>
      <c r="F92" s="96">
        <v>7.6018315461425479</v>
      </c>
      <c r="G92" s="96">
        <v>7.5533799178965646</v>
      </c>
      <c r="H92" s="96">
        <v>7.5003328798566207</v>
      </c>
      <c r="I92" s="96">
        <v>7.4410343630474536</v>
      </c>
      <c r="J92" s="96">
        <v>7.3721777911639439</v>
      </c>
      <c r="K92" s="96">
        <v>7.2832056246593035</v>
      </c>
      <c r="L92" s="96">
        <v>7.1939633517247206</v>
      </c>
      <c r="M92" s="96">
        <v>7.1019870964226</v>
      </c>
      <c r="N92" s="96">
        <v>7.0146207394497129</v>
      </c>
      <c r="O92" s="96">
        <v>6.9199742291208581</v>
      </c>
      <c r="P92" s="96">
        <v>6.8110940060917455</v>
      </c>
      <c r="Q92" s="96">
        <v>6.6905918460871945</v>
      </c>
      <c r="R92" s="96">
        <v>6.579620262324501</v>
      </c>
      <c r="S92" s="96">
        <v>6.4516329484492001</v>
      </c>
      <c r="T92" s="96">
        <v>6.3091241151707305</v>
      </c>
      <c r="U92" s="96">
        <v>6.1930760334538393</v>
      </c>
      <c r="V92" s="96">
        <v>6.0831705500035858</v>
      </c>
      <c r="W92" s="96">
        <v>5.9536947505795998</v>
      </c>
      <c r="DA92" s="171" t="s">
        <v>864</v>
      </c>
    </row>
    <row r="93" spans="1:105" ht="11.45" customHeight="1" x14ac:dyDescent="0.25">
      <c r="A93" s="111" t="s">
        <v>111</v>
      </c>
      <c r="B93" s="96">
        <v>7.2035059307084195</v>
      </c>
      <c r="C93" s="96">
        <v>7.0801731558003569</v>
      </c>
      <c r="D93" s="96">
        <v>6.9857505521898977</v>
      </c>
      <c r="E93" s="96">
        <v>6.9001606765554522</v>
      </c>
      <c r="F93" s="96">
        <v>6.8078697993118915</v>
      </c>
      <c r="G93" s="96">
        <v>6.7251158028549129</v>
      </c>
      <c r="H93" s="96">
        <v>6.6673466214149162</v>
      </c>
      <c r="I93" s="96">
        <v>6.6141857093313021</v>
      </c>
      <c r="J93" s="96">
        <v>6.5649416250243364</v>
      </c>
      <c r="K93" s="96">
        <v>6.514633804834796</v>
      </c>
      <c r="L93" s="96">
        <v>6.4535709328864854</v>
      </c>
      <c r="M93" s="96">
        <v>6.3853542006907924</v>
      </c>
      <c r="N93" s="96">
        <v>6.3145477512533539</v>
      </c>
      <c r="O93" s="96">
        <v>6.2443867541547764</v>
      </c>
      <c r="P93" s="96">
        <v>6.1638950296032027</v>
      </c>
      <c r="Q93" s="96">
        <v>6.0671233158720552</v>
      </c>
      <c r="R93" s="96">
        <v>5.96694384055328</v>
      </c>
      <c r="S93" s="96">
        <v>5.8725185839689287</v>
      </c>
      <c r="T93" s="96">
        <v>5.8000946721227908</v>
      </c>
      <c r="U93" s="96">
        <v>5.7329959906037624</v>
      </c>
      <c r="V93" s="96">
        <v>5.6758900583082461</v>
      </c>
      <c r="W93" s="96">
        <v>5.6125720729593604</v>
      </c>
      <c r="DA93" s="171" t="s">
        <v>865</v>
      </c>
    </row>
    <row r="94" spans="1:105" ht="11.45" customHeight="1" x14ac:dyDescent="0.25">
      <c r="A94" s="111" t="s">
        <v>112</v>
      </c>
      <c r="B94" s="96">
        <v>7.2368230671716836</v>
      </c>
      <c r="C94" s="96">
        <v>7.1468305441996565</v>
      </c>
      <c r="D94" s="96">
        <v>7.0987360937560746</v>
      </c>
      <c r="E94" s="96">
        <v>7.0701633532614787</v>
      </c>
      <c r="F94" s="96">
        <v>7.053713076875229</v>
      </c>
      <c r="G94" s="96">
        <v>7.0499626946048926</v>
      </c>
      <c r="H94" s="96">
        <v>7.0519583764448104</v>
      </c>
      <c r="I94" s="96">
        <v>7.0568430181845549</v>
      </c>
      <c r="J94" s="96">
        <v>7.0532867461118309</v>
      </c>
      <c r="K94" s="96">
        <v>6.9779843838096633</v>
      </c>
      <c r="L94" s="96">
        <v>6.9155773299471441</v>
      </c>
      <c r="M94" s="96">
        <v>6.9023839361760286</v>
      </c>
      <c r="N94" s="96">
        <v>6.8642571343691801</v>
      </c>
      <c r="O94" s="96">
        <v>6.8532035328171075</v>
      </c>
      <c r="P94" s="96">
        <v>6.824508319584476</v>
      </c>
      <c r="Q94" s="96">
        <v>6.7705846377321119</v>
      </c>
      <c r="R94" s="96">
        <v>6.7159900033638555</v>
      </c>
      <c r="S94" s="96">
        <v>6.66747484674638</v>
      </c>
      <c r="T94" s="96">
        <v>6.5838150684605168</v>
      </c>
      <c r="U94" s="96">
        <v>6.5236453559574388</v>
      </c>
      <c r="V94" s="96">
        <v>6.4588854621820939</v>
      </c>
      <c r="W94" s="96">
        <v>6.3754443599004809</v>
      </c>
      <c r="DA94" s="171" t="s">
        <v>866</v>
      </c>
    </row>
    <row r="95" spans="1:105" ht="11.45" customHeight="1" x14ac:dyDescent="0.25">
      <c r="A95" s="111" t="s">
        <v>113</v>
      </c>
      <c r="B95" s="96">
        <v>8.7607843467309667</v>
      </c>
      <c r="C95" s="96">
        <v>8.5988056384012044</v>
      </c>
      <c r="D95" s="96">
        <v>8.6000509954378277</v>
      </c>
      <c r="E95" s="96">
        <v>8.5634520862640944</v>
      </c>
      <c r="F95" s="96">
        <v>8.558017122435956</v>
      </c>
      <c r="G95" s="96">
        <v>8.446669652638592</v>
      </c>
      <c r="H95" s="96">
        <v>8.3377600916123402</v>
      </c>
      <c r="I95" s="96">
        <v>8.1979519443589837</v>
      </c>
      <c r="J95" s="96">
        <v>8.0100488881455476</v>
      </c>
      <c r="K95" s="96">
        <v>7.7209620822977936</v>
      </c>
      <c r="L95" s="96">
        <v>7.5373502137128261</v>
      </c>
      <c r="M95" s="96">
        <v>7.425079723511657</v>
      </c>
      <c r="N95" s="96">
        <v>7.3080390186723081</v>
      </c>
      <c r="O95" s="96">
        <v>7.1092183191149685</v>
      </c>
      <c r="P95" s="96">
        <v>6.9149937246646536</v>
      </c>
      <c r="Q95" s="96">
        <v>6.7519214079821355</v>
      </c>
      <c r="R95" s="96">
        <v>6.6388285098039779</v>
      </c>
      <c r="S95" s="96">
        <v>6.5638954652336272</v>
      </c>
      <c r="T95" s="96">
        <v>6.4738965064905898</v>
      </c>
      <c r="U95" s="96">
        <v>6.3576695380812298</v>
      </c>
      <c r="V95" s="96">
        <v>6.2602757842559793</v>
      </c>
      <c r="W95" s="96">
        <v>6.1601930814259918</v>
      </c>
      <c r="DA95" s="171" t="s">
        <v>867</v>
      </c>
    </row>
    <row r="96" spans="1:105" ht="11.45" customHeight="1" x14ac:dyDescent="0.25">
      <c r="A96" s="111" t="s">
        <v>114</v>
      </c>
      <c r="B96" s="96">
        <v>0</v>
      </c>
      <c r="C96" s="96">
        <v>0</v>
      </c>
      <c r="D96" s="96">
        <v>0</v>
      </c>
      <c r="E96" s="96">
        <v>0</v>
      </c>
      <c r="F96" s="96">
        <v>0</v>
      </c>
      <c r="G96" s="96">
        <v>0</v>
      </c>
      <c r="H96" s="96">
        <v>0</v>
      </c>
      <c r="I96" s="96">
        <v>0</v>
      </c>
      <c r="J96" s="96">
        <v>3.9803253083979526</v>
      </c>
      <c r="K96" s="96">
        <v>3.9088291310191039</v>
      </c>
      <c r="L96" s="96">
        <v>4.0210798074743073</v>
      </c>
      <c r="M96" s="96">
        <v>3.5284534170063639</v>
      </c>
      <c r="N96" s="96">
        <v>2.7817699007458967</v>
      </c>
      <c r="O96" s="96">
        <v>3.381097487816088</v>
      </c>
      <c r="P96" s="96">
        <v>3.8109552300064711</v>
      </c>
      <c r="Q96" s="96">
        <v>3.4995500309965437</v>
      </c>
      <c r="R96" s="96">
        <v>3.3144999891698839</v>
      </c>
      <c r="S96" s="96">
        <v>3.3079066662763141</v>
      </c>
      <c r="T96" s="96">
        <v>3.3069342008531173</v>
      </c>
      <c r="U96" s="96">
        <v>3.2563425749773121</v>
      </c>
      <c r="V96" s="96">
        <v>3.1682390988463247</v>
      </c>
      <c r="W96" s="96">
        <v>3.0078726883407403</v>
      </c>
      <c r="DA96" s="171" t="s">
        <v>868</v>
      </c>
    </row>
    <row r="97" spans="1:105" ht="11.45" customHeight="1" x14ac:dyDescent="0.25">
      <c r="A97" s="111" t="s">
        <v>115</v>
      </c>
      <c r="B97" s="96">
        <v>0</v>
      </c>
      <c r="C97" s="96">
        <v>0</v>
      </c>
      <c r="D97" s="96">
        <v>0</v>
      </c>
      <c r="E97" s="96">
        <v>1.2578869614751085</v>
      </c>
      <c r="F97" s="96">
        <v>1.254016540055185</v>
      </c>
      <c r="G97" s="96">
        <v>1.2511950028400607</v>
      </c>
      <c r="H97" s="96">
        <v>1.3198933932826793</v>
      </c>
      <c r="I97" s="96">
        <v>1.3171254402036332</v>
      </c>
      <c r="J97" s="96">
        <v>1.2920920910051519</v>
      </c>
      <c r="K97" s="96">
        <v>1.3038341570757701</v>
      </c>
      <c r="L97" s="96">
        <v>1.3045514837601688</v>
      </c>
      <c r="M97" s="96">
        <v>1.3093843043564859</v>
      </c>
      <c r="N97" s="96">
        <v>1.2847111207965303</v>
      </c>
      <c r="O97" s="96">
        <v>1.2853194755472521</v>
      </c>
      <c r="P97" s="96">
        <v>1.2784269207180987</v>
      </c>
      <c r="Q97" s="96">
        <v>1.3123425284398318</v>
      </c>
      <c r="R97" s="96">
        <v>1.3223548950047275</v>
      </c>
      <c r="S97" s="96">
        <v>1.3003773760001522</v>
      </c>
      <c r="T97" s="96">
        <v>1.3335067526762254</v>
      </c>
      <c r="U97" s="96">
        <v>1.405304242247944</v>
      </c>
      <c r="V97" s="96">
        <v>1.4330404628440638</v>
      </c>
      <c r="W97" s="96">
        <v>1.4334172501057123</v>
      </c>
      <c r="DA97" s="171" t="s">
        <v>869</v>
      </c>
    </row>
    <row r="98" spans="1:105" ht="11.45" customHeight="1" x14ac:dyDescent="0.25">
      <c r="A98" s="109" t="s">
        <v>21</v>
      </c>
      <c r="B98" s="130">
        <v>52.560117581564548</v>
      </c>
      <c r="C98" s="130">
        <v>52.027699580372904</v>
      </c>
      <c r="D98" s="130">
        <v>51.524773520754131</v>
      </c>
      <c r="E98" s="130">
        <v>51.130284355918768</v>
      </c>
      <c r="F98" s="130">
        <v>50.623965526865341</v>
      </c>
      <c r="G98" s="130">
        <v>50.063288208080927</v>
      </c>
      <c r="H98" s="130">
        <v>49.484975471899958</v>
      </c>
      <c r="I98" s="130">
        <v>48.946449953276151</v>
      </c>
      <c r="J98" s="130">
        <v>48.407749115621662</v>
      </c>
      <c r="K98" s="130">
        <v>47.866887070146554</v>
      </c>
      <c r="L98" s="130">
        <v>47.371292461126885</v>
      </c>
      <c r="M98" s="130">
        <v>46.860094527406247</v>
      </c>
      <c r="N98" s="130">
        <v>46.381082314317908</v>
      </c>
      <c r="O98" s="130">
        <v>45.829783956375188</v>
      </c>
      <c r="P98" s="130">
        <v>45.461568325658689</v>
      </c>
      <c r="Q98" s="130">
        <v>45.044699446751849</v>
      </c>
      <c r="R98" s="130">
        <v>44.719354064438548</v>
      </c>
      <c r="S98" s="130">
        <v>44.347690074340477</v>
      </c>
      <c r="T98" s="130">
        <v>44.046679929259085</v>
      </c>
      <c r="U98" s="130">
        <v>43.646778259970205</v>
      </c>
      <c r="V98" s="130">
        <v>43.091304004624938</v>
      </c>
      <c r="W98" s="130">
        <v>42.729524754188333</v>
      </c>
      <c r="DA98" s="176" t="s">
        <v>870</v>
      </c>
    </row>
    <row r="99" spans="1:105" ht="11.45" customHeight="1" x14ac:dyDescent="0.25">
      <c r="A99" s="111" t="s">
        <v>110</v>
      </c>
      <c r="B99" s="97">
        <v>18.22449267037052</v>
      </c>
      <c r="C99" s="97">
        <v>18.178925813025817</v>
      </c>
      <c r="D99" s="97">
        <v>18.109771086821539</v>
      </c>
      <c r="E99" s="97">
        <v>18.040398457233426</v>
      </c>
      <c r="F99" s="97">
        <v>17.986860037011446</v>
      </c>
      <c r="G99" s="97">
        <v>17.909421957354855</v>
      </c>
      <c r="H99" s="97">
        <v>17.835311135046958</v>
      </c>
      <c r="I99" s="97">
        <v>17.582437910472702</v>
      </c>
      <c r="J99" s="97">
        <v>17.347824746773245</v>
      </c>
      <c r="K99" s="97">
        <v>17.15023394734876</v>
      </c>
      <c r="L99" s="97">
        <v>16.946114548099317</v>
      </c>
      <c r="M99" s="97">
        <v>16.763941784401144</v>
      </c>
      <c r="N99" s="97">
        <v>16.624642534433342</v>
      </c>
      <c r="O99" s="97">
        <v>15.854155154577482</v>
      </c>
      <c r="P99" s="97">
        <v>15.891359485051016</v>
      </c>
      <c r="Q99" s="97">
        <v>15.78258038989091</v>
      </c>
      <c r="R99" s="97">
        <v>15.718891805959519</v>
      </c>
      <c r="S99" s="97">
        <v>15.675632327333963</v>
      </c>
      <c r="T99" s="97">
        <v>15.686932229952962</v>
      </c>
      <c r="U99" s="97">
        <v>14.93960517631065</v>
      </c>
      <c r="V99" s="97">
        <v>14.919988263880603</v>
      </c>
      <c r="W99" s="97">
        <v>14.902162920445921</v>
      </c>
      <c r="DA99" s="175" t="s">
        <v>871</v>
      </c>
    </row>
    <row r="100" spans="1:105" ht="11.45" customHeight="1" x14ac:dyDescent="0.25">
      <c r="A100" s="111" t="s">
        <v>111</v>
      </c>
      <c r="B100" s="97">
        <v>53.519611128412748</v>
      </c>
      <c r="C100" s="97">
        <v>52.948732373019418</v>
      </c>
      <c r="D100" s="97">
        <v>52.42448940800076</v>
      </c>
      <c r="E100" s="97">
        <v>51.946118826281598</v>
      </c>
      <c r="F100" s="97">
        <v>51.401471847265654</v>
      </c>
      <c r="G100" s="97">
        <v>50.781978305393515</v>
      </c>
      <c r="H100" s="97">
        <v>50.154235386452861</v>
      </c>
      <c r="I100" s="97">
        <v>49.559043160232775</v>
      </c>
      <c r="J100" s="97">
        <v>49.006467374168125</v>
      </c>
      <c r="K100" s="97">
        <v>48.447733394242391</v>
      </c>
      <c r="L100" s="97">
        <v>47.935007239122292</v>
      </c>
      <c r="M100" s="97">
        <v>47.42862932383796</v>
      </c>
      <c r="N100" s="97">
        <v>46.916583881944234</v>
      </c>
      <c r="O100" s="97">
        <v>46.460803009676546</v>
      </c>
      <c r="P100" s="97">
        <v>46.056044547226072</v>
      </c>
      <c r="Q100" s="97">
        <v>45.652554878660155</v>
      </c>
      <c r="R100" s="97">
        <v>45.318073479527442</v>
      </c>
      <c r="S100" s="97">
        <v>44.98187589300499</v>
      </c>
      <c r="T100" s="97">
        <v>44.703172177757509</v>
      </c>
      <c r="U100" s="97">
        <v>44.410860321489139</v>
      </c>
      <c r="V100" s="97">
        <v>43.984404902480257</v>
      </c>
      <c r="W100" s="97">
        <v>43.752841761113856</v>
      </c>
      <c r="DA100" s="175" t="s">
        <v>872</v>
      </c>
    </row>
    <row r="101" spans="1:105" ht="11.45" customHeight="1" x14ac:dyDescent="0.25">
      <c r="A101" s="111" t="s">
        <v>112</v>
      </c>
      <c r="B101" s="97">
        <v>42.728460716132204</v>
      </c>
      <c r="C101" s="97">
        <v>42.570697985530295</v>
      </c>
      <c r="D101" s="97">
        <v>42.475228344629102</v>
      </c>
      <c r="E101" s="97">
        <v>42.316563042658984</v>
      </c>
      <c r="F101" s="97">
        <v>40.5500217243127</v>
      </c>
      <c r="G101" s="97">
        <v>40.296839805132237</v>
      </c>
      <c r="H101" s="97">
        <v>40.096468797807752</v>
      </c>
      <c r="I101" s="97">
        <v>39.887012921847905</v>
      </c>
      <c r="J101" s="97">
        <v>39.67766779847156</v>
      </c>
      <c r="K101" s="97">
        <v>39.393602918573308</v>
      </c>
      <c r="L101" s="97">
        <v>39.208189087616212</v>
      </c>
      <c r="M101" s="97">
        <v>38.999529837730421</v>
      </c>
      <c r="N101" s="97">
        <v>38.944573351413894</v>
      </c>
      <c r="O101" s="97">
        <v>38.857628464522357</v>
      </c>
      <c r="P101" s="97">
        <v>38.682975613945047</v>
      </c>
      <c r="Q101" s="97">
        <v>38.471870801255164</v>
      </c>
      <c r="R101" s="97">
        <v>38.393479361281578</v>
      </c>
      <c r="S101" s="97">
        <v>38.307721213020287</v>
      </c>
      <c r="T101" s="97">
        <v>38.027383804189604</v>
      </c>
      <c r="U101" s="97">
        <v>37.792486939887667</v>
      </c>
      <c r="V101" s="97">
        <v>37.653152718387062</v>
      </c>
      <c r="W101" s="97">
        <v>37.320425639869136</v>
      </c>
      <c r="DA101" s="175" t="s">
        <v>873</v>
      </c>
    </row>
    <row r="102" spans="1:105" ht="11.45" customHeight="1" x14ac:dyDescent="0.25">
      <c r="A102" s="111" t="s">
        <v>113</v>
      </c>
      <c r="B102" s="97">
        <v>44.079641292328098</v>
      </c>
      <c r="C102" s="97">
        <v>42.608630086029486</v>
      </c>
      <c r="D102" s="97">
        <v>42.067435506164315</v>
      </c>
      <c r="E102" s="97">
        <v>41.368940235025299</v>
      </c>
      <c r="F102" s="97">
        <v>41.090085439574544</v>
      </c>
      <c r="G102" s="97">
        <v>40.619892635854058</v>
      </c>
      <c r="H102" s="97">
        <v>40.03029956753408</v>
      </c>
      <c r="I102" s="97">
        <v>39.697615348273573</v>
      </c>
      <c r="J102" s="97">
        <v>39.390471349420359</v>
      </c>
      <c r="K102" s="97">
        <v>39.188215313387005</v>
      </c>
      <c r="L102" s="97">
        <v>38.948388419836782</v>
      </c>
      <c r="M102" s="97">
        <v>38.563432076753394</v>
      </c>
      <c r="N102" s="97">
        <v>38.359557854428537</v>
      </c>
      <c r="O102" s="97">
        <v>38.007959260143402</v>
      </c>
      <c r="P102" s="97">
        <v>37.676819939583297</v>
      </c>
      <c r="Q102" s="97">
        <v>37.297567886868187</v>
      </c>
      <c r="R102" s="97">
        <v>37.124451258156725</v>
      </c>
      <c r="S102" s="97">
        <v>36.887465197533004</v>
      </c>
      <c r="T102" s="97">
        <v>36.64566733204844</v>
      </c>
      <c r="U102" s="97">
        <v>36.280646244057024</v>
      </c>
      <c r="V102" s="97">
        <v>35.922063435855804</v>
      </c>
      <c r="W102" s="97">
        <v>35.614915966469432</v>
      </c>
      <c r="DA102" s="175" t="s">
        <v>874</v>
      </c>
    </row>
    <row r="103" spans="1:105" ht="11.45" customHeight="1" x14ac:dyDescent="0.25">
      <c r="A103" s="111" t="s">
        <v>115</v>
      </c>
      <c r="B103" s="97">
        <v>30.196320040628112</v>
      </c>
      <c r="C103" s="97">
        <v>30.040143784511482</v>
      </c>
      <c r="D103" s="97">
        <v>29.899026510807715</v>
      </c>
      <c r="E103" s="97">
        <v>29.801871992722084</v>
      </c>
      <c r="F103" s="97">
        <v>29.657008081524992</v>
      </c>
      <c r="G103" s="97">
        <v>28.592454485954111</v>
      </c>
      <c r="H103" s="97">
        <v>28.450357494371097</v>
      </c>
      <c r="I103" s="97">
        <v>28.413295221319174</v>
      </c>
      <c r="J103" s="97">
        <v>28.437549842291066</v>
      </c>
      <c r="K103" s="97">
        <v>28.395909644031615</v>
      </c>
      <c r="L103" s="97">
        <v>27.964087133185618</v>
      </c>
      <c r="M103" s="97">
        <v>27.677960699003759</v>
      </c>
      <c r="N103" s="97">
        <v>27.529206611809215</v>
      </c>
      <c r="O103" s="97">
        <v>25.928929086418982</v>
      </c>
      <c r="P103" s="97">
        <v>25.111934477546434</v>
      </c>
      <c r="Q103" s="97">
        <v>24.867526535202106</v>
      </c>
      <c r="R103" s="97">
        <v>24.603263069818397</v>
      </c>
      <c r="S103" s="97">
        <v>24.208333556703799</v>
      </c>
      <c r="T103" s="97">
        <v>23.86361761170582</v>
      </c>
      <c r="U103" s="97">
        <v>23.431518320421119</v>
      </c>
      <c r="V103" s="97">
        <v>23.1867858381821</v>
      </c>
      <c r="W103" s="97">
        <v>23.122068940001501</v>
      </c>
      <c r="DA103" s="175" t="s">
        <v>875</v>
      </c>
    </row>
    <row r="104" spans="1:105" ht="11.45" customHeight="1" x14ac:dyDescent="0.25">
      <c r="A104" s="27" t="s">
        <v>34</v>
      </c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DA104" s="173"/>
    </row>
    <row r="105" spans="1:105" ht="11.45" customHeight="1" x14ac:dyDescent="0.25">
      <c r="A105" s="136" t="s">
        <v>158</v>
      </c>
      <c r="B105" s="141">
        <v>10.272983959863728</v>
      </c>
      <c r="C105" s="141">
        <v>10.068452399663991</v>
      </c>
      <c r="D105" s="141">
        <v>9.8944004271451966</v>
      </c>
      <c r="E105" s="141">
        <v>9.7117362255230173</v>
      </c>
      <c r="F105" s="141">
        <v>9.5258746213693417</v>
      </c>
      <c r="G105" s="141">
        <v>9.3582666840975843</v>
      </c>
      <c r="H105" s="141">
        <v>9.1790994390426714</v>
      </c>
      <c r="I105" s="141">
        <v>8.9700977471447825</v>
      </c>
      <c r="J105" s="141">
        <v>8.8015092377768962</v>
      </c>
      <c r="K105" s="141">
        <v>8.6186450073669842</v>
      </c>
      <c r="L105" s="141">
        <v>8.499188281453149</v>
      </c>
      <c r="M105" s="141">
        <v>8.4004098664104774</v>
      </c>
      <c r="N105" s="141">
        <v>8.273812314859379</v>
      </c>
      <c r="O105" s="141">
        <v>8.1315113115889659</v>
      </c>
      <c r="P105" s="141">
        <v>7.9583813956127578</v>
      </c>
      <c r="Q105" s="141">
        <v>7.80089256988225</v>
      </c>
      <c r="R105" s="141">
        <v>7.6309797858416353</v>
      </c>
      <c r="S105" s="141">
        <v>7.4633731600621021</v>
      </c>
      <c r="T105" s="141">
        <v>7.2995047295187518</v>
      </c>
      <c r="U105" s="141">
        <v>7.1507794447347042</v>
      </c>
      <c r="V105" s="141">
        <v>7.0644056695227189</v>
      </c>
      <c r="W105" s="141">
        <v>6.9751237921766984</v>
      </c>
      <c r="DA105" s="174" t="s">
        <v>876</v>
      </c>
    </row>
    <row r="106" spans="1:105" ht="11.45" customHeight="1" x14ac:dyDescent="0.25">
      <c r="A106" s="111" t="s">
        <v>110</v>
      </c>
      <c r="B106" s="96">
        <v>9.8781811834895432</v>
      </c>
      <c r="C106" s="96">
        <v>9.756630643148263</v>
      </c>
      <c r="D106" s="96">
        <v>9.6465570122770341</v>
      </c>
      <c r="E106" s="96">
        <v>9.5079382095106446</v>
      </c>
      <c r="F106" s="96">
        <v>9.3995617304062264</v>
      </c>
      <c r="G106" s="96">
        <v>9.2853354313537029</v>
      </c>
      <c r="H106" s="96">
        <v>9.1470073025500334</v>
      </c>
      <c r="I106" s="96">
        <v>9.0050120028911955</v>
      </c>
      <c r="J106" s="96">
        <v>8.828594399330596</v>
      </c>
      <c r="K106" s="96">
        <v>8.6901500670884229</v>
      </c>
      <c r="L106" s="96">
        <v>8.5366166445791141</v>
      </c>
      <c r="M106" s="96">
        <v>8.4131731296911063</v>
      </c>
      <c r="N106" s="96">
        <v>8.2685327581429551</v>
      </c>
      <c r="O106" s="96">
        <v>8.1028307526377112</v>
      </c>
      <c r="P106" s="96">
        <v>7.9136592212168466</v>
      </c>
      <c r="Q106" s="96">
        <v>7.7074675227632055</v>
      </c>
      <c r="R106" s="96">
        <v>7.4875372349595155</v>
      </c>
      <c r="S106" s="96">
        <v>7.2949361583403904</v>
      </c>
      <c r="T106" s="96">
        <v>7.0798255562759094</v>
      </c>
      <c r="U106" s="96">
        <v>6.8887402075947293</v>
      </c>
      <c r="V106" s="96">
        <v>6.7365348712204396</v>
      </c>
      <c r="W106" s="96">
        <v>6.6139956221458656</v>
      </c>
      <c r="DA106" s="171" t="s">
        <v>877</v>
      </c>
    </row>
    <row r="107" spans="1:105" ht="11.45" customHeight="1" x14ac:dyDescent="0.25">
      <c r="A107" s="111" t="s">
        <v>111</v>
      </c>
      <c r="B107" s="96">
        <v>10.341975217236627</v>
      </c>
      <c r="C107" s="96">
        <v>10.103171179620112</v>
      </c>
      <c r="D107" s="96">
        <v>9.9096867111687867</v>
      </c>
      <c r="E107" s="96">
        <v>9.7126936407408682</v>
      </c>
      <c r="F107" s="96">
        <v>9.5113274347474164</v>
      </c>
      <c r="G107" s="96">
        <v>9.3289931802817989</v>
      </c>
      <c r="H107" s="96">
        <v>9.143672748119311</v>
      </c>
      <c r="I107" s="96">
        <v>8.9299244710758749</v>
      </c>
      <c r="J107" s="96">
        <v>8.7552256939950563</v>
      </c>
      <c r="K107" s="96">
        <v>8.5493189220853196</v>
      </c>
      <c r="L107" s="96">
        <v>8.4371400252473485</v>
      </c>
      <c r="M107" s="96">
        <v>8.3538461755558391</v>
      </c>
      <c r="N107" s="96">
        <v>8.2460936147534252</v>
      </c>
      <c r="O107" s="96">
        <v>8.1113214123703425</v>
      </c>
      <c r="P107" s="96">
        <v>7.941176757130175</v>
      </c>
      <c r="Q107" s="96">
        <v>7.7985501190512121</v>
      </c>
      <c r="R107" s="96">
        <v>7.6314938705205639</v>
      </c>
      <c r="S107" s="96">
        <v>7.4690430721211865</v>
      </c>
      <c r="T107" s="96">
        <v>7.3128920227326875</v>
      </c>
      <c r="U107" s="96">
        <v>7.1702987070473565</v>
      </c>
      <c r="V107" s="96">
        <v>7.0939524533048841</v>
      </c>
      <c r="W107" s="96">
        <v>7.015092262276406</v>
      </c>
      <c r="DA107" s="171" t="s">
        <v>878</v>
      </c>
    </row>
    <row r="108" spans="1:105" ht="11.45" customHeight="1" x14ac:dyDescent="0.25">
      <c r="A108" s="111" t="s">
        <v>112</v>
      </c>
      <c r="B108" s="96">
        <v>13.980668484256853</v>
      </c>
      <c r="C108" s="96">
        <v>13.417267667673968</v>
      </c>
      <c r="D108" s="96">
        <v>12.411286337402998</v>
      </c>
      <c r="E108" s="96">
        <v>11.849499190574159</v>
      </c>
      <c r="F108" s="96">
        <v>11.551930085280715</v>
      </c>
      <c r="G108" s="96">
        <v>11.066339081535755</v>
      </c>
      <c r="H108" s="96">
        <v>10.551029966030795</v>
      </c>
      <c r="I108" s="96">
        <v>10.222908231241126</v>
      </c>
      <c r="J108" s="96">
        <v>9.9656546222417006</v>
      </c>
      <c r="K108" s="96">
        <v>9.7442912946141451</v>
      </c>
      <c r="L108" s="96">
        <v>9.5314202700404493</v>
      </c>
      <c r="M108" s="96">
        <v>9.4156263299665763</v>
      </c>
      <c r="N108" s="96">
        <v>9.2548887398051427</v>
      </c>
      <c r="O108" s="96">
        <v>9.1544425832041085</v>
      </c>
      <c r="P108" s="96">
        <v>8.9415377476950706</v>
      </c>
      <c r="Q108" s="96">
        <v>8.8253432609037468</v>
      </c>
      <c r="R108" s="96">
        <v>8.7564079142151741</v>
      </c>
      <c r="S108" s="96">
        <v>8.6797752316491597</v>
      </c>
      <c r="T108" s="96">
        <v>8.5094690282989518</v>
      </c>
      <c r="U108" s="96">
        <v>8.3610988520602696</v>
      </c>
      <c r="V108" s="96">
        <v>8.2771537378266515</v>
      </c>
      <c r="W108" s="96">
        <v>8.1640020928890138</v>
      </c>
      <c r="DA108" s="171" t="s">
        <v>879</v>
      </c>
    </row>
    <row r="109" spans="1:105" ht="11.45" customHeight="1" x14ac:dyDescent="0.25">
      <c r="A109" s="111" t="s">
        <v>113</v>
      </c>
      <c r="B109" s="96">
        <v>13.205508113068774</v>
      </c>
      <c r="C109" s="96">
        <v>12.307848139564717</v>
      </c>
      <c r="D109" s="96">
        <v>11.501262561721514</v>
      </c>
      <c r="E109" s="96">
        <v>10.834811829689169</v>
      </c>
      <c r="F109" s="96">
        <v>10.380827552227874</v>
      </c>
      <c r="G109" s="96">
        <v>9.9460581411531557</v>
      </c>
      <c r="H109" s="96">
        <v>9.3211623918053288</v>
      </c>
      <c r="I109" s="96">
        <v>9.1742704411286269</v>
      </c>
      <c r="J109" s="96">
        <v>8.8644059112421356</v>
      </c>
      <c r="K109" s="96">
        <v>8.4796518547617659</v>
      </c>
      <c r="L109" s="96">
        <v>8.0794767143328308</v>
      </c>
      <c r="M109" s="96">
        <v>7.7147646290614418</v>
      </c>
      <c r="N109" s="96">
        <v>7.4706045852045575</v>
      </c>
      <c r="O109" s="96">
        <v>7.4101780151612848</v>
      </c>
      <c r="P109" s="96">
        <v>7.3404819584552801</v>
      </c>
      <c r="Q109" s="96">
        <v>7.2793088933581558</v>
      </c>
      <c r="R109" s="96">
        <v>7.1825364080207619</v>
      </c>
      <c r="S109" s="96">
        <v>7.1096122422165209</v>
      </c>
      <c r="T109" s="96">
        <v>7.0321927890248093</v>
      </c>
      <c r="U109" s="96">
        <v>6.9945490239165409</v>
      </c>
      <c r="V109" s="96">
        <v>6.9888323170687734</v>
      </c>
      <c r="W109" s="96">
        <v>7.0863594824235232</v>
      </c>
      <c r="DA109" s="171" t="s">
        <v>880</v>
      </c>
    </row>
    <row r="110" spans="1:105" ht="11.45" customHeight="1" x14ac:dyDescent="0.25">
      <c r="A110" s="111" t="s">
        <v>115</v>
      </c>
      <c r="B110" s="96">
        <v>1.6866168333950748</v>
      </c>
      <c r="C110" s="96">
        <v>1.6614719169517198</v>
      </c>
      <c r="D110" s="96">
        <v>1.6502395641840621</v>
      </c>
      <c r="E110" s="96">
        <v>1.6415290984630118</v>
      </c>
      <c r="F110" s="96">
        <v>1.6274124472026683</v>
      </c>
      <c r="G110" s="96">
        <v>1.613981010190602</v>
      </c>
      <c r="H110" s="96">
        <v>1.5939420720780215</v>
      </c>
      <c r="I110" s="96">
        <v>1.5750389233064179</v>
      </c>
      <c r="J110" s="96">
        <v>1.5407877009343309</v>
      </c>
      <c r="K110" s="96">
        <v>1.5176835624097138</v>
      </c>
      <c r="L110" s="96">
        <v>1.4600086545391009</v>
      </c>
      <c r="M110" s="96">
        <v>1.4244034087133974</v>
      </c>
      <c r="N110" s="96">
        <v>1.3653831775340426</v>
      </c>
      <c r="O110" s="96">
        <v>1.3458584405456702</v>
      </c>
      <c r="P110" s="96">
        <v>1.3425852742024047</v>
      </c>
      <c r="Q110" s="96">
        <v>1.362407027753102</v>
      </c>
      <c r="R110" s="96">
        <v>1.3860179119464298</v>
      </c>
      <c r="S110" s="96">
        <v>1.4023705459076534</v>
      </c>
      <c r="T110" s="96">
        <v>1.4412896412883445</v>
      </c>
      <c r="U110" s="96">
        <v>1.5194769793905381</v>
      </c>
      <c r="V110" s="96">
        <v>1.6419814301372282</v>
      </c>
      <c r="W110" s="96">
        <v>1.7857535898701509</v>
      </c>
      <c r="DA110" s="171" t="s">
        <v>881</v>
      </c>
    </row>
    <row r="111" spans="1:105" ht="11.45" customHeight="1" x14ac:dyDescent="0.25">
      <c r="A111" s="109" t="s">
        <v>160</v>
      </c>
      <c r="B111" s="130">
        <v>32.992381063203197</v>
      </c>
      <c r="C111" s="130">
        <v>32.835769990996987</v>
      </c>
      <c r="D111" s="130">
        <v>32.660569326043401</v>
      </c>
      <c r="E111" s="130">
        <v>32.512686266017013</v>
      </c>
      <c r="F111" s="130">
        <v>32.333513926393223</v>
      </c>
      <c r="G111" s="130">
        <v>32.118487007626257</v>
      </c>
      <c r="H111" s="130">
        <v>31.82423581149618</v>
      </c>
      <c r="I111" s="130">
        <v>31.514222257317382</v>
      </c>
      <c r="J111" s="130">
        <v>31.205364916235258</v>
      </c>
      <c r="K111" s="130">
        <v>30.936430559818248</v>
      </c>
      <c r="L111" s="130">
        <v>30.606104384440954</v>
      </c>
      <c r="M111" s="130">
        <v>30.231930080148135</v>
      </c>
      <c r="N111" s="130">
        <v>29.849777616164921</v>
      </c>
      <c r="O111" s="130">
        <v>29.299136280417486</v>
      </c>
      <c r="P111" s="130">
        <v>28.849171709487926</v>
      </c>
      <c r="Q111" s="130">
        <v>28.379529975985761</v>
      </c>
      <c r="R111" s="130">
        <v>27.811048731695067</v>
      </c>
      <c r="S111" s="130">
        <v>27.168895195177917</v>
      </c>
      <c r="T111" s="130">
        <v>26.512460352846738</v>
      </c>
      <c r="U111" s="130">
        <v>25.769123711861077</v>
      </c>
      <c r="V111" s="130">
        <v>25.279171250524989</v>
      </c>
      <c r="W111" s="130">
        <v>24.604168071674636</v>
      </c>
      <c r="DA111" s="176" t="s">
        <v>882</v>
      </c>
    </row>
    <row r="112" spans="1:105" ht="11.45" customHeight="1" x14ac:dyDescent="0.25">
      <c r="A112" s="128" t="s">
        <v>27</v>
      </c>
      <c r="B112" s="97">
        <v>32.740697625439616</v>
      </c>
      <c r="C112" s="97">
        <v>32.594683465913036</v>
      </c>
      <c r="D112" s="97">
        <v>32.429048543301747</v>
      </c>
      <c r="E112" s="97">
        <v>32.29344832618537</v>
      </c>
      <c r="F112" s="97">
        <v>32.119656757017616</v>
      </c>
      <c r="G112" s="97">
        <v>31.913783533052289</v>
      </c>
      <c r="H112" s="97">
        <v>31.628137425273959</v>
      </c>
      <c r="I112" s="97">
        <v>31.321614987423228</v>
      </c>
      <c r="J112" s="97">
        <v>31.024019206389102</v>
      </c>
      <c r="K112" s="97">
        <v>30.76780415246051</v>
      </c>
      <c r="L112" s="97">
        <v>30.445890625425747</v>
      </c>
      <c r="M112" s="97">
        <v>30.072970178592431</v>
      </c>
      <c r="N112" s="97">
        <v>29.682873659315103</v>
      </c>
      <c r="O112" s="97">
        <v>29.107966750282937</v>
      </c>
      <c r="P112" s="97">
        <v>28.65331415610714</v>
      </c>
      <c r="Q112" s="97">
        <v>28.181045578446007</v>
      </c>
      <c r="R112" s="97">
        <v>27.606149924144958</v>
      </c>
      <c r="S112" s="97">
        <v>26.951565840043447</v>
      </c>
      <c r="T112" s="97">
        <v>26.279500420825723</v>
      </c>
      <c r="U112" s="97">
        <v>25.520921351183212</v>
      </c>
      <c r="V112" s="97">
        <v>25.031556828030343</v>
      </c>
      <c r="W112" s="97">
        <v>24.339061328993623</v>
      </c>
      <c r="DA112" s="175" t="s">
        <v>883</v>
      </c>
    </row>
    <row r="113" spans="1:105" ht="11.45" customHeight="1" x14ac:dyDescent="0.25">
      <c r="A113" s="138" t="s">
        <v>116</v>
      </c>
      <c r="B113" s="98">
        <v>36.742268041163946</v>
      </c>
      <c r="C113" s="98">
        <v>36.27991475156265</v>
      </c>
      <c r="D113" s="98">
        <v>35.866067707115981</v>
      </c>
      <c r="E113" s="98">
        <v>35.509480448329519</v>
      </c>
      <c r="F113" s="98">
        <v>34.800423047362621</v>
      </c>
      <c r="G113" s="98">
        <v>34.422793646903095</v>
      </c>
      <c r="H113" s="98">
        <v>33.985730482765604</v>
      </c>
      <c r="I113" s="98">
        <v>33.573398552935281</v>
      </c>
      <c r="J113" s="98">
        <v>33.181463669962042</v>
      </c>
      <c r="K113" s="98">
        <v>32.963883929971324</v>
      </c>
      <c r="L113" s="98">
        <v>32.461407082000257</v>
      </c>
      <c r="M113" s="98">
        <v>32.093949337922254</v>
      </c>
      <c r="N113" s="98">
        <v>31.772553445854829</v>
      </c>
      <c r="O113" s="98">
        <v>31.289037106594044</v>
      </c>
      <c r="P113" s="98">
        <v>30.888736607446408</v>
      </c>
      <c r="Q113" s="98">
        <v>30.404548786066247</v>
      </c>
      <c r="R113" s="98">
        <v>29.77456513424039</v>
      </c>
      <c r="S113" s="98">
        <v>29.139174777085692</v>
      </c>
      <c r="T113" s="98">
        <v>28.763414947831791</v>
      </c>
      <c r="U113" s="98">
        <v>28.110573006277374</v>
      </c>
      <c r="V113" s="98">
        <v>27.622551443604792</v>
      </c>
      <c r="W113" s="98">
        <v>27.000610654258132</v>
      </c>
      <c r="DA113" s="178" t="s">
        <v>884</v>
      </c>
    </row>
    <row r="114" spans="1:105" x14ac:dyDescent="0.25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DA114" s="171"/>
    </row>
    <row r="115" spans="1:105" ht="11.45" customHeight="1" x14ac:dyDescent="0.25">
      <c r="A115" s="53" t="s">
        <v>121</v>
      </c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DA115" s="172"/>
    </row>
    <row r="116" spans="1:105" ht="11.45" customHeight="1" x14ac:dyDescent="0.25">
      <c r="A116" s="27" t="s">
        <v>33</v>
      </c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DA116" s="173"/>
    </row>
    <row r="117" spans="1:105" ht="11.45" customHeight="1" x14ac:dyDescent="0.25">
      <c r="A117" s="136" t="s">
        <v>182</v>
      </c>
      <c r="B117" s="150">
        <f>IF(TrRoad_act!B59=0,0,TrRoad_ene!B62/TrRoad_tech!B90)</f>
        <v>1.0897899421367419</v>
      </c>
      <c r="C117" s="150">
        <f>IF(TrRoad_act!C59=0,0,TrRoad_ene!C62/TrRoad_tech!C90)</f>
        <v>1.0887753214734082</v>
      </c>
      <c r="D117" s="150">
        <f>IF(TrRoad_act!D59=0,0,TrRoad_ene!D62/TrRoad_tech!D90)</f>
        <v>1.0888686279013837</v>
      </c>
      <c r="E117" s="150">
        <f>IF(TrRoad_act!E59=0,0,TrRoad_ene!E62/TrRoad_tech!E90)</f>
        <v>1.0893298397395341</v>
      </c>
      <c r="F117" s="150">
        <f>IF(TrRoad_act!F59=0,0,TrRoad_ene!F62/TrRoad_tech!F90)</f>
        <v>1.0873001206874973</v>
      </c>
      <c r="G117" s="150">
        <f>IF(TrRoad_act!G59=0,0,TrRoad_ene!G62/TrRoad_tech!G90)</f>
        <v>1.0889951380763312</v>
      </c>
      <c r="H117" s="150">
        <f>IF(TrRoad_act!H59=0,0,TrRoad_ene!H62/TrRoad_tech!H90)</f>
        <v>1.0915096154200519</v>
      </c>
      <c r="I117" s="150">
        <f>IF(TrRoad_act!I59=0,0,TrRoad_ene!I62/TrRoad_tech!I90)</f>
        <v>1.094417818030774</v>
      </c>
      <c r="J117" s="150">
        <f>IF(TrRoad_act!J59=0,0,TrRoad_ene!J62/TrRoad_tech!J90)</f>
        <v>1.1004032401732129</v>
      </c>
      <c r="K117" s="150">
        <f>IF(TrRoad_act!K59=0,0,TrRoad_ene!K62/TrRoad_tech!K90)</f>
        <v>1.1062214132634942</v>
      </c>
      <c r="L117" s="150">
        <f>IF(TrRoad_act!L59=0,0,TrRoad_ene!L62/TrRoad_tech!L90)</f>
        <v>1.1120442728510573</v>
      </c>
      <c r="M117" s="150">
        <f>IF(TrRoad_act!M59=0,0,TrRoad_ene!M62/TrRoad_tech!M90)</f>
        <v>1.1153627638769052</v>
      </c>
      <c r="N117" s="150">
        <f>IF(TrRoad_act!N59=0,0,TrRoad_ene!N62/TrRoad_tech!N90)</f>
        <v>1.1178701896201644</v>
      </c>
      <c r="O117" s="150">
        <f>IF(TrRoad_act!O59=0,0,TrRoad_ene!O62/TrRoad_tech!O90)</f>
        <v>1.1222099725590593</v>
      </c>
      <c r="P117" s="150">
        <f>IF(TrRoad_act!P59=0,0,TrRoad_ene!P62/TrRoad_tech!P90)</f>
        <v>1.1281726979666591</v>
      </c>
      <c r="Q117" s="150">
        <f>IF(TrRoad_act!Q59=0,0,TrRoad_ene!Q62/TrRoad_tech!Q90)</f>
        <v>1.1381098200396766</v>
      </c>
      <c r="R117" s="150">
        <f>IF(TrRoad_act!R59=0,0,TrRoad_ene!R62/TrRoad_tech!R90)</f>
        <v>1.1458489223838777</v>
      </c>
      <c r="S117" s="150">
        <f>IF(TrRoad_act!S59=0,0,TrRoad_ene!S62/TrRoad_tech!S90)</f>
        <v>1.1643660588010178</v>
      </c>
      <c r="T117" s="150">
        <f>IF(TrRoad_act!T59=0,0,TrRoad_ene!T62/TrRoad_tech!T90)</f>
        <v>1.1855456069377639</v>
      </c>
      <c r="U117" s="150">
        <f>IF(TrRoad_act!U59=0,0,TrRoad_ene!U62/TrRoad_tech!U90)</f>
        <v>1.1873288471025223</v>
      </c>
      <c r="V117" s="150">
        <f>IF(TrRoad_act!V59=0,0,TrRoad_ene!V62/TrRoad_tech!V90)</f>
        <v>1.185657633891954</v>
      </c>
      <c r="W117" s="150">
        <f>IF(TrRoad_act!W59=0,0,TrRoad_ene!W62/TrRoad_tech!W90)</f>
        <v>1.1563484541654012</v>
      </c>
      <c r="DA117" s="174"/>
    </row>
    <row r="118" spans="1:105" ht="11.45" customHeight="1" x14ac:dyDescent="0.25">
      <c r="A118" s="109" t="s">
        <v>20</v>
      </c>
      <c r="B118" s="151">
        <f>IF(TrRoad_act!B60=0,0,TrRoad_ene!B63/TrRoad_tech!B91)</f>
        <v>0.99640451839355415</v>
      </c>
      <c r="C118" s="151">
        <f>IF(TrRoad_act!C60=0,0,TrRoad_ene!C63/TrRoad_tech!C91)</f>
        <v>0.98240339846614066</v>
      </c>
      <c r="D118" s="151">
        <f>IF(TrRoad_act!D60=0,0,TrRoad_ene!D63/TrRoad_tech!D91)</f>
        <v>0.98895553305289852</v>
      </c>
      <c r="E118" s="151">
        <f>IF(TrRoad_act!E60=0,0,TrRoad_ene!E63/TrRoad_tech!E91)</f>
        <v>0.99211118629909245</v>
      </c>
      <c r="F118" s="151">
        <f>IF(TrRoad_act!F60=0,0,TrRoad_ene!F63/TrRoad_tech!F91)</f>
        <v>0.99150205539949521</v>
      </c>
      <c r="G118" s="151">
        <f>IF(TrRoad_act!G60=0,0,TrRoad_ene!G63/TrRoad_tech!G91)</f>
        <v>0.9990829693311033</v>
      </c>
      <c r="H118" s="151">
        <f>IF(TrRoad_act!H60=0,0,TrRoad_ene!H63/TrRoad_tech!H91)</f>
        <v>1.0072220027962533</v>
      </c>
      <c r="I118" s="151">
        <f>IF(TrRoad_act!I60=0,0,TrRoad_ene!I63/TrRoad_tech!I91)</f>
        <v>1.0099507244721821</v>
      </c>
      <c r="J118" s="151">
        <f>IF(TrRoad_act!J60=0,0,TrRoad_ene!J63/TrRoad_tech!J91)</f>
        <v>1.005002580485739</v>
      </c>
      <c r="K118" s="151">
        <f>IF(TrRoad_act!K60=0,0,TrRoad_ene!K63/TrRoad_tech!K91)</f>
        <v>0.99538553105285132</v>
      </c>
      <c r="L118" s="151">
        <f>IF(TrRoad_act!L60=0,0,TrRoad_ene!L63/TrRoad_tech!L91)</f>
        <v>0.99774342205951283</v>
      </c>
      <c r="M118" s="151">
        <f>IF(TrRoad_act!M60=0,0,TrRoad_ene!M63/TrRoad_tech!M91)</f>
        <v>0.99979436569862434</v>
      </c>
      <c r="N118" s="151">
        <f>IF(TrRoad_act!N60=0,0,TrRoad_ene!N63/TrRoad_tech!N91)</f>
        <v>0.99837507133034453</v>
      </c>
      <c r="O118" s="151">
        <f>IF(TrRoad_act!O60=0,0,TrRoad_ene!O63/TrRoad_tech!O91)</f>
        <v>0.99935795750930478</v>
      </c>
      <c r="P118" s="151">
        <f>IF(TrRoad_act!P60=0,0,TrRoad_ene!P63/TrRoad_tech!P91)</f>
        <v>1.0029724498229795</v>
      </c>
      <c r="Q118" s="151">
        <f>IF(TrRoad_act!Q60=0,0,TrRoad_ene!Q63/TrRoad_tech!Q91)</f>
        <v>1.0088049567533881</v>
      </c>
      <c r="R118" s="151">
        <f>IF(TrRoad_act!R60=0,0,TrRoad_ene!R63/TrRoad_tech!R91)</f>
        <v>1.0156349712803681</v>
      </c>
      <c r="S118" s="151">
        <f>IF(TrRoad_act!S60=0,0,TrRoad_ene!S63/TrRoad_tech!S91)</f>
        <v>1.0195593989999889</v>
      </c>
      <c r="T118" s="151">
        <f>IF(TrRoad_act!T60=0,0,TrRoad_ene!T63/TrRoad_tech!T91)</f>
        <v>1.0355059876728483</v>
      </c>
      <c r="U118" s="151">
        <f>IF(TrRoad_act!U60=0,0,TrRoad_ene!U63/TrRoad_tech!U91)</f>
        <v>1.0378002490121536</v>
      </c>
      <c r="V118" s="151">
        <f>IF(TrRoad_act!V60=0,0,TrRoad_ene!V63/TrRoad_tech!V91)</f>
        <v>1.0296844135209005</v>
      </c>
      <c r="W118" s="151">
        <f>IF(TrRoad_act!W60=0,0,TrRoad_ene!W63/TrRoad_tech!W91)</f>
        <v>1.0760333688346291</v>
      </c>
      <c r="DA118" s="176"/>
    </row>
    <row r="119" spans="1:105" ht="11.45" customHeight="1" x14ac:dyDescent="0.25">
      <c r="A119" s="111" t="s">
        <v>110</v>
      </c>
      <c r="B119" s="91">
        <f>IF(TrRoad_act!B61=0,0,TrRoad_ene!B64/TrRoad_tech!B92)</f>
        <v>0.98171780000488618</v>
      </c>
      <c r="C119" s="91">
        <f>IF(TrRoad_act!C61=0,0,TrRoad_ene!C64/TrRoad_tech!C92)</f>
        <v>0.97468122581502536</v>
      </c>
      <c r="D119" s="91">
        <f>IF(TrRoad_act!D61=0,0,TrRoad_ene!D64/TrRoad_tech!D92)</f>
        <v>0.98282849410373807</v>
      </c>
      <c r="E119" s="91">
        <f>IF(TrRoad_act!E61=0,0,TrRoad_ene!E64/TrRoad_tech!E92)</f>
        <v>0.98589457607455899</v>
      </c>
      <c r="F119" s="91">
        <f>IF(TrRoad_act!F61=0,0,TrRoad_ene!F64/TrRoad_tech!F92)</f>
        <v>0.99124009314157657</v>
      </c>
      <c r="G119" s="91">
        <f>IF(TrRoad_act!G61=0,0,TrRoad_ene!G64/TrRoad_tech!G92)</f>
        <v>0.99712048926851604</v>
      </c>
      <c r="H119" s="91">
        <f>IF(TrRoad_act!H61=0,0,TrRoad_ene!H64/TrRoad_tech!H92)</f>
        <v>1.0135872889061808</v>
      </c>
      <c r="I119" s="91">
        <f>IF(TrRoad_act!I61=0,0,TrRoad_ene!I64/TrRoad_tech!I92)</f>
        <v>1.0136744351307216</v>
      </c>
      <c r="J119" s="91">
        <f>IF(TrRoad_act!J61=0,0,TrRoad_ene!J64/TrRoad_tech!J92)</f>
        <v>0.99623170378823767</v>
      </c>
      <c r="K119" s="91">
        <f>IF(TrRoad_act!K61=0,0,TrRoad_ene!K64/TrRoad_tech!K92)</f>
        <v>0.97859368572447747</v>
      </c>
      <c r="L119" s="91">
        <f>IF(TrRoad_act!L61=0,0,TrRoad_ene!L64/TrRoad_tech!L92)</f>
        <v>0.9739910450349718</v>
      </c>
      <c r="M119" s="91">
        <f>IF(TrRoad_act!M61=0,0,TrRoad_ene!M64/TrRoad_tech!M92)</f>
        <v>0.97397235784937253</v>
      </c>
      <c r="N119" s="91">
        <f>IF(TrRoad_act!N61=0,0,TrRoad_ene!N64/TrRoad_tech!N92)</f>
        <v>0.97431585501632512</v>
      </c>
      <c r="O119" s="91">
        <f>IF(TrRoad_act!O61=0,0,TrRoad_ene!O64/TrRoad_tech!O92)</f>
        <v>0.97188955025696233</v>
      </c>
      <c r="P119" s="91">
        <f>IF(TrRoad_act!P61=0,0,TrRoad_ene!P64/TrRoad_tech!P92)</f>
        <v>0.97465217442844665</v>
      </c>
      <c r="Q119" s="91">
        <f>IF(TrRoad_act!Q61=0,0,TrRoad_ene!Q64/TrRoad_tech!Q92)</f>
        <v>0.97837512524098758</v>
      </c>
      <c r="R119" s="91">
        <f>IF(TrRoad_act!R61=0,0,TrRoad_ene!R64/TrRoad_tech!R92)</f>
        <v>0.98793153241113174</v>
      </c>
      <c r="S119" s="91">
        <f>IF(TrRoad_act!S61=0,0,TrRoad_ene!S64/TrRoad_tech!S92)</f>
        <v>0.99365766821866064</v>
      </c>
      <c r="T119" s="91">
        <f>IF(TrRoad_act!T61=0,0,TrRoad_ene!T64/TrRoad_tech!T92)</f>
        <v>1.0146951747083979</v>
      </c>
      <c r="U119" s="91">
        <f>IF(TrRoad_act!U61=0,0,TrRoad_ene!U64/TrRoad_tech!U92)</f>
        <v>1.0179505422917769</v>
      </c>
      <c r="V119" s="91">
        <f>IF(TrRoad_act!V61=0,0,TrRoad_ene!V64/TrRoad_tech!V92)</f>
        <v>1.0152242336255508</v>
      </c>
      <c r="W119" s="91">
        <f>IF(TrRoad_act!W61=0,0,TrRoad_ene!W64/TrRoad_tech!W92)</f>
        <v>1.0646193364939436</v>
      </c>
      <c r="DA119" s="171"/>
    </row>
    <row r="120" spans="1:105" ht="11.45" customHeight="1" x14ac:dyDescent="0.25">
      <c r="A120" s="111" t="s">
        <v>111</v>
      </c>
      <c r="B120" s="91">
        <f>IF(TrRoad_act!B62=0,0,TrRoad_ene!B65/TrRoad_tech!B93)</f>
        <v>1.0591464124555097</v>
      </c>
      <c r="C120" s="91">
        <f>IF(TrRoad_act!C62=0,0,TrRoad_ene!C65/TrRoad_tech!C93)</f>
        <v>1.0273200693657965</v>
      </c>
      <c r="D120" s="91">
        <f>IF(TrRoad_act!D62=0,0,TrRoad_ene!D65/TrRoad_tech!D93)</f>
        <v>1.0298221660133096</v>
      </c>
      <c r="E120" s="91">
        <f>IF(TrRoad_act!E62=0,0,TrRoad_ene!E65/TrRoad_tech!E93)</f>
        <v>1.0339372238709126</v>
      </c>
      <c r="F120" s="91">
        <f>IF(TrRoad_act!F62=0,0,TrRoad_ene!F65/TrRoad_tech!F93)</f>
        <v>1.024790098828098</v>
      </c>
      <c r="G120" s="91">
        <f>IF(TrRoad_act!G62=0,0,TrRoad_ene!G65/TrRoad_tech!G93)</f>
        <v>1.0361580944063311</v>
      </c>
      <c r="H120" s="91">
        <f>IF(TrRoad_act!H62=0,0,TrRoad_ene!H65/TrRoad_tech!H93)</f>
        <v>1.0360020910099226</v>
      </c>
      <c r="I120" s="91">
        <f>IF(TrRoad_act!I62=0,0,TrRoad_ene!I65/TrRoad_tech!I93)</f>
        <v>1.0437773398751993</v>
      </c>
      <c r="J120" s="91">
        <f>IF(TrRoad_act!J62=0,0,TrRoad_ene!J65/TrRoad_tech!J93)</f>
        <v>1.046572569746028</v>
      </c>
      <c r="K120" s="91">
        <f>IF(TrRoad_act!K62=0,0,TrRoad_ene!K65/TrRoad_tech!K93)</f>
        <v>1.0407745748464614</v>
      </c>
      <c r="L120" s="91">
        <f>IF(TrRoad_act!L62=0,0,TrRoad_ene!L65/TrRoad_tech!L93)</f>
        <v>1.05040697555781</v>
      </c>
      <c r="M120" s="91">
        <f>IF(TrRoad_act!M62=0,0,TrRoad_ene!M65/TrRoad_tech!M93)</f>
        <v>1.0473529755423714</v>
      </c>
      <c r="N120" s="91">
        <f>IF(TrRoad_act!N62=0,0,TrRoad_ene!N65/TrRoad_tech!N93)</f>
        <v>1.0406070062337687</v>
      </c>
      <c r="O120" s="91">
        <f>IF(TrRoad_act!O62=0,0,TrRoad_ene!O65/TrRoad_tech!O93)</f>
        <v>1.0423809169160063</v>
      </c>
      <c r="P120" s="91">
        <f>IF(TrRoad_act!P62=0,0,TrRoad_ene!P65/TrRoad_tech!P93)</f>
        <v>1.0455944432915187</v>
      </c>
      <c r="Q120" s="91">
        <f>IF(TrRoad_act!Q62=0,0,TrRoad_ene!Q65/TrRoad_tech!Q93)</f>
        <v>1.0537435382209377</v>
      </c>
      <c r="R120" s="91">
        <f>IF(TrRoad_act!R62=0,0,TrRoad_ene!R65/TrRoad_tech!R93)</f>
        <v>1.0610921778747247</v>
      </c>
      <c r="S120" s="91">
        <f>IF(TrRoad_act!S62=0,0,TrRoad_ene!S65/TrRoad_tech!S93)</f>
        <v>1.0643672551797072</v>
      </c>
      <c r="T120" s="91">
        <f>IF(TrRoad_act!T62=0,0,TrRoad_ene!T65/TrRoad_tech!T93)</f>
        <v>1.0754910974908525</v>
      </c>
      <c r="U120" s="91">
        <f>IF(TrRoad_act!U62=0,0,TrRoad_ene!U65/TrRoad_tech!U93)</f>
        <v>1.075119741445921</v>
      </c>
      <c r="V120" s="91">
        <f>IF(TrRoad_act!V62=0,0,TrRoad_ene!V65/TrRoad_tech!V93)</f>
        <v>1.0631143305214974</v>
      </c>
      <c r="W120" s="91">
        <f>IF(TrRoad_act!W62=0,0,TrRoad_ene!W65/TrRoad_tech!W93)</f>
        <v>1.1094445307362102</v>
      </c>
      <c r="DA120" s="171"/>
    </row>
    <row r="121" spans="1:105" ht="11.45" customHeight="1" x14ac:dyDescent="0.25">
      <c r="A121" s="111" t="s">
        <v>112</v>
      </c>
      <c r="B121" s="91">
        <f>IF(TrRoad_act!B63=0,0,TrRoad_ene!B66/TrRoad_tech!B94)</f>
        <v>1.0246415459094251</v>
      </c>
      <c r="C121" s="91">
        <f>IF(TrRoad_act!C63=0,0,TrRoad_ene!C66/TrRoad_tech!C94)</f>
        <v>1.0353068646740591</v>
      </c>
      <c r="D121" s="91">
        <f>IF(TrRoad_act!D63=0,0,TrRoad_ene!D66/TrRoad_tech!D94)</f>
        <v>1.051255544076795</v>
      </c>
      <c r="E121" s="91">
        <f>IF(TrRoad_act!E63=0,0,TrRoad_ene!E66/TrRoad_tech!E94)</f>
        <v>1.0402871212741751</v>
      </c>
      <c r="F121" s="91">
        <f>IF(TrRoad_act!F63=0,0,TrRoad_ene!F66/TrRoad_tech!F94)</f>
        <v>1.037984077591662</v>
      </c>
      <c r="G121" s="91">
        <f>IF(TrRoad_act!G63=0,0,TrRoad_ene!G66/TrRoad_tech!G94)</f>
        <v>1.0408819625222012</v>
      </c>
      <c r="H121" s="91">
        <f>IF(TrRoad_act!H63=0,0,TrRoad_ene!H66/TrRoad_tech!H94)</f>
        <v>1.0199943884515914</v>
      </c>
      <c r="I121" s="91">
        <f>IF(TrRoad_act!I63=0,0,TrRoad_ene!I66/TrRoad_tech!I94)</f>
        <v>0.98428969672169453</v>
      </c>
      <c r="J121" s="91">
        <f>IF(TrRoad_act!J63=0,0,TrRoad_ene!J66/TrRoad_tech!J94)</f>
        <v>1.0286911735920943</v>
      </c>
      <c r="K121" s="91">
        <f>IF(TrRoad_act!K63=0,0,TrRoad_ene!K66/TrRoad_tech!K94)</f>
        <v>1.0237585736158921</v>
      </c>
      <c r="L121" s="91">
        <f>IF(TrRoad_act!L63=0,0,TrRoad_ene!L66/TrRoad_tech!L94)</f>
        <v>0.96886542040794277</v>
      </c>
      <c r="M121" s="91">
        <f>IF(TrRoad_act!M63=0,0,TrRoad_ene!M66/TrRoad_tech!M94)</f>
        <v>1.0324724720949821</v>
      </c>
      <c r="N121" s="91">
        <f>IF(TrRoad_act!N63=0,0,TrRoad_ene!N66/TrRoad_tech!N94)</f>
        <v>1.0730365277900684</v>
      </c>
      <c r="O121" s="91">
        <f>IF(TrRoad_act!O63=0,0,TrRoad_ene!O66/TrRoad_tech!O94)</f>
        <v>1.0804934895024607</v>
      </c>
      <c r="P121" s="91">
        <f>IF(TrRoad_act!P63=0,0,TrRoad_ene!P66/TrRoad_tech!P94)</f>
        <v>1.0758771257561719</v>
      </c>
      <c r="Q121" s="91">
        <f>IF(TrRoad_act!Q63=0,0,TrRoad_ene!Q66/TrRoad_tech!Q94)</f>
        <v>1.0475611961900144</v>
      </c>
      <c r="R121" s="91">
        <f>IF(TrRoad_act!R63=0,0,TrRoad_ene!R66/TrRoad_tech!R94)</f>
        <v>1.0196268109197788</v>
      </c>
      <c r="S121" s="91">
        <f>IF(TrRoad_act!S63=0,0,TrRoad_ene!S66/TrRoad_tech!S94)</f>
        <v>1.0107671101455455</v>
      </c>
      <c r="T121" s="91">
        <f>IF(TrRoad_act!T63=0,0,TrRoad_ene!T66/TrRoad_tech!T94)</f>
        <v>0.99793861809674389</v>
      </c>
      <c r="U121" s="91">
        <f>IF(TrRoad_act!U63=0,0,TrRoad_ene!U66/TrRoad_tech!U94)</f>
        <v>0.9997975373844179</v>
      </c>
      <c r="V121" s="91">
        <f>IF(TrRoad_act!V63=0,0,TrRoad_ene!V66/TrRoad_tech!V94)</f>
        <v>0.96941506136944522</v>
      </c>
      <c r="W121" s="91">
        <f>IF(TrRoad_act!W63=0,0,TrRoad_ene!W66/TrRoad_tech!W94)</f>
        <v>1.008503235016696</v>
      </c>
      <c r="DA121" s="171"/>
    </row>
    <row r="122" spans="1:105" ht="11.45" customHeight="1" x14ac:dyDescent="0.25">
      <c r="A122" s="111" t="s">
        <v>113</v>
      </c>
      <c r="B122" s="91">
        <f>IF(TrRoad_act!B64=0,0,TrRoad_ene!B67/TrRoad_tech!B95)</f>
        <v>0.92176051926489067</v>
      </c>
      <c r="C122" s="91">
        <f>IF(TrRoad_act!C64=0,0,TrRoad_ene!C67/TrRoad_tech!C95)</f>
        <v>0.92280991562098413</v>
      </c>
      <c r="D122" s="91">
        <f>IF(TrRoad_act!D64=0,0,TrRoad_ene!D67/TrRoad_tech!D95)</f>
        <v>0.90596995598459396</v>
      </c>
      <c r="E122" s="91">
        <f>IF(TrRoad_act!E64=0,0,TrRoad_ene!E67/TrRoad_tech!E95)</f>
        <v>0.90882706329765706</v>
      </c>
      <c r="F122" s="91">
        <f>IF(TrRoad_act!F64=0,0,TrRoad_ene!F67/TrRoad_tech!F95)</f>
        <v>0.93615272997591159</v>
      </c>
      <c r="G122" s="91">
        <f>IF(TrRoad_act!G64=0,0,TrRoad_ene!G67/TrRoad_tech!G95)</f>
        <v>0.98913121061328013</v>
      </c>
      <c r="H122" s="91">
        <f>IF(TrRoad_act!H64=0,0,TrRoad_ene!H67/TrRoad_tech!H95)</f>
        <v>1.0136227645576279</v>
      </c>
      <c r="I122" s="91">
        <f>IF(TrRoad_act!I64=0,0,TrRoad_ene!I67/TrRoad_tech!I95)</f>
        <v>1.0284658864465486</v>
      </c>
      <c r="J122" s="91">
        <f>IF(TrRoad_act!J64=0,0,TrRoad_ene!J67/TrRoad_tech!J95)</f>
        <v>1.0110042819889984</v>
      </c>
      <c r="K122" s="91">
        <f>IF(TrRoad_act!K64=0,0,TrRoad_ene!K67/TrRoad_tech!K95)</f>
        <v>0.92569595953054573</v>
      </c>
      <c r="L122" s="91">
        <f>IF(TrRoad_act!L64=0,0,TrRoad_ene!L67/TrRoad_tech!L95)</f>
        <v>1.016695355862075</v>
      </c>
      <c r="M122" s="91">
        <f>IF(TrRoad_act!M64=0,0,TrRoad_ene!M67/TrRoad_tech!M95)</f>
        <v>1.0205749416357413</v>
      </c>
      <c r="N122" s="91">
        <f>IF(TrRoad_act!N64=0,0,TrRoad_ene!N67/TrRoad_tech!N95)</f>
        <v>1.0232149174732794</v>
      </c>
      <c r="O122" s="91">
        <f>IF(TrRoad_act!O64=0,0,TrRoad_ene!O67/TrRoad_tech!O95)</f>
        <v>1.0339866773677839</v>
      </c>
      <c r="P122" s="91">
        <f>IF(TrRoad_act!P64=0,0,TrRoad_ene!P67/TrRoad_tech!P95)</f>
        <v>1.0186030189968902</v>
      </c>
      <c r="Q122" s="91">
        <f>IF(TrRoad_act!Q64=0,0,TrRoad_ene!Q67/TrRoad_tech!Q95)</f>
        <v>1.0352984258881663</v>
      </c>
      <c r="R122" s="91">
        <f>IF(TrRoad_act!R64=0,0,TrRoad_ene!R67/TrRoad_tech!R95)</f>
        <v>1.0217506799395484</v>
      </c>
      <c r="S122" s="91">
        <f>IF(TrRoad_act!S64=0,0,TrRoad_ene!S67/TrRoad_tech!S95)</f>
        <v>0.92742597026745477</v>
      </c>
      <c r="T122" s="91">
        <f>IF(TrRoad_act!T64=0,0,TrRoad_ene!T67/TrRoad_tech!T95)</f>
        <v>0.95685768921483749</v>
      </c>
      <c r="U122" s="91">
        <f>IF(TrRoad_act!U64=0,0,TrRoad_ene!U67/TrRoad_tech!U95)</f>
        <v>1.0334254092219795</v>
      </c>
      <c r="V122" s="91">
        <f>IF(TrRoad_act!V64=0,0,TrRoad_ene!V67/TrRoad_tech!V95)</f>
        <v>1.0506258504686765</v>
      </c>
      <c r="W122" s="91">
        <f>IF(TrRoad_act!W64=0,0,TrRoad_ene!W67/TrRoad_tech!W95)</f>
        <v>1.0985451768868013</v>
      </c>
      <c r="DA122" s="171"/>
    </row>
    <row r="123" spans="1:105" ht="11.45" customHeight="1" x14ac:dyDescent="0.25">
      <c r="A123" s="111" t="s">
        <v>114</v>
      </c>
      <c r="B123" s="91">
        <f>IF(TrRoad_act!B65=0,0,TrRoad_ene!B68/TrRoad_tech!B96)</f>
        <v>0</v>
      </c>
      <c r="C123" s="91">
        <f>IF(TrRoad_act!C65=0,0,TrRoad_ene!C68/TrRoad_tech!C96)</f>
        <v>0</v>
      </c>
      <c r="D123" s="91">
        <f>IF(TrRoad_act!D65=0,0,TrRoad_ene!D68/TrRoad_tech!D96)</f>
        <v>0</v>
      </c>
      <c r="E123" s="91">
        <f>IF(TrRoad_act!E65=0,0,TrRoad_ene!E68/TrRoad_tech!E96)</f>
        <v>0</v>
      </c>
      <c r="F123" s="91">
        <f>IF(TrRoad_act!F65=0,0,TrRoad_ene!F68/TrRoad_tech!F96)</f>
        <v>0</v>
      </c>
      <c r="G123" s="91">
        <f>IF(TrRoad_act!G65=0,0,TrRoad_ene!G68/TrRoad_tech!G96)</f>
        <v>0</v>
      </c>
      <c r="H123" s="91">
        <f>IF(TrRoad_act!H65=0,0,TrRoad_ene!H68/TrRoad_tech!H96)</f>
        <v>0</v>
      </c>
      <c r="I123" s="91">
        <f>IF(TrRoad_act!I65=0,0,TrRoad_ene!I68/TrRoad_tech!I96)</f>
        <v>0</v>
      </c>
      <c r="J123" s="91">
        <f>IF(TrRoad_act!J65=0,0,TrRoad_ene!J68/TrRoad_tech!J96)</f>
        <v>1.0470268351088485</v>
      </c>
      <c r="K123" s="91">
        <f>IF(TrRoad_act!K65=0,0,TrRoad_ene!K68/TrRoad_tech!K96)</f>
        <v>1.0471701984492783</v>
      </c>
      <c r="L123" s="91">
        <f>IF(TrRoad_act!L65=0,0,TrRoad_ene!L68/TrRoad_tech!L96)</f>
        <v>1.0534869975210117</v>
      </c>
      <c r="M123" s="91">
        <f>IF(TrRoad_act!M65=0,0,TrRoad_ene!M68/TrRoad_tech!M96)</f>
        <v>1.0683948183286598</v>
      </c>
      <c r="N123" s="91">
        <f>IF(TrRoad_act!N65=0,0,TrRoad_ene!N68/TrRoad_tech!N96)</f>
        <v>1.1849012165914918</v>
      </c>
      <c r="O123" s="91">
        <f>IF(TrRoad_act!O65=0,0,TrRoad_ene!O68/TrRoad_tech!O96)</f>
        <v>0.98893915470963933</v>
      </c>
      <c r="P123" s="91">
        <f>IF(TrRoad_act!P65=0,0,TrRoad_ene!P68/TrRoad_tech!P96)</f>
        <v>0.98999477841286976</v>
      </c>
      <c r="Q123" s="91">
        <f>IF(TrRoad_act!Q65=0,0,TrRoad_ene!Q68/TrRoad_tech!Q96)</f>
        <v>1.0250648687967581</v>
      </c>
      <c r="R123" s="91">
        <f>IF(TrRoad_act!R65=0,0,TrRoad_ene!R68/TrRoad_tech!R96)</f>
        <v>1.0137751399182617</v>
      </c>
      <c r="S123" s="91">
        <f>IF(TrRoad_act!S65=0,0,TrRoad_ene!S68/TrRoad_tech!S96)</f>
        <v>1.0388451924627495</v>
      </c>
      <c r="T123" s="91">
        <f>IF(TrRoad_act!T65=0,0,TrRoad_ene!T68/TrRoad_tech!T96)</f>
        <v>1.0697000142320827</v>
      </c>
      <c r="U123" s="91">
        <f>IF(TrRoad_act!U65=0,0,TrRoad_ene!U68/TrRoad_tech!U96)</f>
        <v>1.0806378056006229</v>
      </c>
      <c r="V123" s="91">
        <f>IF(TrRoad_act!V65=0,0,TrRoad_ene!V68/TrRoad_tech!V96)</f>
        <v>1.0836608683434976</v>
      </c>
      <c r="W123" s="91">
        <f>IF(TrRoad_act!W65=0,0,TrRoad_ene!W68/TrRoad_tech!W96)</f>
        <v>1.1157363001767167</v>
      </c>
      <c r="DA123" s="171"/>
    </row>
    <row r="124" spans="1:105" ht="11.45" customHeight="1" x14ac:dyDescent="0.25">
      <c r="A124" s="111" t="s">
        <v>115</v>
      </c>
      <c r="B124" s="91">
        <f>IF(TrRoad_act!B66=0,0,TrRoad_ene!B69/TrRoad_tech!B97)</f>
        <v>0</v>
      </c>
      <c r="C124" s="91">
        <f>IF(TrRoad_act!C66=0,0,TrRoad_ene!C69/TrRoad_tech!C97)</f>
        <v>0</v>
      </c>
      <c r="D124" s="91">
        <f>IF(TrRoad_act!D66=0,0,TrRoad_ene!D69/TrRoad_tech!D97)</f>
        <v>0</v>
      </c>
      <c r="E124" s="91">
        <f>IF(TrRoad_act!E66=0,0,TrRoad_ene!E69/TrRoad_tech!E97)</f>
        <v>1.0322222222259601</v>
      </c>
      <c r="F124" s="91">
        <f>IF(TrRoad_act!F66=0,0,TrRoad_ene!F69/TrRoad_tech!F97)</f>
        <v>1.0328369519943399</v>
      </c>
      <c r="G124" s="91">
        <f>IF(TrRoad_act!G66=0,0,TrRoad_ene!G69/TrRoad_tech!G97)</f>
        <v>1.0332909009762152</v>
      </c>
      <c r="H124" s="91">
        <f>IF(TrRoad_act!H66=0,0,TrRoad_ene!H69/TrRoad_tech!H97)</f>
        <v>1.0520256102679839</v>
      </c>
      <c r="I124" s="91">
        <f>IF(TrRoad_act!I66=0,0,TrRoad_ene!I69/TrRoad_tech!I97)</f>
        <v>1.0530300822793226</v>
      </c>
      <c r="J124" s="91">
        <f>IF(TrRoad_act!J66=0,0,TrRoad_ene!J69/TrRoad_tech!J97)</f>
        <v>1.055451204482996</v>
      </c>
      <c r="K124" s="91">
        <f>IF(TrRoad_act!K66=0,0,TrRoad_ene!K69/TrRoad_tech!K97)</f>
        <v>1.055851534022457</v>
      </c>
      <c r="L124" s="91">
        <f>IF(TrRoad_act!L66=0,0,TrRoad_ene!L69/TrRoad_tech!L97)</f>
        <v>1.057400586542683</v>
      </c>
      <c r="M124" s="91">
        <f>IF(TrRoad_act!M66=0,0,TrRoad_ene!M69/TrRoad_tech!M97)</f>
        <v>1.0620564980253986</v>
      </c>
      <c r="N124" s="91">
        <f>IF(TrRoad_act!N66=0,0,TrRoad_ene!N69/TrRoad_tech!N97)</f>
        <v>1.0657580585612392</v>
      </c>
      <c r="O124" s="91">
        <f>IF(TrRoad_act!O66=0,0,TrRoad_ene!O69/TrRoad_tech!O97)</f>
        <v>1.0691470697480445</v>
      </c>
      <c r="P124" s="91">
        <f>IF(TrRoad_act!P66=0,0,TrRoad_ene!P69/TrRoad_tech!P97)</f>
        <v>1.0724477849121996</v>
      </c>
      <c r="Q124" s="91">
        <f>IF(TrRoad_act!Q66=0,0,TrRoad_ene!Q69/TrRoad_tech!Q97)</f>
        <v>1.0798198464660473</v>
      </c>
      <c r="R124" s="91">
        <f>IF(TrRoad_act!R66=0,0,TrRoad_ene!R69/TrRoad_tech!R97)</f>
        <v>1.0836677428683243</v>
      </c>
      <c r="S124" s="91">
        <f>IF(TrRoad_act!S66=0,0,TrRoad_ene!S69/TrRoad_tech!S97)</f>
        <v>1.0857948765289307</v>
      </c>
      <c r="T124" s="91">
        <f>IF(TrRoad_act!T66=0,0,TrRoad_ene!T69/TrRoad_tech!T97)</f>
        <v>1.0916168067685537</v>
      </c>
      <c r="U124" s="91">
        <f>IF(TrRoad_act!U66=0,0,TrRoad_ene!U69/TrRoad_tech!U97)</f>
        <v>1.0980329036754757</v>
      </c>
      <c r="V124" s="91">
        <f>IF(TrRoad_act!V66=0,0,TrRoad_ene!V69/TrRoad_tech!V97)</f>
        <v>1.0987720154357818</v>
      </c>
      <c r="W124" s="91">
        <f>IF(TrRoad_act!W66=0,0,TrRoad_ene!W69/TrRoad_tech!W97)</f>
        <v>1.0988444234089789</v>
      </c>
      <c r="DA124" s="171"/>
    </row>
    <row r="125" spans="1:105" ht="11.45" customHeight="1" x14ac:dyDescent="0.25">
      <c r="A125" s="109" t="s">
        <v>21</v>
      </c>
      <c r="B125" s="151">
        <f>IF(TrRoad_act!B67=0,0,TrRoad_ene!B70/TrRoad_tech!B98)</f>
        <v>1.1206280099442534</v>
      </c>
      <c r="C125" s="151">
        <f>IF(TrRoad_act!C67=0,0,TrRoad_ene!C70/TrRoad_tech!C98)</f>
        <v>1.1111583655213502</v>
      </c>
      <c r="D125" s="151">
        <f>IF(TrRoad_act!D67=0,0,TrRoad_ene!D70/TrRoad_tech!D98)</f>
        <v>1.1110972475649701</v>
      </c>
      <c r="E125" s="151">
        <f>IF(TrRoad_act!E67=0,0,TrRoad_ene!E70/TrRoad_tech!E98)</f>
        <v>1.125196760571354</v>
      </c>
      <c r="F125" s="151">
        <f>IF(TrRoad_act!F67=0,0,TrRoad_ene!F70/TrRoad_tech!F98)</f>
        <v>1.1141885908043268</v>
      </c>
      <c r="G125" s="151">
        <f>IF(TrRoad_act!G67=0,0,TrRoad_ene!G70/TrRoad_tech!G98)</f>
        <v>1.1136787225993983</v>
      </c>
      <c r="H125" s="151">
        <f>IF(TrRoad_act!H67=0,0,TrRoad_ene!H70/TrRoad_tech!H98)</f>
        <v>1.1207369310516273</v>
      </c>
      <c r="I125" s="151">
        <f>IF(TrRoad_act!I67=0,0,TrRoad_ene!I70/TrRoad_tech!I98)</f>
        <v>1.1248452179102955</v>
      </c>
      <c r="J125" s="151">
        <f>IF(TrRoad_act!J67=0,0,TrRoad_ene!J70/TrRoad_tech!J98)</f>
        <v>1.131668428287862</v>
      </c>
      <c r="K125" s="151">
        <f>IF(TrRoad_act!K67=0,0,TrRoad_ene!K70/TrRoad_tech!K98)</f>
        <v>1.1473869763265572</v>
      </c>
      <c r="L125" s="151">
        <f>IF(TrRoad_act!L67=0,0,TrRoad_ene!L70/TrRoad_tech!L98)</f>
        <v>1.151406999122156</v>
      </c>
      <c r="M125" s="151">
        <f>IF(TrRoad_act!M67=0,0,TrRoad_ene!M70/TrRoad_tech!M98)</f>
        <v>1.1654503903382178</v>
      </c>
      <c r="N125" s="151">
        <f>IF(TrRoad_act!N67=0,0,TrRoad_ene!N70/TrRoad_tech!N98)</f>
        <v>1.1679608075165335</v>
      </c>
      <c r="O125" s="151">
        <f>IF(TrRoad_act!O67=0,0,TrRoad_ene!O70/TrRoad_tech!O98)</f>
        <v>1.1816055567979036</v>
      </c>
      <c r="P125" s="151">
        <f>IF(TrRoad_act!P67=0,0,TrRoad_ene!P70/TrRoad_tech!P98)</f>
        <v>1.1917467380212903</v>
      </c>
      <c r="Q125" s="151">
        <f>IF(TrRoad_act!Q67=0,0,TrRoad_ene!Q70/TrRoad_tech!Q98)</f>
        <v>1.2065229435682248</v>
      </c>
      <c r="R125" s="151">
        <f>IF(TrRoad_act!R67=0,0,TrRoad_ene!R70/TrRoad_tech!R98)</f>
        <v>1.2197629109061738</v>
      </c>
      <c r="S125" s="151">
        <f>IF(TrRoad_act!S67=0,0,TrRoad_ene!S70/TrRoad_tech!S98)</f>
        <v>1.2371337742334376</v>
      </c>
      <c r="T125" s="151">
        <f>IF(TrRoad_act!T67=0,0,TrRoad_ene!T70/TrRoad_tech!T98)</f>
        <v>1.2466805173736921</v>
      </c>
      <c r="U125" s="151">
        <f>IF(TrRoad_act!U67=0,0,TrRoad_ene!U70/TrRoad_tech!U98)</f>
        <v>1.2669511306497396</v>
      </c>
      <c r="V125" s="151">
        <f>IF(TrRoad_act!V67=0,0,TrRoad_ene!V70/TrRoad_tech!V98)</f>
        <v>1.2912916465042636</v>
      </c>
      <c r="W125" s="151">
        <f>IF(TrRoad_act!W67=0,0,TrRoad_ene!W70/TrRoad_tech!W98)</f>
        <v>1.3158805352456493</v>
      </c>
      <c r="DA125" s="176"/>
    </row>
    <row r="126" spans="1:105" ht="11.45" customHeight="1" x14ac:dyDescent="0.25">
      <c r="A126" s="111" t="s">
        <v>110</v>
      </c>
      <c r="B126" s="93">
        <f>IF(TrRoad_act!B68=0,0,TrRoad_ene!B71/TrRoad_tech!B99)</f>
        <v>1.1153375451022676</v>
      </c>
      <c r="C126" s="93">
        <f>IF(TrRoad_act!C68=0,0,TrRoad_ene!C71/TrRoad_tech!C99)</f>
        <v>1.1120991527872053</v>
      </c>
      <c r="D126" s="93">
        <f>IF(TrRoad_act!D68=0,0,TrRoad_ene!D71/TrRoad_tech!D99)</f>
        <v>1.1122628990032342</v>
      </c>
      <c r="E126" s="93">
        <f>IF(TrRoad_act!E68=0,0,TrRoad_ene!E71/TrRoad_tech!E99)</f>
        <v>1.111841744703729</v>
      </c>
      <c r="F126" s="93">
        <f>IF(TrRoad_act!F68=0,0,TrRoad_ene!F71/TrRoad_tech!F99)</f>
        <v>1.1109084430208713</v>
      </c>
      <c r="G126" s="93">
        <f>IF(TrRoad_act!G68=0,0,TrRoad_ene!G71/TrRoad_tech!G99)</f>
        <v>1.1117495783098406</v>
      </c>
      <c r="H126" s="93">
        <f>IF(TrRoad_act!H68=0,0,TrRoad_ene!H71/TrRoad_tech!H99)</f>
        <v>1.109044838246189</v>
      </c>
      <c r="I126" s="93">
        <f>IF(TrRoad_act!I68=0,0,TrRoad_ene!I71/TrRoad_tech!I99)</f>
        <v>1.1067467589399611</v>
      </c>
      <c r="J126" s="93">
        <f>IF(TrRoad_act!J68=0,0,TrRoad_ene!J71/TrRoad_tech!J99)</f>
        <v>1.1039755807831444</v>
      </c>
      <c r="K126" s="93">
        <f>IF(TrRoad_act!K68=0,0,TrRoad_ene!K71/TrRoad_tech!K99)</f>
        <v>1.1029179756565619</v>
      </c>
      <c r="L126" s="93">
        <f>IF(TrRoad_act!L68=0,0,TrRoad_ene!L71/TrRoad_tech!L99)</f>
        <v>1.1018445260834702</v>
      </c>
      <c r="M126" s="93">
        <f>IF(TrRoad_act!M68=0,0,TrRoad_ene!M71/TrRoad_tech!M99)</f>
        <v>1.097144549509556</v>
      </c>
      <c r="N126" s="93">
        <f>IF(TrRoad_act!N68=0,0,TrRoad_ene!N71/TrRoad_tech!N99)</f>
        <v>1.094719411525177</v>
      </c>
      <c r="O126" s="93">
        <f>IF(TrRoad_act!O68=0,0,TrRoad_ene!O71/TrRoad_tech!O99)</f>
        <v>1.1139685435526185</v>
      </c>
      <c r="P126" s="93">
        <f>IF(TrRoad_act!P68=0,0,TrRoad_ene!P71/TrRoad_tech!P99)</f>
        <v>1.1117856196066935</v>
      </c>
      <c r="Q126" s="93">
        <f>IF(TrRoad_act!Q68=0,0,TrRoad_ene!Q71/TrRoad_tech!Q99)</f>
        <v>1.1084275866913027</v>
      </c>
      <c r="R126" s="93">
        <f>IF(TrRoad_act!R68=0,0,TrRoad_ene!R71/TrRoad_tech!R99)</f>
        <v>1.1099123268096114</v>
      </c>
      <c r="S126" s="93">
        <f>IF(TrRoad_act!S68=0,0,TrRoad_ene!S71/TrRoad_tech!S99)</f>
        <v>1.1145777312942533</v>
      </c>
      <c r="T126" s="93">
        <f>IF(TrRoad_act!T68=0,0,TrRoad_ene!T71/TrRoad_tech!T99)</f>
        <v>1.112015495958343</v>
      </c>
      <c r="U126" s="93">
        <f>IF(TrRoad_act!U68=0,0,TrRoad_ene!U71/TrRoad_tech!U99)</f>
        <v>1.1316528290840846</v>
      </c>
      <c r="V126" s="93">
        <f>IF(TrRoad_act!V68=0,0,TrRoad_ene!V71/TrRoad_tech!V99)</f>
        <v>1.1250341239544841</v>
      </c>
      <c r="W126" s="93">
        <f>IF(TrRoad_act!W68=0,0,TrRoad_ene!W71/TrRoad_tech!W99)</f>
        <v>1.1183211034235332</v>
      </c>
      <c r="DA126" s="175"/>
    </row>
    <row r="127" spans="1:105" ht="11.45" customHeight="1" x14ac:dyDescent="0.25">
      <c r="A127" s="111" t="s">
        <v>111</v>
      </c>
      <c r="B127" s="93">
        <f>IF(TrRoad_act!B69=0,0,TrRoad_ene!B72/TrRoad_tech!B100)</f>
        <v>1.1147108822541776</v>
      </c>
      <c r="C127" s="93">
        <f>IF(TrRoad_act!C69=0,0,TrRoad_ene!C72/TrRoad_tech!C100)</f>
        <v>1.1054359923051504</v>
      </c>
      <c r="D127" s="93">
        <f>IF(TrRoad_act!D69=0,0,TrRoad_ene!D72/TrRoad_tech!D100)</f>
        <v>1.1046958287675557</v>
      </c>
      <c r="E127" s="93">
        <f>IF(TrRoad_act!E69=0,0,TrRoad_ene!E72/TrRoad_tech!E100)</f>
        <v>1.1198544836316784</v>
      </c>
      <c r="F127" s="93">
        <f>IF(TrRoad_act!F69=0,0,TrRoad_ene!F72/TrRoad_tech!F100)</f>
        <v>1.1080496076379414</v>
      </c>
      <c r="G127" s="93">
        <f>IF(TrRoad_act!G69=0,0,TrRoad_ene!G72/TrRoad_tech!G100)</f>
        <v>1.1127482263574109</v>
      </c>
      <c r="H127" s="93">
        <f>IF(TrRoad_act!H69=0,0,TrRoad_ene!H72/TrRoad_tech!H100)</f>
        <v>1.120006565277782</v>
      </c>
      <c r="I127" s="93">
        <f>IF(TrRoad_act!I69=0,0,TrRoad_ene!I72/TrRoad_tech!I100)</f>
        <v>1.1243118608664562</v>
      </c>
      <c r="J127" s="93">
        <f>IF(TrRoad_act!J69=0,0,TrRoad_ene!J72/TrRoad_tech!J100)</f>
        <v>1.1279959519179981</v>
      </c>
      <c r="K127" s="93">
        <f>IF(TrRoad_act!K69=0,0,TrRoad_ene!K72/TrRoad_tech!K100)</f>
        <v>1.1461258506398284</v>
      </c>
      <c r="L127" s="93">
        <f>IF(TrRoad_act!L69=0,0,TrRoad_ene!L72/TrRoad_tech!L100)</f>
        <v>1.1503196284849155</v>
      </c>
      <c r="M127" s="93">
        <f>IF(TrRoad_act!M69=0,0,TrRoad_ene!M72/TrRoad_tech!M100)</f>
        <v>1.1584961083962002</v>
      </c>
      <c r="N127" s="93">
        <f>IF(TrRoad_act!N69=0,0,TrRoad_ene!N72/TrRoad_tech!N100)</f>
        <v>1.1573350344356346</v>
      </c>
      <c r="O127" s="93">
        <f>IF(TrRoad_act!O69=0,0,TrRoad_ene!O72/TrRoad_tech!O100)</f>
        <v>1.1697130133249944</v>
      </c>
      <c r="P127" s="93">
        <f>IF(TrRoad_act!P69=0,0,TrRoad_ene!P72/TrRoad_tech!P100)</f>
        <v>1.1805415247286091</v>
      </c>
      <c r="Q127" s="93">
        <f>IF(TrRoad_act!Q69=0,0,TrRoad_ene!Q72/TrRoad_tech!Q100)</f>
        <v>1.1943851219721717</v>
      </c>
      <c r="R127" s="93">
        <f>IF(TrRoad_act!R69=0,0,TrRoad_ene!R72/TrRoad_tech!R100)</f>
        <v>1.207877556410146</v>
      </c>
      <c r="S127" s="93">
        <f>IF(TrRoad_act!S69=0,0,TrRoad_ene!S72/TrRoad_tech!S100)</f>
        <v>1.2290484201051601</v>
      </c>
      <c r="T127" s="93">
        <f>IF(TrRoad_act!T69=0,0,TrRoad_ene!T72/TrRoad_tech!T100)</f>
        <v>1.2427084853752239</v>
      </c>
      <c r="U127" s="93">
        <f>IF(TrRoad_act!U69=0,0,TrRoad_ene!U72/TrRoad_tech!U100)</f>
        <v>1.2585520195121369</v>
      </c>
      <c r="V127" s="93">
        <f>IF(TrRoad_act!V69=0,0,TrRoad_ene!V72/TrRoad_tech!V100)</f>
        <v>1.2786789944497445</v>
      </c>
      <c r="W127" s="93">
        <f>IF(TrRoad_act!W69=0,0,TrRoad_ene!W72/TrRoad_tech!W100)</f>
        <v>1.2951146681215562</v>
      </c>
      <c r="DA127" s="175"/>
    </row>
    <row r="128" spans="1:105" ht="11.45" customHeight="1" x14ac:dyDescent="0.25">
      <c r="A128" s="111" t="s">
        <v>112</v>
      </c>
      <c r="B128" s="93">
        <f>IF(TrRoad_act!B70=0,0,TrRoad_ene!B73/TrRoad_tech!B101)</f>
        <v>1.1022667780244895</v>
      </c>
      <c r="C128" s="93">
        <f>IF(TrRoad_act!C70=0,0,TrRoad_ene!C73/TrRoad_tech!C101)</f>
        <v>1.099827588799138</v>
      </c>
      <c r="D128" s="93">
        <f>IF(TrRoad_act!D70=0,0,TrRoad_ene!D73/TrRoad_tech!D101)</f>
        <v>1.1001418424459732</v>
      </c>
      <c r="E128" s="93">
        <f>IF(TrRoad_act!E70=0,0,TrRoad_ene!E73/TrRoad_tech!E101)</f>
        <v>1.0998933368627575</v>
      </c>
      <c r="F128" s="93">
        <f>IF(TrRoad_act!F70=0,0,TrRoad_ene!F73/TrRoad_tech!F101)</f>
        <v>1.1018578079783623</v>
      </c>
      <c r="G128" s="93">
        <f>IF(TrRoad_act!G70=0,0,TrRoad_ene!G73/TrRoad_tech!G101)</f>
        <v>1.1051777242089695</v>
      </c>
      <c r="H128" s="93">
        <f>IF(TrRoad_act!H70=0,0,TrRoad_ene!H73/TrRoad_tech!H101)</f>
        <v>1.1081635958914715</v>
      </c>
      <c r="I128" s="93">
        <f>IF(TrRoad_act!I70=0,0,TrRoad_ene!I73/TrRoad_tech!I101)</f>
        <v>1.1125388326254282</v>
      </c>
      <c r="J128" s="93">
        <f>IF(TrRoad_act!J70=0,0,TrRoad_ene!J73/TrRoad_tech!J101)</f>
        <v>1.1178873074902014</v>
      </c>
      <c r="K128" s="93">
        <f>IF(TrRoad_act!K70=0,0,TrRoad_ene!K73/TrRoad_tech!K101)</f>
        <v>1.1254906639775273</v>
      </c>
      <c r="L128" s="93">
        <f>IF(TrRoad_act!L70=0,0,TrRoad_ene!L73/TrRoad_tech!L101)</f>
        <v>1.1312310334287432</v>
      </c>
      <c r="M128" s="93">
        <f>IF(TrRoad_act!M70=0,0,TrRoad_ene!M73/TrRoad_tech!M101)</f>
        <v>1.1368444684754109</v>
      </c>
      <c r="N128" s="93">
        <f>IF(TrRoad_act!N70=0,0,TrRoad_ene!N73/TrRoad_tech!N101)</f>
        <v>1.1390195085679766</v>
      </c>
      <c r="O128" s="93">
        <f>IF(TrRoad_act!O70=0,0,TrRoad_ene!O73/TrRoad_tech!O101)</f>
        <v>1.1428295566091351</v>
      </c>
      <c r="P128" s="93">
        <f>IF(TrRoad_act!P70=0,0,TrRoad_ene!P73/TrRoad_tech!P101)</f>
        <v>1.1498455908691771</v>
      </c>
      <c r="Q128" s="93">
        <f>IF(TrRoad_act!Q70=0,0,TrRoad_ene!Q73/TrRoad_tech!Q101)</f>
        <v>1.1586677481607062</v>
      </c>
      <c r="R128" s="93">
        <f>IF(TrRoad_act!R70=0,0,TrRoad_ene!R73/TrRoad_tech!R101)</f>
        <v>1.1622532368797531</v>
      </c>
      <c r="S128" s="93">
        <f>IF(TrRoad_act!S70=0,0,TrRoad_ene!S73/TrRoad_tech!S101)</f>
        <v>1.1656156672908142</v>
      </c>
      <c r="T128" s="93">
        <f>IF(TrRoad_act!T70=0,0,TrRoad_ene!T73/TrRoad_tech!T101)</f>
        <v>1.1846760859365584</v>
      </c>
      <c r="U128" s="93">
        <f>IF(TrRoad_act!U70=0,0,TrRoad_ene!U73/TrRoad_tech!U101)</f>
        <v>1.1920349784171065</v>
      </c>
      <c r="V128" s="93">
        <f>IF(TrRoad_act!V70=0,0,TrRoad_ene!V73/TrRoad_tech!V101)</f>
        <v>1.197721404078278</v>
      </c>
      <c r="W128" s="93">
        <f>IF(TrRoad_act!W70=0,0,TrRoad_ene!W73/TrRoad_tech!W101)</f>
        <v>1.2150171669200729</v>
      </c>
      <c r="DA128" s="175"/>
    </row>
    <row r="129" spans="1:105" ht="11.45" customHeight="1" x14ac:dyDescent="0.25">
      <c r="A129" s="111" t="s">
        <v>113</v>
      </c>
      <c r="B129" s="93">
        <f>IF(TrRoad_act!B71=0,0,TrRoad_ene!B74/TrRoad_tech!B102)</f>
        <v>0.84034792556606475</v>
      </c>
      <c r="C129" s="93">
        <f>IF(TrRoad_act!C71=0,0,TrRoad_ene!C74/TrRoad_tech!C102)</f>
        <v>0.96513510068762653</v>
      </c>
      <c r="D129" s="93">
        <f>IF(TrRoad_act!D71=0,0,TrRoad_ene!D74/TrRoad_tech!D102)</f>
        <v>1.0775529717780559</v>
      </c>
      <c r="E129" s="93">
        <f>IF(TrRoad_act!E71=0,0,TrRoad_ene!E74/TrRoad_tech!E102)</f>
        <v>1.0496443289320163</v>
      </c>
      <c r="F129" s="93">
        <f>IF(TrRoad_act!F71=0,0,TrRoad_ene!F74/TrRoad_tech!F102)</f>
        <v>1.1360614445676092</v>
      </c>
      <c r="G129" s="93">
        <f>IF(TrRoad_act!G71=0,0,TrRoad_ene!G74/TrRoad_tech!G102)</f>
        <v>0.82610437370956147</v>
      </c>
      <c r="H129" s="93">
        <f>IF(TrRoad_act!H71=0,0,TrRoad_ene!H74/TrRoad_tech!H102)</f>
        <v>0.92591444734433459</v>
      </c>
      <c r="I129" s="93">
        <f>IF(TrRoad_act!I71=0,0,TrRoad_ene!I74/TrRoad_tech!I102)</f>
        <v>0.9875982319478861</v>
      </c>
      <c r="J129" s="93">
        <f>IF(TrRoad_act!J71=0,0,TrRoad_ene!J74/TrRoad_tech!J102)</f>
        <v>1.1886034056072803</v>
      </c>
      <c r="K129" s="93">
        <f>IF(TrRoad_act!K71=0,0,TrRoad_ene!K74/TrRoad_tech!K102)</f>
        <v>1.0945397431828621</v>
      </c>
      <c r="L129" s="93">
        <f>IF(TrRoad_act!L71=0,0,TrRoad_ene!L74/TrRoad_tech!L102)</f>
        <v>1.1200135353273126</v>
      </c>
      <c r="M129" s="93">
        <f>IF(TrRoad_act!M71=0,0,TrRoad_ene!M74/TrRoad_tech!M102)</f>
        <v>1.4012266355336336</v>
      </c>
      <c r="N129" s="93">
        <f>IF(TrRoad_act!N71=0,0,TrRoad_ene!N74/TrRoad_tech!N102)</f>
        <v>1.5415792984502272</v>
      </c>
      <c r="O129" s="93">
        <f>IF(TrRoad_act!O71=0,0,TrRoad_ene!O74/TrRoad_tech!O102)</f>
        <v>1.5410141116129992</v>
      </c>
      <c r="P129" s="93">
        <f>IF(TrRoad_act!P71=0,0,TrRoad_ene!P74/TrRoad_tech!P102)</f>
        <v>1.5353375373016132</v>
      </c>
      <c r="Q129" s="93">
        <f>IF(TrRoad_act!Q71=0,0,TrRoad_ene!Q74/TrRoad_tech!Q102)</f>
        <v>1.5557541374427897</v>
      </c>
      <c r="R129" s="93">
        <f>IF(TrRoad_act!R71=0,0,TrRoad_ene!R74/TrRoad_tech!R102)</f>
        <v>1.562207718318902</v>
      </c>
      <c r="S129" s="93">
        <f>IF(TrRoad_act!S71=0,0,TrRoad_ene!S74/TrRoad_tech!S102)</f>
        <v>1.4472487350018863</v>
      </c>
      <c r="T129" s="93">
        <f>IF(TrRoad_act!T71=0,0,TrRoad_ene!T74/TrRoad_tech!T102)</f>
        <v>1.3478299280335331</v>
      </c>
      <c r="U129" s="93">
        <f>IF(TrRoad_act!U71=0,0,TrRoad_ene!U74/TrRoad_tech!U102)</f>
        <v>1.4502502234849175</v>
      </c>
      <c r="V129" s="93">
        <f>IF(TrRoad_act!V71=0,0,TrRoad_ene!V74/TrRoad_tech!V102)</f>
        <v>1.5202037878773724</v>
      </c>
      <c r="W129" s="93">
        <f>IF(TrRoad_act!W71=0,0,TrRoad_ene!W74/TrRoad_tech!W102)</f>
        <v>1.6747397314312371</v>
      </c>
      <c r="DA129" s="175"/>
    </row>
    <row r="130" spans="1:105" ht="11.45" customHeight="1" x14ac:dyDescent="0.25">
      <c r="A130" s="111" t="s">
        <v>115</v>
      </c>
      <c r="B130" s="93">
        <f>IF(TrRoad_act!B72=0,0,TrRoad_ene!B75/TrRoad_tech!B103)</f>
        <v>1.103895212525815</v>
      </c>
      <c r="C130" s="93">
        <f>IF(TrRoad_act!C72=0,0,TrRoad_ene!C75/TrRoad_tech!C103)</f>
        <v>1.0953076696579502</v>
      </c>
      <c r="D130" s="93">
        <f>IF(TrRoad_act!D72=0,0,TrRoad_ene!D75/TrRoad_tech!D103)</f>
        <v>1.0940850719250319</v>
      </c>
      <c r="E130" s="93">
        <f>IF(TrRoad_act!E72=0,0,TrRoad_ene!E75/TrRoad_tech!E103)</f>
        <v>1.0941466511794473</v>
      </c>
      <c r="F130" s="93">
        <f>IF(TrRoad_act!F72=0,0,TrRoad_ene!F75/TrRoad_tech!F103)</f>
        <v>1.0937825304672197</v>
      </c>
      <c r="G130" s="93">
        <f>IF(TrRoad_act!G72=0,0,TrRoad_ene!G75/TrRoad_tech!G103)</f>
        <v>1.0994751086342784</v>
      </c>
      <c r="H130" s="93">
        <f>IF(TrRoad_act!H72=0,0,TrRoad_ene!H75/TrRoad_tech!H103)</f>
        <v>1.0997155527735039</v>
      </c>
      <c r="I130" s="93">
        <f>IF(TrRoad_act!I72=0,0,TrRoad_ene!I75/TrRoad_tech!I103)</f>
        <v>1.1023797959931592</v>
      </c>
      <c r="J130" s="93">
        <f>IF(TrRoad_act!J72=0,0,TrRoad_ene!J75/TrRoad_tech!J103)</f>
        <v>1.1059674758889848</v>
      </c>
      <c r="K130" s="93">
        <f>IF(TrRoad_act!K72=0,0,TrRoad_ene!K75/TrRoad_tech!K103)</f>
        <v>1.1110623555967762</v>
      </c>
      <c r="L130" s="93">
        <f>IF(TrRoad_act!L72=0,0,TrRoad_ene!L75/TrRoad_tech!L103)</f>
        <v>1.1241462486749612</v>
      </c>
      <c r="M130" s="93">
        <f>IF(TrRoad_act!M72=0,0,TrRoad_ene!M75/TrRoad_tech!M103)</f>
        <v>1.1308327870123434</v>
      </c>
      <c r="N130" s="93">
        <f>IF(TrRoad_act!N72=0,0,TrRoad_ene!N75/TrRoad_tech!N103)</f>
        <v>1.1342601505614385</v>
      </c>
      <c r="O130" s="93">
        <f>IF(TrRoad_act!O72=0,0,TrRoad_ene!O75/TrRoad_tech!O103)</f>
        <v>1.1766596078809375</v>
      </c>
      <c r="P130" s="93">
        <f>IF(TrRoad_act!P72=0,0,TrRoad_ene!P75/TrRoad_tech!P103)</f>
        <v>1.2023606947183552</v>
      </c>
      <c r="Q130" s="93">
        <f>IF(TrRoad_act!Q72=0,0,TrRoad_ene!Q75/TrRoad_tech!Q103)</f>
        <v>1.2151304533311464</v>
      </c>
      <c r="R130" s="93">
        <f>IF(TrRoad_act!R72=0,0,TrRoad_ene!R75/TrRoad_tech!R103)</f>
        <v>1.2302777216157499</v>
      </c>
      <c r="S130" s="93">
        <f>IF(TrRoad_act!S72=0,0,TrRoad_ene!S75/TrRoad_tech!S103)</f>
        <v>1.2464862415701992</v>
      </c>
      <c r="T130" s="93">
        <f>IF(TrRoad_act!T72=0,0,TrRoad_ene!T75/TrRoad_tech!T103)</f>
        <v>1.2638763286173789</v>
      </c>
      <c r="U130" s="93">
        <f>IF(TrRoad_act!U72=0,0,TrRoad_ene!U75/TrRoad_tech!U103)</f>
        <v>1.2888830829261666</v>
      </c>
      <c r="V130" s="93">
        <f>IF(TrRoad_act!V72=0,0,TrRoad_ene!V75/TrRoad_tech!V103)</f>
        <v>1.3059438303343878</v>
      </c>
      <c r="W130" s="93">
        <f>IF(TrRoad_act!W72=0,0,TrRoad_ene!W75/TrRoad_tech!W103)</f>
        <v>1.3163294311238287</v>
      </c>
      <c r="DA130" s="175"/>
    </row>
    <row r="131" spans="1:105" ht="11.45" customHeight="1" x14ac:dyDescent="0.25">
      <c r="A131" s="27" t="s">
        <v>34</v>
      </c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DA131" s="173"/>
    </row>
    <row r="132" spans="1:105" ht="11.45" customHeight="1" x14ac:dyDescent="0.25">
      <c r="A132" s="136" t="s">
        <v>158</v>
      </c>
      <c r="B132" s="150">
        <f>IF(TrRoad_act!B74=0,0,TrRoad_ene!B77/TrRoad_tech!B105)</f>
        <v>1.1232571999451182</v>
      </c>
      <c r="C132" s="150">
        <f>IF(TrRoad_act!C74=0,0,TrRoad_ene!C77/TrRoad_tech!C105)</f>
        <v>1.100549169293509</v>
      </c>
      <c r="D132" s="150">
        <f>IF(TrRoad_act!D74=0,0,TrRoad_ene!D77/TrRoad_tech!D105)</f>
        <v>1.0928258858984921</v>
      </c>
      <c r="E132" s="150">
        <f>IF(TrRoad_act!E74=0,0,TrRoad_ene!E77/TrRoad_tech!E105)</f>
        <v>1.0857912006187087</v>
      </c>
      <c r="F132" s="150">
        <f>IF(TrRoad_act!F74=0,0,TrRoad_ene!F77/TrRoad_tech!F105)</f>
        <v>1.0830735735006636</v>
      </c>
      <c r="G132" s="150">
        <f>IF(TrRoad_act!G74=0,0,TrRoad_ene!G77/TrRoad_tech!G105)</f>
        <v>1.0803934603619696</v>
      </c>
      <c r="H132" s="150">
        <f>IF(TrRoad_act!H74=0,0,TrRoad_ene!H77/TrRoad_tech!H105)</f>
        <v>1.0805552942109233</v>
      </c>
      <c r="I132" s="150">
        <f>IF(TrRoad_act!I74=0,0,TrRoad_ene!I77/TrRoad_tech!I105)</f>
        <v>1.0851387182961392</v>
      </c>
      <c r="J132" s="150">
        <f>IF(TrRoad_act!J74=0,0,TrRoad_ene!J77/TrRoad_tech!J105)</f>
        <v>1.0904788466148785</v>
      </c>
      <c r="K132" s="150">
        <f>IF(TrRoad_act!K74=0,0,TrRoad_ene!K77/TrRoad_tech!K105)</f>
        <v>1.0969672734429523</v>
      </c>
      <c r="L132" s="150">
        <f>IF(TrRoad_act!L74=0,0,TrRoad_ene!L77/TrRoad_tech!L105)</f>
        <v>1.1027490462103522</v>
      </c>
      <c r="M132" s="150">
        <f>IF(TrRoad_act!M74=0,0,TrRoad_ene!M77/TrRoad_tech!M105)</f>
        <v>1.1105566018766768</v>
      </c>
      <c r="N132" s="150">
        <f>IF(TrRoad_act!N74=0,0,TrRoad_ene!N77/TrRoad_tech!N105)</f>
        <v>1.1194203117931052</v>
      </c>
      <c r="O132" s="150">
        <f>IF(TrRoad_act!O74=0,0,TrRoad_ene!O77/TrRoad_tech!O105)</f>
        <v>1.1263209866736066</v>
      </c>
      <c r="P132" s="150">
        <f>IF(TrRoad_act!P74=0,0,TrRoad_ene!P77/TrRoad_tech!P105)</f>
        <v>1.1385295337593251</v>
      </c>
      <c r="Q132" s="150">
        <f>IF(TrRoad_act!Q74=0,0,TrRoad_ene!Q77/TrRoad_tech!Q105)</f>
        <v>1.1567282798946681</v>
      </c>
      <c r="R132" s="150">
        <f>IF(TrRoad_act!R74=0,0,TrRoad_ene!R77/TrRoad_tech!R105)</f>
        <v>1.1700192184101366</v>
      </c>
      <c r="S132" s="150">
        <f>IF(TrRoad_act!S74=0,0,TrRoad_ene!S77/TrRoad_tech!S105)</f>
        <v>1.1821909320837494</v>
      </c>
      <c r="T132" s="150">
        <f>IF(TrRoad_act!T74=0,0,TrRoad_ene!T77/TrRoad_tech!T105)</f>
        <v>1.1952418633385784</v>
      </c>
      <c r="U132" s="150">
        <f>IF(TrRoad_act!U74=0,0,TrRoad_ene!U77/TrRoad_tech!U105)</f>
        <v>1.2066204534720615</v>
      </c>
      <c r="V132" s="150">
        <f>IF(TrRoad_act!V74=0,0,TrRoad_ene!V77/TrRoad_tech!V105)</f>
        <v>1.2196826443722892</v>
      </c>
      <c r="W132" s="150">
        <f>IF(TrRoad_act!W74=0,0,TrRoad_ene!W77/TrRoad_tech!W105)</f>
        <v>1.2334592983928727</v>
      </c>
      <c r="DA132" s="174"/>
    </row>
    <row r="133" spans="1:105" ht="11.45" customHeight="1" x14ac:dyDescent="0.25">
      <c r="A133" s="111" t="s">
        <v>110</v>
      </c>
      <c r="B133" s="91">
        <f>IF(TrRoad_act!B75=0,0,TrRoad_ene!B78/TrRoad_tech!B106)</f>
        <v>1.0836950868486093</v>
      </c>
      <c r="C133" s="91">
        <f>IF(TrRoad_act!C75=0,0,TrRoad_ene!C78/TrRoad_tech!C106)</f>
        <v>1.0817503776432371</v>
      </c>
      <c r="D133" s="91">
        <f>IF(TrRoad_act!D75=0,0,TrRoad_ene!D78/TrRoad_tech!D106)</f>
        <v>1.0792782207616527</v>
      </c>
      <c r="E133" s="91">
        <f>IF(TrRoad_act!E75=0,0,TrRoad_ene!E78/TrRoad_tech!E106)</f>
        <v>1.0763611578611281</v>
      </c>
      <c r="F133" s="91">
        <f>IF(TrRoad_act!F75=0,0,TrRoad_ene!F78/TrRoad_tech!F106)</f>
        <v>1.0739383653887054</v>
      </c>
      <c r="G133" s="91">
        <f>IF(TrRoad_act!G75=0,0,TrRoad_ene!G78/TrRoad_tech!G106)</f>
        <v>1.0748155076440093</v>
      </c>
      <c r="H133" s="91">
        <f>IF(TrRoad_act!H75=0,0,TrRoad_ene!H78/TrRoad_tech!H106)</f>
        <v>1.0745765100473539</v>
      </c>
      <c r="I133" s="91">
        <f>IF(TrRoad_act!I75=0,0,TrRoad_ene!I78/TrRoad_tech!I106)</f>
        <v>1.0769322531929271</v>
      </c>
      <c r="J133" s="91">
        <f>IF(TrRoad_act!J75=0,0,TrRoad_ene!J78/TrRoad_tech!J106)</f>
        <v>1.0787230602661406</v>
      </c>
      <c r="K133" s="91">
        <f>IF(TrRoad_act!K75=0,0,TrRoad_ene!K78/TrRoad_tech!K106)</f>
        <v>1.0747843292557515</v>
      </c>
      <c r="L133" s="91">
        <f>IF(TrRoad_act!L75=0,0,TrRoad_ene!L78/TrRoad_tech!L106)</f>
        <v>1.0816216680007151</v>
      </c>
      <c r="M133" s="91">
        <f>IF(TrRoad_act!M75=0,0,TrRoad_ene!M78/TrRoad_tech!M106)</f>
        <v>1.085450371307235</v>
      </c>
      <c r="N133" s="91">
        <f>IF(TrRoad_act!N75=0,0,TrRoad_ene!N78/TrRoad_tech!N106)</f>
        <v>1.0895420755849745</v>
      </c>
      <c r="O133" s="91">
        <f>IF(TrRoad_act!O75=0,0,TrRoad_ene!O78/TrRoad_tech!O106)</f>
        <v>1.09933309036344</v>
      </c>
      <c r="P133" s="91">
        <f>IF(TrRoad_act!P75=0,0,TrRoad_ene!P78/TrRoad_tech!P106)</f>
        <v>1.1084749064685517</v>
      </c>
      <c r="Q133" s="91">
        <f>IF(TrRoad_act!Q75=0,0,TrRoad_ene!Q78/TrRoad_tech!Q106)</f>
        <v>1.1227477259254046</v>
      </c>
      <c r="R133" s="91">
        <f>IF(TrRoad_act!R75=0,0,TrRoad_ene!R78/TrRoad_tech!R106)</f>
        <v>1.1323345038523354</v>
      </c>
      <c r="S133" s="91">
        <f>IF(TrRoad_act!S75=0,0,TrRoad_ene!S78/TrRoad_tech!S106)</f>
        <v>1.145042481014229</v>
      </c>
      <c r="T133" s="91">
        <f>IF(TrRoad_act!T75=0,0,TrRoad_ene!T78/TrRoad_tech!T106)</f>
        <v>1.1647083799668239</v>
      </c>
      <c r="U133" s="91">
        <f>IF(TrRoad_act!U75=0,0,TrRoad_ene!U78/TrRoad_tech!U106)</f>
        <v>1.1783163830285677</v>
      </c>
      <c r="V133" s="91">
        <f>IF(TrRoad_act!V75=0,0,TrRoad_ene!V78/TrRoad_tech!V106)</f>
        <v>1.1902836333023439</v>
      </c>
      <c r="W133" s="91">
        <f>IF(TrRoad_act!W75=0,0,TrRoad_ene!W78/TrRoad_tech!W106)</f>
        <v>1.2110531656986376</v>
      </c>
      <c r="DA133" s="171"/>
    </row>
    <row r="134" spans="1:105" ht="11.45" customHeight="1" x14ac:dyDescent="0.25">
      <c r="A134" s="111" t="s">
        <v>111</v>
      </c>
      <c r="B134" s="91">
        <f>IF(TrRoad_act!B76=0,0,TrRoad_ene!B79/TrRoad_tech!B107)</f>
        <v>1.1288228145997565</v>
      </c>
      <c r="C134" s="91">
        <f>IF(TrRoad_act!C76=0,0,TrRoad_ene!C79/TrRoad_tech!C107)</f>
        <v>1.1038105140980889</v>
      </c>
      <c r="D134" s="91">
        <f>IF(TrRoad_act!D76=0,0,TrRoad_ene!D79/TrRoad_tech!D107)</f>
        <v>1.0956345857237433</v>
      </c>
      <c r="E134" s="91">
        <f>IF(TrRoad_act!E76=0,0,TrRoad_ene!E79/TrRoad_tech!E107)</f>
        <v>1.0885338128592965</v>
      </c>
      <c r="F134" s="91">
        <f>IF(TrRoad_act!F76=0,0,TrRoad_ene!F79/TrRoad_tech!F107)</f>
        <v>1.0860649739844943</v>
      </c>
      <c r="G134" s="91">
        <f>IF(TrRoad_act!G76=0,0,TrRoad_ene!G79/TrRoad_tech!G107)</f>
        <v>1.084008384417763</v>
      </c>
      <c r="H134" s="91">
        <f>IF(TrRoad_act!H76=0,0,TrRoad_ene!H79/TrRoad_tech!H107)</f>
        <v>1.0845379136076085</v>
      </c>
      <c r="I134" s="91">
        <f>IF(TrRoad_act!I76=0,0,TrRoad_ene!I79/TrRoad_tech!I107)</f>
        <v>1.0892684759601612</v>
      </c>
      <c r="J134" s="91">
        <f>IF(TrRoad_act!J76=0,0,TrRoad_ene!J79/TrRoad_tech!J107)</f>
        <v>1.0958747607713413</v>
      </c>
      <c r="K134" s="91">
        <f>IF(TrRoad_act!K76=0,0,TrRoad_ene!K79/TrRoad_tech!K107)</f>
        <v>1.1060272052717737</v>
      </c>
      <c r="L134" s="91">
        <f>IF(TrRoad_act!L76=0,0,TrRoad_ene!L79/TrRoad_tech!L107)</f>
        <v>1.1112696910011444</v>
      </c>
      <c r="M134" s="91">
        <f>IF(TrRoad_act!M76=0,0,TrRoad_ene!M79/TrRoad_tech!M107)</f>
        <v>1.1177480464987182</v>
      </c>
      <c r="N134" s="91">
        <f>IF(TrRoad_act!N76=0,0,TrRoad_ene!N79/TrRoad_tech!N107)</f>
        <v>1.1248735933833143</v>
      </c>
      <c r="O134" s="91">
        <f>IF(TrRoad_act!O76=0,0,TrRoad_ene!O79/TrRoad_tech!O107)</f>
        <v>1.1307346693775306</v>
      </c>
      <c r="P134" s="91">
        <f>IF(TrRoad_act!P76=0,0,TrRoad_ene!P79/TrRoad_tech!P107)</f>
        <v>1.1429598727338293</v>
      </c>
      <c r="Q134" s="91">
        <f>IF(TrRoad_act!Q76=0,0,TrRoad_ene!Q79/TrRoad_tech!Q107)</f>
        <v>1.1596507546614765</v>
      </c>
      <c r="R134" s="91">
        <f>IF(TrRoad_act!R76=0,0,TrRoad_ene!R79/TrRoad_tech!R107)</f>
        <v>1.1734765454851441</v>
      </c>
      <c r="S134" s="91">
        <f>IF(TrRoad_act!S76=0,0,TrRoad_ene!S79/TrRoad_tech!S107)</f>
        <v>1.1854997082810097</v>
      </c>
      <c r="T134" s="91">
        <f>IF(TrRoad_act!T76=0,0,TrRoad_ene!T79/TrRoad_tech!T107)</f>
        <v>1.1979571966437252</v>
      </c>
      <c r="U134" s="91">
        <f>IF(TrRoad_act!U76=0,0,TrRoad_ene!U79/TrRoad_tech!U107)</f>
        <v>1.208546822856182</v>
      </c>
      <c r="V134" s="91">
        <f>IF(TrRoad_act!V76=0,0,TrRoad_ene!V79/TrRoad_tech!V107)</f>
        <v>1.2208922105932121</v>
      </c>
      <c r="W134" s="91">
        <f>IF(TrRoad_act!W76=0,0,TrRoad_ene!W79/TrRoad_tech!W107)</f>
        <v>1.2329364690155573</v>
      </c>
      <c r="DA134" s="171"/>
    </row>
    <row r="135" spans="1:105" ht="11.45" customHeight="1" x14ac:dyDescent="0.25">
      <c r="A135" s="111" t="s">
        <v>112</v>
      </c>
      <c r="B135" s="91">
        <f>IF(TrRoad_act!B77=0,0,TrRoad_ene!B80/TrRoad_tech!B108)</f>
        <v>1.1119240389832974</v>
      </c>
      <c r="C135" s="91">
        <f>IF(TrRoad_act!C77=0,0,TrRoad_ene!C80/TrRoad_tech!C108)</f>
        <v>1.1031717063562962</v>
      </c>
      <c r="D135" s="91">
        <f>IF(TrRoad_act!D77=0,0,TrRoad_ene!D80/TrRoad_tech!D108)</f>
        <v>1.1128128674567455</v>
      </c>
      <c r="E135" s="91">
        <f>IF(TrRoad_act!E77=0,0,TrRoad_ene!E80/TrRoad_tech!E108)</f>
        <v>1.1098231039712243</v>
      </c>
      <c r="F135" s="91">
        <f>IF(TrRoad_act!F77=0,0,TrRoad_ene!F80/TrRoad_tech!F108)</f>
        <v>1.1122952929640904</v>
      </c>
      <c r="G135" s="91">
        <f>IF(TrRoad_act!G77=0,0,TrRoad_ene!G80/TrRoad_tech!G108)</f>
        <v>1.1089611606412777</v>
      </c>
      <c r="H135" s="91">
        <f>IF(TrRoad_act!H77=0,0,TrRoad_ene!H80/TrRoad_tech!H108)</f>
        <v>1.1058406202020994</v>
      </c>
      <c r="I135" s="91">
        <f>IF(TrRoad_act!I77=0,0,TrRoad_ene!I80/TrRoad_tech!I108)</f>
        <v>1.1122469071526082</v>
      </c>
      <c r="J135" s="91">
        <f>IF(TrRoad_act!J77=0,0,TrRoad_ene!J80/TrRoad_tech!J108)</f>
        <v>1.1137929370484361</v>
      </c>
      <c r="K135" s="91">
        <f>IF(TrRoad_act!K77=0,0,TrRoad_ene!K80/TrRoad_tech!K108)</f>
        <v>1.1098377954404679</v>
      </c>
      <c r="L135" s="91">
        <f>IF(TrRoad_act!L77=0,0,TrRoad_ene!L80/TrRoad_tech!L108)</f>
        <v>1.1075830588931508</v>
      </c>
      <c r="M135" s="91">
        <f>IF(TrRoad_act!M77=0,0,TrRoad_ene!M80/TrRoad_tech!M108)</f>
        <v>1.1080895647005433</v>
      </c>
      <c r="N135" s="91">
        <f>IF(TrRoad_act!N77=0,0,TrRoad_ene!N80/TrRoad_tech!N108)</f>
        <v>1.1153252481815603</v>
      </c>
      <c r="O135" s="91">
        <f>IF(TrRoad_act!O77=0,0,TrRoad_ene!O80/TrRoad_tech!O108)</f>
        <v>1.1185016350666861</v>
      </c>
      <c r="P135" s="91">
        <f>IF(TrRoad_act!P77=0,0,TrRoad_ene!P80/TrRoad_tech!P108)</f>
        <v>1.1250343885674303</v>
      </c>
      <c r="Q135" s="91">
        <f>IF(TrRoad_act!Q77=0,0,TrRoad_ene!Q80/TrRoad_tech!Q108)</f>
        <v>1.1334243104110744</v>
      </c>
      <c r="R135" s="91">
        <f>IF(TrRoad_act!R77=0,0,TrRoad_ene!R80/TrRoad_tech!R108)</f>
        <v>1.1397204054471848</v>
      </c>
      <c r="S135" s="91">
        <f>IF(TrRoad_act!S77=0,0,TrRoad_ene!S80/TrRoad_tech!S108)</f>
        <v>1.1416304697449298</v>
      </c>
      <c r="T135" s="91">
        <f>IF(TrRoad_act!T77=0,0,TrRoad_ene!T80/TrRoad_tech!T108)</f>
        <v>1.1378903569440815</v>
      </c>
      <c r="U135" s="91">
        <f>IF(TrRoad_act!U77=0,0,TrRoad_ene!U80/TrRoad_tech!U108)</f>
        <v>1.1331160902427571</v>
      </c>
      <c r="V135" s="91">
        <f>IF(TrRoad_act!V77=0,0,TrRoad_ene!V80/TrRoad_tech!V108)</f>
        <v>1.1387615201014696</v>
      </c>
      <c r="W135" s="91">
        <f>IF(TrRoad_act!W77=0,0,TrRoad_ene!W80/TrRoad_tech!W108)</f>
        <v>1.15705198681578</v>
      </c>
      <c r="DA135" s="171"/>
    </row>
    <row r="136" spans="1:105" ht="11.45" customHeight="1" x14ac:dyDescent="0.25">
      <c r="A136" s="111" t="s">
        <v>113</v>
      </c>
      <c r="B136" s="91">
        <f>IF(TrRoad_act!B78=0,0,TrRoad_ene!B81/TrRoad_tech!B109)</f>
        <v>1.0978473373154951</v>
      </c>
      <c r="C136" s="91">
        <f>IF(TrRoad_act!C78=0,0,TrRoad_ene!C81/TrRoad_tech!C109)</f>
        <v>1.0748406584360255</v>
      </c>
      <c r="D136" s="91">
        <f>IF(TrRoad_act!D78=0,0,TrRoad_ene!D81/TrRoad_tech!D109)</f>
        <v>1.0636238235304867</v>
      </c>
      <c r="E136" s="91">
        <f>IF(TrRoad_act!E78=0,0,TrRoad_ene!E81/TrRoad_tech!E109)</f>
        <v>1.0599152803223695</v>
      </c>
      <c r="F136" s="91">
        <f>IF(TrRoad_act!F78=0,0,TrRoad_ene!F81/TrRoad_tech!F109)</f>
        <v>1.062535540475007</v>
      </c>
      <c r="G136" s="91">
        <f>IF(TrRoad_act!G78=0,0,TrRoad_ene!G81/TrRoad_tech!G109)</f>
        <v>1.0669901314828518</v>
      </c>
      <c r="H136" s="91">
        <f>IF(TrRoad_act!H78=0,0,TrRoad_ene!H81/TrRoad_tech!H109)</f>
        <v>1.1024374157474361</v>
      </c>
      <c r="I136" s="91">
        <f>IF(TrRoad_act!I78=0,0,TrRoad_ene!I81/TrRoad_tech!I109)</f>
        <v>1.110413343781075</v>
      </c>
      <c r="J136" s="91">
        <f>IF(TrRoad_act!J78=0,0,TrRoad_ene!J81/TrRoad_tech!J109)</f>
        <v>1.1220528106448184</v>
      </c>
      <c r="K136" s="91">
        <f>IF(TrRoad_act!K78=0,0,TrRoad_ene!K81/TrRoad_tech!K109)</f>
        <v>1.0931378753912377</v>
      </c>
      <c r="L136" s="91">
        <f>IF(TrRoad_act!L78=0,0,TrRoad_ene!L81/TrRoad_tech!L109)</f>
        <v>1.1503779392895637</v>
      </c>
      <c r="M136" s="91">
        <f>IF(TrRoad_act!M78=0,0,TrRoad_ene!M81/TrRoad_tech!M109)</f>
        <v>1.173216666827531</v>
      </c>
      <c r="N136" s="91">
        <f>IF(TrRoad_act!N78=0,0,TrRoad_ene!N81/TrRoad_tech!N109)</f>
        <v>1.1849609088274051</v>
      </c>
      <c r="O136" s="91">
        <f>IF(TrRoad_act!O78=0,0,TrRoad_ene!O81/TrRoad_tech!O109)</f>
        <v>1.2126926826694573</v>
      </c>
      <c r="P136" s="91">
        <f>IF(TrRoad_act!P78=0,0,TrRoad_ene!P81/TrRoad_tech!P109)</f>
        <v>1.1991456112645351</v>
      </c>
      <c r="Q136" s="91">
        <f>IF(TrRoad_act!Q78=0,0,TrRoad_ene!Q81/TrRoad_tech!Q109)</f>
        <v>1.2287084286676269</v>
      </c>
      <c r="R136" s="91">
        <f>IF(TrRoad_act!R78=0,0,TrRoad_ene!R81/TrRoad_tech!R109)</f>
        <v>1.2222511908782996</v>
      </c>
      <c r="S136" s="91">
        <f>IF(TrRoad_act!S78=0,0,TrRoad_ene!S81/TrRoad_tech!S109)</f>
        <v>1.1691766933809822</v>
      </c>
      <c r="T136" s="91">
        <f>IF(TrRoad_act!T78=0,0,TrRoad_ene!T81/TrRoad_tech!T109)</f>
        <v>1.1846052682827104</v>
      </c>
      <c r="U136" s="91">
        <f>IF(TrRoad_act!U78=0,0,TrRoad_ene!U81/TrRoad_tech!U109)</f>
        <v>1.269803848436265</v>
      </c>
      <c r="V136" s="91">
        <f>IF(TrRoad_act!V78=0,0,TrRoad_ene!V81/TrRoad_tech!V109)</f>
        <v>1.2995347107843049</v>
      </c>
      <c r="W136" s="91">
        <f>IF(TrRoad_act!W78=0,0,TrRoad_ene!W81/TrRoad_tech!W109)</f>
        <v>1.381214232014806</v>
      </c>
      <c r="DA136" s="171"/>
    </row>
    <row r="137" spans="1:105" ht="11.45" customHeight="1" x14ac:dyDescent="0.25">
      <c r="A137" s="111" t="s">
        <v>115</v>
      </c>
      <c r="B137" s="91">
        <f>IF(TrRoad_act!B79=0,0,TrRoad_ene!B82/TrRoad_tech!B110)</f>
        <v>1.1270103996434144</v>
      </c>
      <c r="C137" s="91">
        <f>IF(TrRoad_act!C79=0,0,TrRoad_ene!C82/TrRoad_tech!C110)</f>
        <v>1.1005933368559837</v>
      </c>
      <c r="D137" s="91">
        <f>IF(TrRoad_act!D79=0,0,TrRoad_ene!D82/TrRoad_tech!D110)</f>
        <v>1.1003096065008953</v>
      </c>
      <c r="E137" s="91">
        <f>IF(TrRoad_act!E79=0,0,TrRoad_ene!E82/TrRoad_tech!E110)</f>
        <v>1.1000211815750867</v>
      </c>
      <c r="F137" s="91">
        <f>IF(TrRoad_act!F79=0,0,TrRoad_ene!F82/TrRoad_tech!F110)</f>
        <v>1.100456741190289</v>
      </c>
      <c r="G137" s="91">
        <f>IF(TrRoad_act!G79=0,0,TrRoad_ene!G82/TrRoad_tech!G110)</f>
        <v>1.1016281251306284</v>
      </c>
      <c r="H137" s="91">
        <f>IF(TrRoad_act!H79=0,0,TrRoad_ene!H82/TrRoad_tech!H110)</f>
        <v>1.1027790655970933</v>
      </c>
      <c r="I137" s="91">
        <f>IF(TrRoad_act!I79=0,0,TrRoad_ene!I82/TrRoad_tech!I110)</f>
        <v>1.1040017359605445</v>
      </c>
      <c r="J137" s="91">
        <f>IF(TrRoad_act!J79=0,0,TrRoad_ene!J82/TrRoad_tech!J110)</f>
        <v>1.1128737551508225</v>
      </c>
      <c r="K137" s="91">
        <f>IF(TrRoad_act!K79=0,0,TrRoad_ene!K82/TrRoad_tech!K110)</f>
        <v>1.1194373051073365</v>
      </c>
      <c r="L137" s="91">
        <f>IF(TrRoad_act!L79=0,0,TrRoad_ene!L82/TrRoad_tech!L110)</f>
        <v>1.1440331696886843</v>
      </c>
      <c r="M137" s="91">
        <f>IF(TrRoad_act!M79=0,0,TrRoad_ene!M82/TrRoad_tech!M110)</f>
        <v>1.1655974726532743</v>
      </c>
      <c r="N137" s="91">
        <f>IF(TrRoad_act!N79=0,0,TrRoad_ene!N82/TrRoad_tech!N110)</f>
        <v>1.2149418222370132</v>
      </c>
      <c r="O137" s="91">
        <f>IF(TrRoad_act!O79=0,0,TrRoad_ene!O82/TrRoad_tech!O110)</f>
        <v>1.23900167023057</v>
      </c>
      <c r="P137" s="91">
        <f>IF(TrRoad_act!P79=0,0,TrRoad_ene!P82/TrRoad_tech!P110)</f>
        <v>1.2553848523328177</v>
      </c>
      <c r="Q137" s="91">
        <f>IF(TrRoad_act!Q79=0,0,TrRoad_ene!Q82/TrRoad_tech!Q110)</f>
        <v>1.2785397280240007</v>
      </c>
      <c r="R137" s="91">
        <f>IF(TrRoad_act!R79=0,0,TrRoad_ene!R82/TrRoad_tech!R110)</f>
        <v>1.3046049488939953</v>
      </c>
      <c r="S137" s="91">
        <f>IF(TrRoad_act!S79=0,0,TrRoad_ene!S82/TrRoad_tech!S110)</f>
        <v>1.3177675018608119</v>
      </c>
      <c r="T137" s="91">
        <f>IF(TrRoad_act!T79=0,0,TrRoad_ene!T82/TrRoad_tech!T110)</f>
        <v>1.3350886131501505</v>
      </c>
      <c r="U137" s="91">
        <f>IF(TrRoad_act!U79=0,0,TrRoad_ene!U82/TrRoad_tech!U110)</f>
        <v>1.3628452290492175</v>
      </c>
      <c r="V137" s="91">
        <f>IF(TrRoad_act!V79=0,0,TrRoad_ene!V82/TrRoad_tech!V110)</f>
        <v>1.3926592962155684</v>
      </c>
      <c r="W137" s="91">
        <f>IF(TrRoad_act!W79=0,0,TrRoad_ene!W82/TrRoad_tech!W110)</f>
        <v>1.4039669251338933</v>
      </c>
      <c r="DA137" s="171"/>
    </row>
    <row r="138" spans="1:105" ht="11.45" customHeight="1" x14ac:dyDescent="0.25">
      <c r="A138" s="109" t="s">
        <v>160</v>
      </c>
      <c r="B138" s="151">
        <f>IF(TrRoad_act!B80=0,0,TrRoad_ene!B83/TrRoad_tech!B111)</f>
        <v>1.1657696349200166</v>
      </c>
      <c r="C138" s="151">
        <f>IF(TrRoad_act!C80=0,0,TrRoad_ene!C83/TrRoad_tech!C111)</f>
        <v>1.1921322570778263</v>
      </c>
      <c r="D138" s="151">
        <f>IF(TrRoad_act!D80=0,0,TrRoad_ene!D83/TrRoad_tech!D111)</f>
        <v>1.1821996702270083</v>
      </c>
      <c r="E138" s="151">
        <f>IF(TrRoad_act!E80=0,0,TrRoad_ene!E83/TrRoad_tech!E111)</f>
        <v>1.2045957611138758</v>
      </c>
      <c r="F138" s="151">
        <f>IF(TrRoad_act!F80=0,0,TrRoad_ene!F83/TrRoad_tech!F111)</f>
        <v>1.1721329050582086</v>
      </c>
      <c r="G138" s="151">
        <f>IF(TrRoad_act!G80=0,0,TrRoad_ene!G83/TrRoad_tech!G111)</f>
        <v>1.1841957535956338</v>
      </c>
      <c r="H138" s="151">
        <f>IF(TrRoad_act!H80=0,0,TrRoad_ene!H83/TrRoad_tech!H111)</f>
        <v>1.2515736586274557</v>
      </c>
      <c r="I138" s="151">
        <f>IF(TrRoad_act!I80=0,0,TrRoad_ene!I83/TrRoad_tech!I111)</f>
        <v>1.2458834001929406</v>
      </c>
      <c r="J138" s="151">
        <f>IF(TrRoad_act!J80=0,0,TrRoad_ene!J83/TrRoad_tech!J111)</f>
        <v>1.2255779381393235</v>
      </c>
      <c r="K138" s="151">
        <f>IF(TrRoad_act!K80=0,0,TrRoad_ene!K83/TrRoad_tech!K111)</f>
        <v>1.2224282267170425</v>
      </c>
      <c r="L138" s="151">
        <f>IF(TrRoad_act!L80=0,0,TrRoad_ene!L83/TrRoad_tech!L111)</f>
        <v>1.2524815477425684</v>
      </c>
      <c r="M138" s="151">
        <f>IF(TrRoad_act!M80=0,0,TrRoad_ene!M83/TrRoad_tech!M111)</f>
        <v>1.2492195156304733</v>
      </c>
      <c r="N138" s="151">
        <f>IF(TrRoad_act!N80=0,0,TrRoad_ene!N83/TrRoad_tech!N111)</f>
        <v>1.2629829101557555</v>
      </c>
      <c r="O138" s="151">
        <f>IF(TrRoad_act!O80=0,0,TrRoad_ene!O83/TrRoad_tech!O111)</f>
        <v>1.2314518489529584</v>
      </c>
      <c r="P138" s="151">
        <f>IF(TrRoad_act!P80=0,0,TrRoad_ene!P83/TrRoad_tech!P111)</f>
        <v>1.2141253766317077</v>
      </c>
      <c r="Q138" s="151">
        <f>IF(TrRoad_act!Q80=0,0,TrRoad_ene!Q83/TrRoad_tech!Q111)</f>
        <v>1.2252052299788017</v>
      </c>
      <c r="R138" s="151">
        <f>IF(TrRoad_act!R80=0,0,TrRoad_ene!R83/TrRoad_tech!R111)</f>
        <v>1.2886230522406361</v>
      </c>
      <c r="S138" s="151">
        <f>IF(TrRoad_act!S80=0,0,TrRoad_ene!S83/TrRoad_tech!S111)</f>
        <v>1.3376754198336231</v>
      </c>
      <c r="T138" s="151">
        <f>IF(TrRoad_act!T80=0,0,TrRoad_ene!T83/TrRoad_tech!T111)</f>
        <v>1.422140566406743</v>
      </c>
      <c r="U138" s="151">
        <f>IF(TrRoad_act!U80=0,0,TrRoad_ene!U83/TrRoad_tech!U111)</f>
        <v>1.437275472595539</v>
      </c>
      <c r="V138" s="151">
        <f>IF(TrRoad_act!V80=0,0,TrRoad_ene!V83/TrRoad_tech!V111)</f>
        <v>1.3777421184844545</v>
      </c>
      <c r="W138" s="151">
        <f>IF(TrRoad_act!W80=0,0,TrRoad_ene!W83/TrRoad_tech!W111)</f>
        <v>1.4698655178281088</v>
      </c>
      <c r="DA138" s="176"/>
    </row>
    <row r="139" spans="1:105" ht="11.45" customHeight="1" x14ac:dyDescent="0.25">
      <c r="A139" s="128" t="s">
        <v>27</v>
      </c>
      <c r="B139" s="93">
        <f>IF(TrRoad_act!B81=0,0,TrRoad_ene!B84/TrRoad_tech!B112)</f>
        <v>1.0836920201104157</v>
      </c>
      <c r="C139" s="93">
        <f>IF(TrRoad_act!C81=0,0,TrRoad_ene!C84/TrRoad_tech!C112)</f>
        <v>1.1283447267440148</v>
      </c>
      <c r="D139" s="93">
        <f>IF(TrRoad_act!D81=0,0,TrRoad_ene!D84/TrRoad_tech!D112)</f>
        <v>1.1143909552631304</v>
      </c>
      <c r="E139" s="93">
        <f>IF(TrRoad_act!E81=0,0,TrRoad_ene!E84/TrRoad_tech!E112)</f>
        <v>1.1394438169704582</v>
      </c>
      <c r="F139" s="93">
        <f>IF(TrRoad_act!F81=0,0,TrRoad_ene!F84/TrRoad_tech!F112)</f>
        <v>1.1188680772566881</v>
      </c>
      <c r="G139" s="93">
        <f>IF(TrRoad_act!G81=0,0,TrRoad_ene!G84/TrRoad_tech!G112)</f>
        <v>1.1330799501506623</v>
      </c>
      <c r="H139" s="93">
        <f>IF(TrRoad_act!H81=0,0,TrRoad_ene!H84/TrRoad_tech!H112)</f>
        <v>1.1869104269588016</v>
      </c>
      <c r="I139" s="93">
        <f>IF(TrRoad_act!I81=0,0,TrRoad_ene!I84/TrRoad_tech!I112)</f>
        <v>1.1921623633283145</v>
      </c>
      <c r="J139" s="93">
        <f>IF(TrRoad_act!J81=0,0,TrRoad_ene!J84/TrRoad_tech!J112)</f>
        <v>1.1731837251744335</v>
      </c>
      <c r="K139" s="93">
        <f>IF(TrRoad_act!K81=0,0,TrRoad_ene!K84/TrRoad_tech!K112)</f>
        <v>1.1633106357247889</v>
      </c>
      <c r="L139" s="93">
        <f>IF(TrRoad_act!L81=0,0,TrRoad_ene!L84/TrRoad_tech!L112)</f>
        <v>1.1623199800003345</v>
      </c>
      <c r="M139" s="93">
        <f>IF(TrRoad_act!M81=0,0,TrRoad_ene!M84/TrRoad_tech!M112)</f>
        <v>1.1725982153106376</v>
      </c>
      <c r="N139" s="93">
        <f>IF(TrRoad_act!N81=0,0,TrRoad_ene!N84/TrRoad_tech!N112)</f>
        <v>1.168036181817502</v>
      </c>
      <c r="O139" s="93">
        <f>IF(TrRoad_act!O81=0,0,TrRoad_ene!O84/TrRoad_tech!O112)</f>
        <v>1.1274011489552431</v>
      </c>
      <c r="P139" s="93">
        <f>IF(TrRoad_act!P81=0,0,TrRoad_ene!P84/TrRoad_tech!P112)</f>
        <v>1.1268891425796159</v>
      </c>
      <c r="Q139" s="93">
        <f>IF(TrRoad_act!Q81=0,0,TrRoad_ene!Q84/TrRoad_tech!Q112)</f>
        <v>1.1396539902932386</v>
      </c>
      <c r="R139" s="93">
        <f>IF(TrRoad_act!R81=0,0,TrRoad_ene!R84/TrRoad_tech!R112)</f>
        <v>1.2009638728282104</v>
      </c>
      <c r="S139" s="93">
        <f>IF(TrRoad_act!S81=0,0,TrRoad_ene!S84/TrRoad_tech!S112)</f>
        <v>1.2435495790400763</v>
      </c>
      <c r="T139" s="93">
        <f>IF(TrRoad_act!T81=0,0,TrRoad_ene!T84/TrRoad_tech!T112)</f>
        <v>1.3190822957482518</v>
      </c>
      <c r="U139" s="93">
        <f>IF(TrRoad_act!U81=0,0,TrRoad_ene!U84/TrRoad_tech!U112)</f>
        <v>1.3253395646907731</v>
      </c>
      <c r="V139" s="93">
        <f>IF(TrRoad_act!V81=0,0,TrRoad_ene!V84/TrRoad_tech!V112)</f>
        <v>1.2873848303932909</v>
      </c>
      <c r="W139" s="93">
        <f>IF(TrRoad_act!W81=0,0,TrRoad_ene!W84/TrRoad_tech!W112)</f>
        <v>1.3983296759687471</v>
      </c>
      <c r="DA139" s="175"/>
    </row>
    <row r="140" spans="1:105" ht="11.45" customHeight="1" x14ac:dyDescent="0.25">
      <c r="A140" s="138" t="s">
        <v>116</v>
      </c>
      <c r="B140" s="94">
        <f>IF(TrRoad_act!B82=0,0,TrRoad_ene!B85/TrRoad_tech!B113)</f>
        <v>1.325533694079206</v>
      </c>
      <c r="C140" s="94">
        <f>IF(TrRoad_act!C82=0,0,TrRoad_ene!C85/TrRoad_tech!C113)</f>
        <v>1.2927582978695284</v>
      </c>
      <c r="D140" s="94">
        <f>IF(TrRoad_act!D82=0,0,TrRoad_ene!D85/TrRoad_tech!D113)</f>
        <v>1.2953588565544862</v>
      </c>
      <c r="E140" s="94">
        <f>IF(TrRoad_act!E82=0,0,TrRoad_ene!E85/TrRoad_tech!E113)</f>
        <v>1.3122953985391612</v>
      </c>
      <c r="F140" s="94">
        <f>IF(TrRoad_act!F82=0,0,TrRoad_ene!F85/TrRoad_tech!F113)</f>
        <v>1.2511202212714996</v>
      </c>
      <c r="G140" s="94">
        <f>IF(TrRoad_act!G82=0,0,TrRoad_ene!G85/TrRoad_tech!G113)</f>
        <v>1.2596521423417706</v>
      </c>
      <c r="H140" s="94">
        <f>IF(TrRoad_act!H82=0,0,TrRoad_ene!H85/TrRoad_tech!H113)</f>
        <v>1.3569832559910942</v>
      </c>
      <c r="I140" s="94">
        <f>IF(TrRoad_act!I82=0,0,TrRoad_ene!I85/TrRoad_tech!I113)</f>
        <v>1.3274758758411325</v>
      </c>
      <c r="J140" s="94">
        <f>IF(TrRoad_act!J82=0,0,TrRoad_ene!J85/TrRoad_tech!J113)</f>
        <v>1.3040351214014736</v>
      </c>
      <c r="K140" s="94">
        <f>IF(TrRoad_act!K82=0,0,TrRoad_ene!K85/TrRoad_tech!K113)</f>
        <v>1.3202576467897249</v>
      </c>
      <c r="L140" s="94">
        <f>IF(TrRoad_act!L82=0,0,TrRoad_ene!L85/TrRoad_tech!L113)</f>
        <v>1.4264954821523184</v>
      </c>
      <c r="M140" s="94">
        <f>IF(TrRoad_act!M82=0,0,TrRoad_ene!M85/TrRoad_tech!M113)</f>
        <v>1.3890310878934704</v>
      </c>
      <c r="N140" s="94">
        <f>IF(TrRoad_act!N82=0,0,TrRoad_ene!N85/TrRoad_tech!N113)</f>
        <v>1.4328511256299605</v>
      </c>
      <c r="O140" s="94">
        <f>IF(TrRoad_act!O82=0,0,TrRoad_ene!O85/TrRoad_tech!O113)</f>
        <v>1.4093012451678746</v>
      </c>
      <c r="P140" s="94">
        <f>IF(TrRoad_act!P82=0,0,TrRoad_ene!P85/TrRoad_tech!P113)</f>
        <v>1.3522060031007874</v>
      </c>
      <c r="Q140" s="94">
        <f>IF(TrRoad_act!Q82=0,0,TrRoad_ene!Q85/TrRoad_tech!Q113)</f>
        <v>1.3579410082287302</v>
      </c>
      <c r="R140" s="94">
        <f>IF(TrRoad_act!R82=0,0,TrRoad_ene!R85/TrRoad_tech!R113)</f>
        <v>1.4174616894847079</v>
      </c>
      <c r="S140" s="94">
        <f>IF(TrRoad_act!S82=0,0,TrRoad_ene!S85/TrRoad_tech!S113)</f>
        <v>1.4686199942695031</v>
      </c>
      <c r="T140" s="94">
        <f>IF(TrRoad_act!T82=0,0,TrRoad_ene!T85/TrRoad_tech!T113)</f>
        <v>1.5614888762461983</v>
      </c>
      <c r="U140" s="94">
        <f>IF(TrRoad_act!U82=0,0,TrRoad_ene!U85/TrRoad_tech!U113)</f>
        <v>1.5806184989394714</v>
      </c>
      <c r="V140" s="94">
        <f>IF(TrRoad_act!V82=0,0,TrRoad_ene!V85/TrRoad_tech!V113)</f>
        <v>1.4751973975107473</v>
      </c>
      <c r="W140" s="94">
        <f>IF(TrRoad_act!W82=0,0,TrRoad_ene!W85/TrRoad_tech!W113)</f>
        <v>1.5179655558906839</v>
      </c>
      <c r="DA140" s="178"/>
    </row>
    <row r="141" spans="1:105" x14ac:dyDescent="0.25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DA141" s="171"/>
    </row>
    <row r="142" spans="1:105" ht="11.45" customHeight="1" x14ac:dyDescent="0.25">
      <c r="A142" s="53" t="s">
        <v>122</v>
      </c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DA142" s="172"/>
    </row>
    <row r="143" spans="1:105" ht="11.45" customHeight="1" x14ac:dyDescent="0.25">
      <c r="A143" s="27" t="s">
        <v>33</v>
      </c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DA143" s="173"/>
    </row>
    <row r="144" spans="1:105" ht="11.45" customHeight="1" x14ac:dyDescent="0.25">
      <c r="A144" s="136" t="s">
        <v>182</v>
      </c>
      <c r="B144" s="141">
        <v>3.3474565985060081</v>
      </c>
      <c r="C144" s="141">
        <v>3.3714886405179509</v>
      </c>
      <c r="D144" s="141">
        <v>3.4156827311854565</v>
      </c>
      <c r="E144" s="141">
        <v>3.3399154001595477</v>
      </c>
      <c r="F144" s="141">
        <v>3.3520756240011624</v>
      </c>
      <c r="G144" s="141">
        <v>3.3703707182772247</v>
      </c>
      <c r="H144" s="141">
        <v>3.2905480977109889</v>
      </c>
      <c r="I144" s="141">
        <v>3.2461110821637558</v>
      </c>
      <c r="J144" s="141">
        <v>3.1463446084310442</v>
      </c>
      <c r="K144" s="141">
        <v>2.9629287945927629</v>
      </c>
      <c r="L144" s="141">
        <v>2.8653792577646797</v>
      </c>
      <c r="M144" s="141">
        <v>2.8067459233348528</v>
      </c>
      <c r="N144" s="141">
        <v>2.7409225344292745</v>
      </c>
      <c r="O144" s="141">
        <v>2.6015341126281233</v>
      </c>
      <c r="P144" s="141">
        <v>2.5403058118950574</v>
      </c>
      <c r="Q144" s="141">
        <v>2.5425656000137447</v>
      </c>
      <c r="R144" s="141">
        <v>2.4844598532525364</v>
      </c>
      <c r="S144" s="141">
        <v>2.4401552417332364</v>
      </c>
      <c r="T144" s="141">
        <v>2.4212755239907127</v>
      </c>
      <c r="U144" s="141">
        <v>2.3892119392300781</v>
      </c>
      <c r="V144" s="141">
        <v>2.3711739062582002</v>
      </c>
      <c r="W144" s="141">
        <v>2.3349354310681218</v>
      </c>
      <c r="DA144" s="174" t="s">
        <v>885</v>
      </c>
    </row>
    <row r="145" spans="1:105" ht="11.45" customHeight="1" x14ac:dyDescent="0.25">
      <c r="A145" s="109" t="s">
        <v>20</v>
      </c>
      <c r="B145" s="130">
        <v>6.9164300126706015</v>
      </c>
      <c r="C145" s="130">
        <v>6.9388700589552164</v>
      </c>
      <c r="D145" s="130">
        <v>6.9451346584843341</v>
      </c>
      <c r="E145" s="130">
        <v>6.8918898555783272</v>
      </c>
      <c r="F145" s="130">
        <v>6.8353995786747257</v>
      </c>
      <c r="G145" s="130">
        <v>6.8022500176551279</v>
      </c>
      <c r="H145" s="130">
        <v>6.7711173883953713</v>
      </c>
      <c r="I145" s="130">
        <v>6.6902179870937291</v>
      </c>
      <c r="J145" s="130">
        <v>6.4510756539517597</v>
      </c>
      <c r="K145" s="130">
        <v>6.1394435993117584</v>
      </c>
      <c r="L145" s="130">
        <v>5.8418246493084434</v>
      </c>
      <c r="M145" s="130">
        <v>5.6555409495761069</v>
      </c>
      <c r="N145" s="130">
        <v>5.5143405466068218</v>
      </c>
      <c r="O145" s="130">
        <v>5.2995395583024916</v>
      </c>
      <c r="P145" s="130">
        <v>5.1623225131112562</v>
      </c>
      <c r="Q145" s="130">
        <v>5.0112451023682985</v>
      </c>
      <c r="R145" s="130">
        <v>4.9279732484801944</v>
      </c>
      <c r="S145" s="130">
        <v>4.9395731751216267</v>
      </c>
      <c r="T145" s="130">
        <v>5.0417289410511863</v>
      </c>
      <c r="U145" s="130">
        <v>5.0127222706904213</v>
      </c>
      <c r="V145" s="130">
        <v>4.6610418649999996</v>
      </c>
      <c r="W145" s="130">
        <v>4.3556354960750863</v>
      </c>
      <c r="DA145" s="176" t="s">
        <v>886</v>
      </c>
    </row>
    <row r="146" spans="1:105" ht="11.45" customHeight="1" x14ac:dyDescent="0.25">
      <c r="A146" s="111" t="s">
        <v>110</v>
      </c>
      <c r="B146" s="96">
        <v>7.170912081597506</v>
      </c>
      <c r="C146" s="96">
        <v>7.1735105148335805</v>
      </c>
      <c r="D146" s="96">
        <v>7.1763987671890952</v>
      </c>
      <c r="E146" s="96">
        <v>7.1007863424241462</v>
      </c>
      <c r="F146" s="96">
        <v>7.1008640845516267</v>
      </c>
      <c r="G146" s="96">
        <v>7.0193127845584984</v>
      </c>
      <c r="H146" s="96">
        <v>6.9129378286160401</v>
      </c>
      <c r="I146" s="96">
        <v>6.7834186150752229</v>
      </c>
      <c r="J146" s="96">
        <v>6.5354721065915271</v>
      </c>
      <c r="K146" s="96">
        <v>6.1609086881024941</v>
      </c>
      <c r="L146" s="96">
        <v>5.8743981650858448</v>
      </c>
      <c r="M146" s="96">
        <v>5.672932780873408</v>
      </c>
      <c r="N146" s="96">
        <v>5.517500655428222</v>
      </c>
      <c r="O146" s="96">
        <v>5.2954339121095169</v>
      </c>
      <c r="P146" s="96">
        <v>5.1791017924891776</v>
      </c>
      <c r="Q146" s="96">
        <v>5.0500748630432426</v>
      </c>
      <c r="R146" s="96">
        <v>5.0073678161145363</v>
      </c>
      <c r="S146" s="96">
        <v>5.001615296841103</v>
      </c>
      <c r="T146" s="96">
        <v>5.0775113389145545</v>
      </c>
      <c r="U146" s="96">
        <v>5.1144264222935112</v>
      </c>
      <c r="V146" s="96">
        <v>4.8767913617905005</v>
      </c>
      <c r="W146" s="96">
        <v>4.6375401957360562</v>
      </c>
      <c r="DA146" s="171" t="s">
        <v>887</v>
      </c>
    </row>
    <row r="147" spans="1:105" ht="11.45" customHeight="1" x14ac:dyDescent="0.25">
      <c r="A147" s="111" t="s">
        <v>111</v>
      </c>
      <c r="B147" s="96">
        <v>6.5372790822190767</v>
      </c>
      <c r="C147" s="96">
        <v>6.5734068110686898</v>
      </c>
      <c r="D147" s="96">
        <v>6.613782945368345</v>
      </c>
      <c r="E147" s="96">
        <v>6.6055561276117469</v>
      </c>
      <c r="F147" s="96">
        <v>6.5428983731112851</v>
      </c>
      <c r="G147" s="96">
        <v>6.5628561390572955</v>
      </c>
      <c r="H147" s="96">
        <v>6.6267631825536171</v>
      </c>
      <c r="I147" s="96">
        <v>6.5840729595710981</v>
      </c>
      <c r="J147" s="96">
        <v>6.3615425994078345</v>
      </c>
      <c r="K147" s="96">
        <v>6.1021905500932263</v>
      </c>
      <c r="L147" s="96">
        <v>5.859491911297865</v>
      </c>
      <c r="M147" s="96">
        <v>5.6579324786628389</v>
      </c>
      <c r="N147" s="96">
        <v>5.5350116535543696</v>
      </c>
      <c r="O147" s="96">
        <v>5.340746263712072</v>
      </c>
      <c r="P147" s="96">
        <v>5.1828041062520098</v>
      </c>
      <c r="Q147" s="96">
        <v>5.0137898018617895</v>
      </c>
      <c r="R147" s="96">
        <v>4.8851736425764907</v>
      </c>
      <c r="S147" s="96">
        <v>4.9283314322235166</v>
      </c>
      <c r="T147" s="96">
        <v>5.0783661589732079</v>
      </c>
      <c r="U147" s="96">
        <v>5.022846052944498</v>
      </c>
      <c r="V147" s="96">
        <v>4.8372094588087036</v>
      </c>
      <c r="W147" s="96">
        <v>4.6548403358926427</v>
      </c>
      <c r="DA147" s="171" t="s">
        <v>888</v>
      </c>
    </row>
    <row r="148" spans="1:105" ht="11.45" customHeight="1" x14ac:dyDescent="0.25">
      <c r="A148" s="111" t="s">
        <v>112</v>
      </c>
      <c r="B148" s="96">
        <v>6.6192042750125868</v>
      </c>
      <c r="C148" s="96">
        <v>6.8012191492711196</v>
      </c>
      <c r="D148" s="96">
        <v>7.0093339550378788</v>
      </c>
      <c r="E148" s="96">
        <v>7.1762493652126746</v>
      </c>
      <c r="F148" s="96">
        <v>7.0479052478717925</v>
      </c>
      <c r="G148" s="96">
        <v>6.8000710271970268</v>
      </c>
      <c r="H148" s="96">
        <v>6.8446722950181469</v>
      </c>
      <c r="I148" s="96">
        <v>6.7788472993535027</v>
      </c>
      <c r="J148" s="96">
        <v>6.4326720173176071</v>
      </c>
      <c r="K148" s="96">
        <v>6.0076029832783258</v>
      </c>
      <c r="L148" s="96">
        <v>5.3190500284314224</v>
      </c>
      <c r="M148" s="96">
        <v>5.3777319235005141</v>
      </c>
      <c r="N148" s="96">
        <v>5.2659786400313431</v>
      </c>
      <c r="O148" s="96">
        <v>5.1336042401838835</v>
      </c>
      <c r="P148" s="96">
        <v>5.1245777410397793</v>
      </c>
      <c r="Q148" s="96">
        <v>5.1098962354723678</v>
      </c>
      <c r="R148" s="96">
        <v>5.1636681980307211</v>
      </c>
      <c r="S148" s="96">
        <v>5.1549583581428191</v>
      </c>
      <c r="T148" s="96">
        <v>5.3482306672705562</v>
      </c>
      <c r="U148" s="96">
        <v>5.4154493576580762</v>
      </c>
      <c r="V148" s="96">
        <v>4.7731425235998817</v>
      </c>
      <c r="W148" s="96">
        <v>4.5866808264827981</v>
      </c>
      <c r="DA148" s="171" t="s">
        <v>889</v>
      </c>
    </row>
    <row r="149" spans="1:105" ht="11.45" customHeight="1" x14ac:dyDescent="0.25">
      <c r="A149" s="111" t="s">
        <v>113</v>
      </c>
      <c r="B149" s="96">
        <v>7.5087484053591025</v>
      </c>
      <c r="C149" s="96">
        <v>7.6005096516577835</v>
      </c>
      <c r="D149" s="96">
        <v>7.7037823791157631</v>
      </c>
      <c r="E149" s="96">
        <v>7.7343572722218372</v>
      </c>
      <c r="F149" s="96">
        <v>8.1218666378780853</v>
      </c>
      <c r="G149" s="96">
        <v>7.9705084643290824</v>
      </c>
      <c r="H149" s="96">
        <v>7.623747297348344</v>
      </c>
      <c r="I149" s="96">
        <v>7.5251950076552321</v>
      </c>
      <c r="J149" s="96">
        <v>6.9196288785214719</v>
      </c>
      <c r="K149" s="96">
        <v>7.1348204098099215</v>
      </c>
      <c r="L149" s="96">
        <v>6.3697830273379212</v>
      </c>
      <c r="M149" s="96">
        <v>6.2124421389797932</v>
      </c>
      <c r="N149" s="96">
        <v>6.1197440798415625</v>
      </c>
      <c r="O149" s="96">
        <v>5.2082919919697197</v>
      </c>
      <c r="P149" s="96">
        <v>5.0573403104589785</v>
      </c>
      <c r="Q149" s="96">
        <v>5.1074650395616468</v>
      </c>
      <c r="R149" s="96">
        <v>5.1783512243552083</v>
      </c>
      <c r="S149" s="96">
        <v>5.3149006768702396</v>
      </c>
      <c r="T149" s="96">
        <v>5.3358645901571862</v>
      </c>
      <c r="U149" s="96">
        <v>4.9426865684326184</v>
      </c>
      <c r="V149" s="96">
        <v>4.7045983791631469</v>
      </c>
      <c r="W149" s="96">
        <v>4.5271332103614581</v>
      </c>
      <c r="DA149" s="171" t="s">
        <v>890</v>
      </c>
    </row>
    <row r="150" spans="1:105" ht="11.45" customHeight="1" x14ac:dyDescent="0.25">
      <c r="A150" s="111" t="s">
        <v>114</v>
      </c>
      <c r="B150" s="96">
        <v>0</v>
      </c>
      <c r="C150" s="96">
        <v>0</v>
      </c>
      <c r="D150" s="96">
        <v>0</v>
      </c>
      <c r="E150" s="96">
        <v>0</v>
      </c>
      <c r="F150" s="96">
        <v>0</v>
      </c>
      <c r="G150" s="96">
        <v>0</v>
      </c>
      <c r="H150" s="96">
        <v>0</v>
      </c>
      <c r="I150" s="96">
        <v>0</v>
      </c>
      <c r="J150" s="96">
        <v>3.5999950418430791</v>
      </c>
      <c r="K150" s="96">
        <v>3.2764328767864201</v>
      </c>
      <c r="L150" s="96">
        <v>3.0098071479171087</v>
      </c>
      <c r="M150" s="96">
        <v>2.8593849182180717</v>
      </c>
      <c r="N150" s="96">
        <v>2.2822707861302653</v>
      </c>
      <c r="O150" s="96">
        <v>3.7494588853086332</v>
      </c>
      <c r="P150" s="96">
        <v>3.6676563978055672</v>
      </c>
      <c r="Q150" s="96">
        <v>3.0548008884812852</v>
      </c>
      <c r="R150" s="96">
        <v>2.949207007966935</v>
      </c>
      <c r="S150" s="96">
        <v>3.0101078074157197</v>
      </c>
      <c r="T150" s="96">
        <v>3.0852442987436484</v>
      </c>
      <c r="U150" s="96">
        <v>3.0907605237613969</v>
      </c>
      <c r="V150" s="96">
        <v>3.032640919831521</v>
      </c>
      <c r="W150" s="96">
        <v>2.9173880153168286</v>
      </c>
      <c r="DA150" s="171" t="s">
        <v>891</v>
      </c>
    </row>
    <row r="151" spans="1:105" ht="11.45" customHeight="1" x14ac:dyDescent="0.25">
      <c r="A151" s="111" t="s">
        <v>115</v>
      </c>
      <c r="B151" s="96">
        <v>0</v>
      </c>
      <c r="C151" s="96">
        <v>0</v>
      </c>
      <c r="D151" s="96">
        <v>0</v>
      </c>
      <c r="E151" s="96">
        <v>1.4564418446738676</v>
      </c>
      <c r="F151" s="96">
        <v>1.5022893180846082</v>
      </c>
      <c r="G151" s="96">
        <v>1.4446182040101174</v>
      </c>
      <c r="H151" s="96">
        <v>1.4603569588429677</v>
      </c>
      <c r="I151" s="96">
        <v>1.4203040899854045</v>
      </c>
      <c r="J151" s="96">
        <v>1.3977493546385547</v>
      </c>
      <c r="K151" s="96">
        <v>1.3945892360123648</v>
      </c>
      <c r="L151" s="96">
        <v>1.3750471901917645</v>
      </c>
      <c r="M151" s="96">
        <v>1.3750471901917645</v>
      </c>
      <c r="N151" s="96">
        <v>1.2693114917818373</v>
      </c>
      <c r="O151" s="96">
        <v>1.3071606951386199</v>
      </c>
      <c r="P151" s="96">
        <v>1.2865521152164789</v>
      </c>
      <c r="Q151" s="96">
        <v>1.3712399093749699</v>
      </c>
      <c r="R151" s="96">
        <v>1.3391099920132263</v>
      </c>
      <c r="S151" s="96">
        <v>1.2519857641198779</v>
      </c>
      <c r="T151" s="96">
        <v>1.391055830148614</v>
      </c>
      <c r="U151" s="96">
        <v>1.5119284501006027</v>
      </c>
      <c r="V151" s="96">
        <v>1.4540672253553661</v>
      </c>
      <c r="W151" s="96">
        <v>1.4325928433133792</v>
      </c>
      <c r="DA151" s="171" t="s">
        <v>892</v>
      </c>
    </row>
    <row r="152" spans="1:105" ht="11.45" customHeight="1" x14ac:dyDescent="0.25">
      <c r="A152" s="109" t="s">
        <v>21</v>
      </c>
      <c r="B152" s="130">
        <v>47.284948575794211</v>
      </c>
      <c r="C152" s="130">
        <v>46.978544258473782</v>
      </c>
      <c r="D152" s="130">
        <v>46.959644163331944</v>
      </c>
      <c r="E152" s="130">
        <v>46.844326811282393</v>
      </c>
      <c r="F152" s="130">
        <v>46.801361481394913</v>
      </c>
      <c r="G152" s="130">
        <v>46.52656842757186</v>
      </c>
      <c r="H152" s="130">
        <v>46.342056412230612</v>
      </c>
      <c r="I152" s="130">
        <v>46.074832795151217</v>
      </c>
      <c r="J152" s="130">
        <v>45.603839770110795</v>
      </c>
      <c r="K152" s="130">
        <v>44.932022651465303</v>
      </c>
      <c r="L152" s="130">
        <v>44.437197046415697</v>
      </c>
      <c r="M152" s="130">
        <v>43.864042010521878</v>
      </c>
      <c r="N152" s="130">
        <v>43.912412987538069</v>
      </c>
      <c r="O152" s="130">
        <v>42.218378639726829</v>
      </c>
      <c r="P152" s="130">
        <v>42.981046562790787</v>
      </c>
      <c r="Q152" s="130">
        <v>42.51125929786312</v>
      </c>
      <c r="R152" s="130">
        <v>42.381178242317638</v>
      </c>
      <c r="S152" s="130">
        <v>41.761236001222535</v>
      </c>
      <c r="T152" s="130">
        <v>41.538657233700874</v>
      </c>
      <c r="U152" s="130">
        <v>40.303425478852901</v>
      </c>
      <c r="V152" s="130">
        <v>39.724978533560218</v>
      </c>
      <c r="W152" s="130">
        <v>39.392188261467837</v>
      </c>
      <c r="DA152" s="176" t="s">
        <v>893</v>
      </c>
    </row>
    <row r="153" spans="1:105" ht="11.45" customHeight="1" x14ac:dyDescent="0.25">
      <c r="A153" s="111" t="s">
        <v>110</v>
      </c>
      <c r="B153" s="97">
        <v>16.893134613908131</v>
      </c>
      <c r="C153" s="97">
        <v>16.816250641674863</v>
      </c>
      <c r="D153" s="97">
        <v>16.731234329637161</v>
      </c>
      <c r="E153" s="97">
        <v>17.695163168746305</v>
      </c>
      <c r="F153" s="97">
        <v>17.382347584505045</v>
      </c>
      <c r="G153" s="97">
        <v>17.331845911720656</v>
      </c>
      <c r="H153" s="97">
        <v>15.831572720472639</v>
      </c>
      <c r="I153" s="97">
        <v>14.979127155460818</v>
      </c>
      <c r="J153" s="97">
        <v>14.476949248643463</v>
      </c>
      <c r="K153" s="97">
        <v>13.576488767328897</v>
      </c>
      <c r="L153" s="97">
        <v>13.019556485735787</v>
      </c>
      <c r="M153" s="97">
        <v>13.032528450839388</v>
      </c>
      <c r="N153" s="97">
        <v>12.176708119629357</v>
      </c>
      <c r="O153" s="97">
        <v>11.261799530923994</v>
      </c>
      <c r="P153" s="97">
        <v>11.311366879069265</v>
      </c>
      <c r="Q153" s="97">
        <v>10.93169285594465</v>
      </c>
      <c r="R153" s="97">
        <v>10.60089468350712</v>
      </c>
      <c r="S153" s="97">
        <v>10.311743676746715</v>
      </c>
      <c r="T153" s="97">
        <v>10.058257256467691</v>
      </c>
      <c r="U153" s="97">
        <v>9.8354516183046368</v>
      </c>
      <c r="V153" s="97">
        <v>9.6391495164914609</v>
      </c>
      <c r="W153" s="97">
        <v>9.4658296876134109</v>
      </c>
      <c r="DA153" s="175" t="s">
        <v>894</v>
      </c>
    </row>
    <row r="154" spans="1:105" ht="11.45" customHeight="1" x14ac:dyDescent="0.25">
      <c r="A154" s="111" t="s">
        <v>111</v>
      </c>
      <c r="B154" s="97">
        <v>47.407066308679511</v>
      </c>
      <c r="C154" s="97">
        <v>47.322633462524379</v>
      </c>
      <c r="D154" s="97">
        <v>47.228995544801151</v>
      </c>
      <c r="E154" s="97">
        <v>47.143182966004886</v>
      </c>
      <c r="F154" s="97">
        <v>47.126200082983914</v>
      </c>
      <c r="G154" s="97">
        <v>46.990956236054835</v>
      </c>
      <c r="H154" s="97">
        <v>46.706414746794984</v>
      </c>
      <c r="I154" s="97">
        <v>46.467085573235394</v>
      </c>
      <c r="J154" s="97">
        <v>45.995875749394273</v>
      </c>
      <c r="K154" s="97">
        <v>45.27390553114644</v>
      </c>
      <c r="L154" s="97">
        <v>44.916555198448677</v>
      </c>
      <c r="M154" s="97">
        <v>44.542786896428879</v>
      </c>
      <c r="N154" s="97">
        <v>44.276839105819576</v>
      </c>
      <c r="O154" s="97">
        <v>43.754370400804852</v>
      </c>
      <c r="P154" s="97">
        <v>43.438112667849417</v>
      </c>
      <c r="Q154" s="97">
        <v>43.145687777238557</v>
      </c>
      <c r="R154" s="97">
        <v>42.884188908034915</v>
      </c>
      <c r="S154" s="97">
        <v>42.650195290625184</v>
      </c>
      <c r="T154" s="97">
        <v>42.440692867508552</v>
      </c>
      <c r="U154" s="97">
        <v>42.253020710451402</v>
      </c>
      <c r="V154" s="97">
        <v>42.084825424364347</v>
      </c>
      <c r="W154" s="97">
        <v>41.934022190860404</v>
      </c>
      <c r="DA154" s="175" t="s">
        <v>895</v>
      </c>
    </row>
    <row r="155" spans="1:105" ht="11.45" customHeight="1" x14ac:dyDescent="0.25">
      <c r="A155" s="111" t="s">
        <v>112</v>
      </c>
      <c r="B155" s="97">
        <v>38.926338152429473</v>
      </c>
      <c r="C155" s="97">
        <v>39.277257820796024</v>
      </c>
      <c r="D155" s="97">
        <v>39.670880111992766</v>
      </c>
      <c r="E155" s="97">
        <v>39.15900133157821</v>
      </c>
      <c r="F155" s="97">
        <v>39.178982543373017</v>
      </c>
      <c r="G155" s="97">
        <v>39.000045989164498</v>
      </c>
      <c r="H155" s="97">
        <v>39.314235130264308</v>
      </c>
      <c r="I155" s="97">
        <v>39.576124899525212</v>
      </c>
      <c r="J155" s="97">
        <v>39.297889702192627</v>
      </c>
      <c r="K155" s="97">
        <v>38.642627858215505</v>
      </c>
      <c r="L155" s="97">
        <v>38.148329320664459</v>
      </c>
      <c r="M155" s="97">
        <v>37.631718221445603</v>
      </c>
      <c r="N155" s="97">
        <v>36.990908715352695</v>
      </c>
      <c r="O155" s="97">
        <v>36.636403260037078</v>
      </c>
      <c r="P155" s="97">
        <v>36.403011366042769</v>
      </c>
      <c r="Q155" s="97">
        <v>35.992523862643097</v>
      </c>
      <c r="R155" s="97">
        <v>35.627044172481078</v>
      </c>
      <c r="S155" s="97">
        <v>35.301286603158481</v>
      </c>
      <c r="T155" s="97">
        <v>35.01065225464454</v>
      </c>
      <c r="U155" s="97">
        <v>34.751127733311286</v>
      </c>
      <c r="V155" s="97">
        <v>34.519200907774355</v>
      </c>
      <c r="W155" s="97">
        <v>34.311790484275669</v>
      </c>
      <c r="DA155" s="175" t="s">
        <v>896</v>
      </c>
    </row>
    <row r="156" spans="1:105" ht="11.45" customHeight="1" x14ac:dyDescent="0.25">
      <c r="A156" s="111" t="s">
        <v>113</v>
      </c>
      <c r="B156" s="97">
        <v>0</v>
      </c>
      <c r="C156" s="97">
        <v>39.363110202952605</v>
      </c>
      <c r="D156" s="97">
        <v>39.382835098906369</v>
      </c>
      <c r="E156" s="97">
        <v>39.175908541705518</v>
      </c>
      <c r="F156" s="97">
        <v>39.510962600282554</v>
      </c>
      <c r="G156" s="97">
        <v>40.35823284406878</v>
      </c>
      <c r="H156" s="97">
        <v>39.563805195969714</v>
      </c>
      <c r="I156" s="97">
        <v>39.550584797290561</v>
      </c>
      <c r="J156" s="97">
        <v>38.655223817437225</v>
      </c>
      <c r="K156" s="97">
        <v>39.060350181704926</v>
      </c>
      <c r="L156" s="97">
        <v>38.80079357954358</v>
      </c>
      <c r="M156" s="97">
        <v>37.36980284871052</v>
      </c>
      <c r="N156" s="97">
        <v>37.404564765483464</v>
      </c>
      <c r="O156" s="97">
        <v>37.77762553356402</v>
      </c>
      <c r="P156" s="97">
        <v>37.740511327163567</v>
      </c>
      <c r="Q156" s="97">
        <v>36.072330239281634</v>
      </c>
      <c r="R156" s="97">
        <v>34.634105438082152</v>
      </c>
      <c r="S156" s="97">
        <v>33.388797148213868</v>
      </c>
      <c r="T156" s="97">
        <v>32.306349908451246</v>
      </c>
      <c r="U156" s="97">
        <v>31.362184085948012</v>
      </c>
      <c r="V156" s="97">
        <v>30.536050560067689</v>
      </c>
      <c r="W156" s="97">
        <v>29.811153156270553</v>
      </c>
      <c r="DA156" s="175" t="s">
        <v>897</v>
      </c>
    </row>
    <row r="157" spans="1:105" ht="11.45" customHeight="1" x14ac:dyDescent="0.25">
      <c r="A157" s="111" t="s">
        <v>115</v>
      </c>
      <c r="B157" s="97">
        <v>29.556925799675316</v>
      </c>
      <c r="C157" s="97">
        <v>30.446200407463191</v>
      </c>
      <c r="D157" s="97">
        <v>31.465697909004216</v>
      </c>
      <c r="E157" s="97">
        <v>30.180667278848258</v>
      </c>
      <c r="F157" s="97">
        <v>28.889721110425139</v>
      </c>
      <c r="G157" s="97">
        <v>29.410103442589367</v>
      </c>
      <c r="H157" s="97">
        <v>30.013485071546466</v>
      </c>
      <c r="I157" s="97">
        <v>28.909044657709412</v>
      </c>
      <c r="J157" s="97">
        <v>26.010760418953051</v>
      </c>
      <c r="K157" s="97">
        <v>29.956772034841837</v>
      </c>
      <c r="L157" s="97">
        <v>24.829815050788682</v>
      </c>
      <c r="M157" s="97">
        <v>24.064768895047216</v>
      </c>
      <c r="N157" s="97">
        <v>23.85229844934852</v>
      </c>
      <c r="O157" s="97">
        <v>23.016022963176322</v>
      </c>
      <c r="P157" s="97">
        <v>24.833667426249036</v>
      </c>
      <c r="Q157" s="97">
        <v>25.172065626561686</v>
      </c>
      <c r="R157" s="97">
        <v>23.905187767653359</v>
      </c>
      <c r="S157" s="97">
        <v>24.16512304774815</v>
      </c>
      <c r="T157" s="97">
        <v>24.881426985894525</v>
      </c>
      <c r="U157" s="97">
        <v>24.454975137762911</v>
      </c>
      <c r="V157" s="97">
        <v>24.162670243149588</v>
      </c>
      <c r="W157" s="97">
        <v>24.540004777304851</v>
      </c>
      <c r="DA157" s="175" t="s">
        <v>898</v>
      </c>
    </row>
    <row r="158" spans="1:105" ht="11.45" customHeight="1" x14ac:dyDescent="0.25">
      <c r="A158" s="27" t="s">
        <v>34</v>
      </c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DA158" s="173"/>
    </row>
    <row r="159" spans="1:105" ht="11.45" customHeight="1" x14ac:dyDescent="0.25">
      <c r="A159" s="136" t="s">
        <v>158</v>
      </c>
      <c r="B159" s="141">
        <v>8.4256926611233585</v>
      </c>
      <c r="C159" s="141">
        <v>8.0226932133470505</v>
      </c>
      <c r="D159" s="141">
        <v>8.0595072011591089</v>
      </c>
      <c r="E159" s="141">
        <v>8.0178776312447457</v>
      </c>
      <c r="F159" s="141">
        <v>8.0148884140713346</v>
      </c>
      <c r="G159" s="141">
        <v>8.0146773699679699</v>
      </c>
      <c r="H159" s="141">
        <v>8.0585997711066586</v>
      </c>
      <c r="I159" s="141">
        <v>7.9899497298605455</v>
      </c>
      <c r="J159" s="141">
        <v>8.0246073772454398</v>
      </c>
      <c r="K159" s="141">
        <v>7.8056802426194887</v>
      </c>
      <c r="L159" s="141">
        <v>8.016069961930782</v>
      </c>
      <c r="M159" s="141">
        <v>8.1029274452672002</v>
      </c>
      <c r="N159" s="141">
        <v>7.3591280000891874</v>
      </c>
      <c r="O159" s="141">
        <v>7.0091217574924798</v>
      </c>
      <c r="P159" s="141">
        <v>6.7836989131030538</v>
      </c>
      <c r="Q159" s="141">
        <v>6.7003709148267898</v>
      </c>
      <c r="R159" s="141">
        <v>6.4393827989087713</v>
      </c>
      <c r="S159" s="141">
        <v>6.2156430276654691</v>
      </c>
      <c r="T159" s="141">
        <v>6.1533974231162514</v>
      </c>
      <c r="U159" s="141">
        <v>6.1370682086685218</v>
      </c>
      <c r="V159" s="141">
        <v>6.4450259741493436</v>
      </c>
      <c r="W159" s="141">
        <v>6.3161178840225345</v>
      </c>
      <c r="DA159" s="174" t="s">
        <v>899</v>
      </c>
    </row>
    <row r="160" spans="1:105" ht="11.45" customHeight="1" x14ac:dyDescent="0.25">
      <c r="A160" s="111" t="s">
        <v>110</v>
      </c>
      <c r="B160" s="96">
        <v>7.7192493978158279</v>
      </c>
      <c r="C160" s="96">
        <v>7.8688260624191058</v>
      </c>
      <c r="D160" s="96">
        <v>8.0384240989568365</v>
      </c>
      <c r="E160" s="96">
        <v>7.6892785774978094</v>
      </c>
      <c r="F160" s="96">
        <v>8.1302842735137943</v>
      </c>
      <c r="G160" s="96">
        <v>7.8692172769119884</v>
      </c>
      <c r="H160" s="96">
        <v>7.7239091216900437</v>
      </c>
      <c r="I160" s="96">
        <v>7.4401441305402258</v>
      </c>
      <c r="J160" s="96">
        <v>7.1490377923072872</v>
      </c>
      <c r="K160" s="96">
        <v>6.7968139401493719</v>
      </c>
      <c r="L160" s="96">
        <v>6.4651370455774924</v>
      </c>
      <c r="M160" s="96">
        <v>6.3554828178092064</v>
      </c>
      <c r="N160" s="96">
        <v>6.2385577625181146</v>
      </c>
      <c r="O160" s="96">
        <v>5.9046180050531518</v>
      </c>
      <c r="P160" s="96">
        <v>5.7866793461861192</v>
      </c>
      <c r="Q160" s="96">
        <v>5.9586574089937487</v>
      </c>
      <c r="R160" s="96">
        <v>5.9203021470330484</v>
      </c>
      <c r="S160" s="96">
        <v>5.6396502210277486</v>
      </c>
      <c r="T160" s="96">
        <v>5.9950523891635221</v>
      </c>
      <c r="U160" s="96">
        <v>5.8177429052642458</v>
      </c>
      <c r="V160" s="96">
        <v>5.7432639163317614</v>
      </c>
      <c r="W160" s="96">
        <v>5.7473574419478846</v>
      </c>
      <c r="DA160" s="171" t="s">
        <v>900</v>
      </c>
    </row>
    <row r="161" spans="1:105" ht="11.45" customHeight="1" x14ac:dyDescent="0.25">
      <c r="A161" s="111" t="s">
        <v>111</v>
      </c>
      <c r="B161" s="96">
        <v>8.1405110814894943</v>
      </c>
      <c r="C161" s="96">
        <v>8.1742762639045576</v>
      </c>
      <c r="D161" s="96">
        <v>8.2119574159296711</v>
      </c>
      <c r="E161" s="96">
        <v>8.2257567530940623</v>
      </c>
      <c r="F161" s="96">
        <v>8.0732398467018331</v>
      </c>
      <c r="G161" s="96">
        <v>8.0997429130230163</v>
      </c>
      <c r="H161" s="96">
        <v>8.1404227925388213</v>
      </c>
      <c r="I161" s="96">
        <v>8.0922556061611388</v>
      </c>
      <c r="J161" s="96">
        <v>7.8136722695703922</v>
      </c>
      <c r="K161" s="96">
        <v>7.5194103827042129</v>
      </c>
      <c r="L161" s="96">
        <v>7.2552044078633591</v>
      </c>
      <c r="M161" s="96">
        <v>6.9743283807108254</v>
      </c>
      <c r="N161" s="96">
        <v>6.9509261962148274</v>
      </c>
      <c r="O161" s="96">
        <v>6.7118980383000233</v>
      </c>
      <c r="P161" s="96">
        <v>6.5399751095835299</v>
      </c>
      <c r="Q161" s="96">
        <v>6.5292744240892686</v>
      </c>
      <c r="R161" s="96">
        <v>6.2945046036665895</v>
      </c>
      <c r="S161" s="96">
        <v>6.0518255765140836</v>
      </c>
      <c r="T161" s="96">
        <v>6.1360483641361903</v>
      </c>
      <c r="U161" s="96">
        <v>6.1902239216277941</v>
      </c>
      <c r="V161" s="96">
        <v>6.6577312797516592</v>
      </c>
      <c r="W161" s="96">
        <v>6.5601388177128781</v>
      </c>
      <c r="DA161" s="171" t="s">
        <v>901</v>
      </c>
    </row>
    <row r="162" spans="1:105" ht="11.45" customHeight="1" x14ac:dyDescent="0.25">
      <c r="A162" s="111" t="s">
        <v>112</v>
      </c>
      <c r="B162" s="96">
        <v>10.429012618687384</v>
      </c>
      <c r="C162" s="96">
        <v>10.095760156876121</v>
      </c>
      <c r="D162" s="96">
        <v>9.7379541721924667</v>
      </c>
      <c r="E162" s="96">
        <v>9.2606563417880086</v>
      </c>
      <c r="F162" s="96">
        <v>9.1901289570244931</v>
      </c>
      <c r="G162" s="96">
        <v>8.2046678483488993</v>
      </c>
      <c r="H162" s="96">
        <v>8.410936818520522</v>
      </c>
      <c r="I162" s="96">
        <v>8.4145576097156205</v>
      </c>
      <c r="J162" s="96">
        <v>9.1310019050222397</v>
      </c>
      <c r="K162" s="96">
        <v>8.6855822788272228</v>
      </c>
      <c r="L162" s="96">
        <v>8.2460851883567763</v>
      </c>
      <c r="M162" s="96">
        <v>8.6872672867727001</v>
      </c>
      <c r="N162" s="96">
        <v>7.1303029275817629</v>
      </c>
      <c r="O162" s="96">
        <v>6.3961897422379463</v>
      </c>
      <c r="P162" s="96">
        <v>6.087397113966226</v>
      </c>
      <c r="Q162" s="96">
        <v>7.0261852838651917</v>
      </c>
      <c r="R162" s="96">
        <v>6.1035063803476266</v>
      </c>
      <c r="S162" s="96">
        <v>6.0243209416189529</v>
      </c>
      <c r="T162" s="96">
        <v>6.4392570494598056</v>
      </c>
      <c r="U162" s="96">
        <v>6.2837914358441065</v>
      </c>
      <c r="V162" s="96">
        <v>7.0000490401673279</v>
      </c>
      <c r="W162" s="96">
        <v>8.2064476645502271</v>
      </c>
      <c r="DA162" s="171" t="s">
        <v>902</v>
      </c>
    </row>
    <row r="163" spans="1:105" ht="11.45" customHeight="1" x14ac:dyDescent="0.25">
      <c r="A163" s="111" t="s">
        <v>113</v>
      </c>
      <c r="B163" s="96">
        <v>9.2487382086700585</v>
      </c>
      <c r="C163" s="96">
        <v>9.172522464892964</v>
      </c>
      <c r="D163" s="96">
        <v>9.0885747032578319</v>
      </c>
      <c r="E163" s="96">
        <v>8.7191897396339186</v>
      </c>
      <c r="F163" s="96">
        <v>8.9223743577952082</v>
      </c>
      <c r="G163" s="96">
        <v>8.6086534693563532</v>
      </c>
      <c r="H163" s="96">
        <v>9.284250174318796</v>
      </c>
      <c r="I163" s="96">
        <v>8.4305477313737835</v>
      </c>
      <c r="J163" s="96">
        <v>7.9034422194496639</v>
      </c>
      <c r="K163" s="96">
        <v>7.5608205061095077</v>
      </c>
      <c r="L163" s="96">
        <v>7.4085979367977801</v>
      </c>
      <c r="M163" s="96">
        <v>6.9858922808489901</v>
      </c>
      <c r="N163" s="96">
        <v>6.9905284708770754</v>
      </c>
      <c r="O163" s="96">
        <v>7.1059879784951478</v>
      </c>
      <c r="P163" s="96">
        <v>6.3472019770024701</v>
      </c>
      <c r="Q163" s="96">
        <v>6.4242981274045716</v>
      </c>
      <c r="R163" s="96">
        <v>6.1935782141951332</v>
      </c>
      <c r="S163" s="96">
        <v>6.348052950471101</v>
      </c>
      <c r="T163" s="96">
        <v>6.3938020032093572</v>
      </c>
      <c r="U163" s="96">
        <v>6.4959387336195</v>
      </c>
      <c r="V163" s="96">
        <v>7.0302660796965588</v>
      </c>
      <c r="W163" s="96">
        <v>8.7731401242028149</v>
      </c>
      <c r="DA163" s="171" t="s">
        <v>903</v>
      </c>
    </row>
    <row r="164" spans="1:105" ht="11.45" customHeight="1" x14ac:dyDescent="0.25">
      <c r="A164" s="111" t="s">
        <v>115</v>
      </c>
      <c r="B164" s="96">
        <v>1.4498318227226965</v>
      </c>
      <c r="C164" s="96">
        <v>1.4440601216371385</v>
      </c>
      <c r="D164" s="96">
        <v>1.4376740645833241</v>
      </c>
      <c r="E164" s="96">
        <v>1.4658960303508031</v>
      </c>
      <c r="F164" s="96">
        <v>1.4458449105189715</v>
      </c>
      <c r="G164" s="96">
        <v>1.3916636766729591</v>
      </c>
      <c r="H164" s="96">
        <v>1.3849774310443133</v>
      </c>
      <c r="I164" s="96">
        <v>1.3487696022826507</v>
      </c>
      <c r="J164" s="96">
        <v>1.3932163250814311</v>
      </c>
      <c r="K164" s="96">
        <v>1.3459670865140392</v>
      </c>
      <c r="L164" s="96">
        <v>1.3188258739924439</v>
      </c>
      <c r="M164" s="96">
        <v>1.3214959133566389</v>
      </c>
      <c r="N164" s="96">
        <v>1.3355245572847945</v>
      </c>
      <c r="O164" s="96">
        <v>1.3376329891803886</v>
      </c>
      <c r="P164" s="96">
        <v>1.3437167299378228</v>
      </c>
      <c r="Q164" s="96">
        <v>1.4229731013132234</v>
      </c>
      <c r="R164" s="96">
        <v>1.4374773775178729</v>
      </c>
      <c r="S164" s="96">
        <v>1.4232903218117927</v>
      </c>
      <c r="T164" s="96">
        <v>1.5194810450474583</v>
      </c>
      <c r="U164" s="96">
        <v>1.7578661361337826</v>
      </c>
      <c r="V164" s="96">
        <v>2.0616820680030363</v>
      </c>
      <c r="W164" s="96">
        <v>2.1342795590309707</v>
      </c>
      <c r="DA164" s="171" t="s">
        <v>904</v>
      </c>
    </row>
    <row r="165" spans="1:105" ht="11.45" customHeight="1" x14ac:dyDescent="0.25">
      <c r="A165" s="109" t="s">
        <v>160</v>
      </c>
      <c r="B165" s="130">
        <v>31.393401081634753</v>
      </c>
      <c r="C165" s="130">
        <v>31.181343161500063</v>
      </c>
      <c r="D165" s="130">
        <v>30.683991232451344</v>
      </c>
      <c r="E165" s="130">
        <v>30.740876674095752</v>
      </c>
      <c r="F165" s="130">
        <v>30.649003554909967</v>
      </c>
      <c r="G165" s="130">
        <v>30.228181154633187</v>
      </c>
      <c r="H165" s="130">
        <v>29.654576827032773</v>
      </c>
      <c r="I165" s="130">
        <v>29.213146377145645</v>
      </c>
      <c r="J165" s="130">
        <v>28.598455818587468</v>
      </c>
      <c r="K165" s="130">
        <v>28.305703018846692</v>
      </c>
      <c r="L165" s="130">
        <v>28.022061814374617</v>
      </c>
      <c r="M165" s="130">
        <v>27.460667392802325</v>
      </c>
      <c r="N165" s="130">
        <v>26.806260946362528</v>
      </c>
      <c r="O165" s="130">
        <v>26.239502174892415</v>
      </c>
      <c r="P165" s="130">
        <v>25.424780566057592</v>
      </c>
      <c r="Q165" s="130">
        <v>24.946047230701563</v>
      </c>
      <c r="R165" s="130">
        <v>23.771428614885611</v>
      </c>
      <c r="S165" s="130">
        <v>23.004737216514744</v>
      </c>
      <c r="T165" s="130">
        <v>21.889765190005832</v>
      </c>
      <c r="U165" s="130">
        <v>21.272204179695876</v>
      </c>
      <c r="V165" s="130">
        <v>20.98619976842858</v>
      </c>
      <c r="W165" s="130">
        <v>20.904808018582617</v>
      </c>
      <c r="DA165" s="176" t="s">
        <v>905</v>
      </c>
    </row>
    <row r="166" spans="1:105" ht="11.45" customHeight="1" x14ac:dyDescent="0.25">
      <c r="A166" s="128" t="s">
        <v>27</v>
      </c>
      <c r="B166" s="97">
        <v>30.663657404065606</v>
      </c>
      <c r="C166" s="97">
        <v>30.895106100598287</v>
      </c>
      <c r="D166" s="97">
        <v>30.355541841280829</v>
      </c>
      <c r="E166" s="97">
        <v>30.449913616868617</v>
      </c>
      <c r="F166" s="97">
        <v>30.01964662060012</v>
      </c>
      <c r="G166" s="97">
        <v>29.908942962969842</v>
      </c>
      <c r="H166" s="97">
        <v>29.294472008834429</v>
      </c>
      <c r="I166" s="97">
        <v>28.830796556146005</v>
      </c>
      <c r="J166" s="97">
        <v>28.273302963898679</v>
      </c>
      <c r="K166" s="97">
        <v>28.26093216689436</v>
      </c>
      <c r="L166" s="97">
        <v>27.599614887586807</v>
      </c>
      <c r="M166" s="97">
        <v>27.18718144424734</v>
      </c>
      <c r="N166" s="97">
        <v>26.43110597759739</v>
      </c>
      <c r="O166" s="97">
        <v>25.656554594162678</v>
      </c>
      <c r="P166" s="97">
        <v>24.989503216610913</v>
      </c>
      <c r="Q166" s="97">
        <v>24.460761223827941</v>
      </c>
      <c r="R166" s="97">
        <v>23.054371250424186</v>
      </c>
      <c r="S166" s="97">
        <v>22.300643537597022</v>
      </c>
      <c r="T166" s="97">
        <v>21.58819187856999</v>
      </c>
      <c r="U166" s="97">
        <v>20.641343842376465</v>
      </c>
      <c r="V166" s="97">
        <v>20.339121089839708</v>
      </c>
      <c r="W166" s="97">
        <v>20.093719585362937</v>
      </c>
      <c r="DA166" s="175" t="s">
        <v>906</v>
      </c>
    </row>
    <row r="167" spans="1:105" ht="11.45" customHeight="1" x14ac:dyDescent="0.25">
      <c r="A167" s="138" t="s">
        <v>116</v>
      </c>
      <c r="B167" s="98">
        <v>33.546147315091126</v>
      </c>
      <c r="C167" s="98">
        <v>33.402061855603584</v>
      </c>
      <c r="D167" s="98">
        <v>33.242692617271175</v>
      </c>
      <c r="E167" s="98">
        <v>33.04424825123408</v>
      </c>
      <c r="F167" s="98">
        <v>32.807233008364037</v>
      </c>
      <c r="G167" s="98">
        <v>32.532244897882101</v>
      </c>
      <c r="H167" s="98">
        <v>32.219971958189838</v>
      </c>
      <c r="I167" s="98">
        <v>31.871188018858444</v>
      </c>
      <c r="J167" s="98">
        <v>31.48674800162302</v>
      </c>
      <c r="K167" s="98">
        <v>31.067582811954381</v>
      </c>
      <c r="L167" s="98">
        <v>30.614693877473673</v>
      </c>
      <c r="M167" s="98">
        <v>30.129147390351896</v>
      </c>
      <c r="N167" s="98">
        <v>29.612068313049569</v>
      </c>
      <c r="O167" s="98">
        <v>29.064634207446638</v>
      </c>
      <c r="P167" s="98">
        <v>28.488068946000222</v>
      </c>
      <c r="Q167" s="98">
        <v>27.883636363577196</v>
      </c>
      <c r="R167" s="98">
        <v>27.103246514875242</v>
      </c>
      <c r="S167" s="98">
        <v>26.556973620783872</v>
      </c>
      <c r="T167" s="98">
        <v>25.983387081987935</v>
      </c>
      <c r="U167" s="98">
        <v>25.282336867904011</v>
      </c>
      <c r="V167" s="98">
        <v>24.879360481322131</v>
      </c>
      <c r="W167" s="98">
        <v>24.630566876508908</v>
      </c>
      <c r="DA167" s="178" t="s">
        <v>907</v>
      </c>
    </row>
    <row r="168" spans="1:105" x14ac:dyDescent="0.25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DA168" s="171"/>
    </row>
    <row r="169" spans="1:105" ht="11.45" customHeight="1" x14ac:dyDescent="0.25">
      <c r="A169" s="53" t="s">
        <v>123</v>
      </c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DA169" s="172"/>
    </row>
    <row r="170" spans="1:105" ht="11.45" customHeight="1" x14ac:dyDescent="0.25">
      <c r="A170" s="27" t="s">
        <v>33</v>
      </c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DA170" s="173"/>
    </row>
    <row r="171" spans="1:105" ht="11.45" customHeight="1" x14ac:dyDescent="0.25">
      <c r="A171" s="136" t="s">
        <v>182</v>
      </c>
      <c r="B171" s="152">
        <v>111.66080370743742</v>
      </c>
      <c r="C171" s="152">
        <v>110.44390290586591</v>
      </c>
      <c r="D171" s="152">
        <v>109.16077049203298</v>
      </c>
      <c r="E171" s="152">
        <v>107.95221375011107</v>
      </c>
      <c r="F171" s="152">
        <v>106.82280249913094</v>
      </c>
      <c r="G171" s="152">
        <v>105.55231231998692</v>
      </c>
      <c r="H171" s="152">
        <v>104.10426183804167</v>
      </c>
      <c r="I171" s="152">
        <v>102.41738311007643</v>
      </c>
      <c r="J171" s="152">
        <v>100.56298920097474</v>
      </c>
      <c r="K171" s="152">
        <v>98.771954781348342</v>
      </c>
      <c r="L171" s="152">
        <v>97.35080658574482</v>
      </c>
      <c r="M171" s="152">
        <v>95.999683264074676</v>
      </c>
      <c r="N171" s="152">
        <v>94.475831667030491</v>
      </c>
      <c r="O171" s="152">
        <v>93.255958708557472</v>
      </c>
      <c r="P171" s="152">
        <v>91.592187599814167</v>
      </c>
      <c r="Q171" s="152">
        <v>90.283230238860682</v>
      </c>
      <c r="R171" s="152">
        <v>88.774756899701387</v>
      </c>
      <c r="S171" s="152">
        <v>87.539851066053131</v>
      </c>
      <c r="T171" s="152">
        <v>86.112218386589745</v>
      </c>
      <c r="U171" s="152">
        <v>84.637969461817477</v>
      </c>
      <c r="V171" s="152">
        <v>83.451787496791951</v>
      </c>
      <c r="W171" s="152">
        <v>81.697969580151607</v>
      </c>
      <c r="DA171" s="174" t="s">
        <v>908</v>
      </c>
    </row>
    <row r="172" spans="1:105" ht="11.45" customHeight="1" x14ac:dyDescent="0.25">
      <c r="A172" s="109" t="s">
        <v>20</v>
      </c>
      <c r="B172" s="116">
        <v>226.84964958744888</v>
      </c>
      <c r="C172" s="116">
        <v>224.57654558305549</v>
      </c>
      <c r="D172" s="116">
        <v>222.86598140799339</v>
      </c>
      <c r="E172" s="116">
        <v>221.09879433925545</v>
      </c>
      <c r="F172" s="116">
        <v>219.80593984047115</v>
      </c>
      <c r="G172" s="116">
        <v>217.35780353545232</v>
      </c>
      <c r="H172" s="116">
        <v>215.92888562758975</v>
      </c>
      <c r="I172" s="116">
        <v>213.57999469744746</v>
      </c>
      <c r="J172" s="116">
        <v>211.26230175617351</v>
      </c>
      <c r="K172" s="116">
        <v>207.52974793259003</v>
      </c>
      <c r="L172" s="116">
        <v>205.67696716438564</v>
      </c>
      <c r="M172" s="116">
        <v>204.2819122331513</v>
      </c>
      <c r="N172" s="116">
        <v>200.84661501045608</v>
      </c>
      <c r="O172" s="116">
        <v>197.95523933413756</v>
      </c>
      <c r="P172" s="116">
        <v>194.85711899161774</v>
      </c>
      <c r="Q172" s="116">
        <v>191.43853852692357</v>
      </c>
      <c r="R172" s="116">
        <v>188.32312405428345</v>
      </c>
      <c r="S172" s="116">
        <v>184.50556754432552</v>
      </c>
      <c r="T172" s="116">
        <v>179.8979816964204</v>
      </c>
      <c r="U172" s="116">
        <v>176.42612834556823</v>
      </c>
      <c r="V172" s="116">
        <v>170.69602453994517</v>
      </c>
      <c r="W172" s="116">
        <v>164.13004387823952</v>
      </c>
      <c r="DA172" s="176" t="s">
        <v>909</v>
      </c>
    </row>
    <row r="173" spans="1:105" ht="11.45" customHeight="1" x14ac:dyDescent="0.25">
      <c r="A173" s="111" t="s">
        <v>110</v>
      </c>
      <c r="B173" s="87">
        <v>226.02145026851275</v>
      </c>
      <c r="C173" s="87">
        <v>224.64068342742536</v>
      </c>
      <c r="D173" s="87">
        <v>223.31141079264438</v>
      </c>
      <c r="E173" s="87">
        <v>221.91378498570003</v>
      </c>
      <c r="F173" s="87">
        <v>220.56352383951011</v>
      </c>
      <c r="G173" s="87">
        <v>219.15772290892792</v>
      </c>
      <c r="H173" s="87">
        <v>217.61858835058908</v>
      </c>
      <c r="I173" s="87">
        <v>215.8980701114651</v>
      </c>
      <c r="J173" s="87">
        <v>213.90022945399326</v>
      </c>
      <c r="K173" s="87">
        <v>211.31874439361238</v>
      </c>
      <c r="L173" s="87">
        <v>208.7294223237374</v>
      </c>
      <c r="M173" s="87">
        <v>206.06077505684385</v>
      </c>
      <c r="N173" s="87">
        <v>203.52588179566146</v>
      </c>
      <c r="O173" s="87">
        <v>200.77975835020868</v>
      </c>
      <c r="P173" s="87">
        <v>197.62065050600512</v>
      </c>
      <c r="Q173" s="87">
        <v>194.12433769250123</v>
      </c>
      <c r="R173" s="87">
        <v>190.90455001210054</v>
      </c>
      <c r="S173" s="87">
        <v>187.19105902197012</v>
      </c>
      <c r="T173" s="87">
        <v>183.05623305859993</v>
      </c>
      <c r="U173" s="87">
        <v>179.68915320647122</v>
      </c>
      <c r="V173" s="87">
        <v>176.50029791917228</v>
      </c>
      <c r="W173" s="87">
        <v>172.74361922936583</v>
      </c>
      <c r="DA173" s="171" t="s">
        <v>910</v>
      </c>
    </row>
    <row r="174" spans="1:105" ht="11.45" customHeight="1" x14ac:dyDescent="0.25">
      <c r="A174" s="111" t="s">
        <v>111</v>
      </c>
      <c r="B174" s="87">
        <v>223.48292225341299</v>
      </c>
      <c r="C174" s="87">
        <v>219.65662305810352</v>
      </c>
      <c r="D174" s="87">
        <v>216.72723845224323</v>
      </c>
      <c r="E174" s="87">
        <v>214.07188205966355</v>
      </c>
      <c r="F174" s="87">
        <v>211.20863253337441</v>
      </c>
      <c r="G174" s="87">
        <v>208.64125698954174</v>
      </c>
      <c r="H174" s="87">
        <v>206.84901504394117</v>
      </c>
      <c r="I174" s="87">
        <v>205.19974091320768</v>
      </c>
      <c r="J174" s="87">
        <v>203.67198318378053</v>
      </c>
      <c r="K174" s="87">
        <v>202.11122391235003</v>
      </c>
      <c r="L174" s="87">
        <v>200.21679789320572</v>
      </c>
      <c r="M174" s="87">
        <v>198.10042916882085</v>
      </c>
      <c r="N174" s="87">
        <v>195.90371656986127</v>
      </c>
      <c r="O174" s="87">
        <v>193.72702860560756</v>
      </c>
      <c r="P174" s="87">
        <v>191.22983821067535</v>
      </c>
      <c r="Q174" s="87">
        <v>188.22757437079807</v>
      </c>
      <c r="R174" s="87">
        <v>185.11958749476696</v>
      </c>
      <c r="S174" s="87">
        <v>182.19012058254583</v>
      </c>
      <c r="T174" s="87">
        <v>179.94322752573586</v>
      </c>
      <c r="U174" s="87">
        <v>177.86154541573742</v>
      </c>
      <c r="V174" s="87">
        <v>176.08988023628601</v>
      </c>
      <c r="W174" s="87">
        <v>174.12549115504092</v>
      </c>
      <c r="DA174" s="171" t="s">
        <v>911</v>
      </c>
    </row>
    <row r="175" spans="1:105" ht="11.45" customHeight="1" x14ac:dyDescent="0.25">
      <c r="A175" s="111" t="s">
        <v>112</v>
      </c>
      <c r="B175" s="87">
        <v>191.1875154592731</v>
      </c>
      <c r="C175" s="87">
        <v>188.81002927269185</v>
      </c>
      <c r="D175" s="87">
        <v>187.53943603000241</v>
      </c>
      <c r="E175" s="87">
        <v>186.78458114211588</v>
      </c>
      <c r="F175" s="87">
        <v>186.34998609374824</v>
      </c>
      <c r="G175" s="87">
        <v>186.25090583965985</v>
      </c>
      <c r="H175" s="87">
        <v>186.30362917544954</v>
      </c>
      <c r="I175" s="87">
        <v>186.43267509925644</v>
      </c>
      <c r="J175" s="87">
        <v>186.33872298579863</v>
      </c>
      <c r="K175" s="87">
        <v>184.34933186442748</v>
      </c>
      <c r="L175" s="87">
        <v>182.70061813129328</v>
      </c>
      <c r="M175" s="87">
        <v>182.35206571372518</v>
      </c>
      <c r="N175" s="87">
        <v>181.34480486981616</v>
      </c>
      <c r="O175" s="87">
        <v>181.05278299806361</v>
      </c>
      <c r="P175" s="87">
        <v>180.29469253867299</v>
      </c>
      <c r="Q175" s="87">
        <v>178.87009853353052</v>
      </c>
      <c r="R175" s="87">
        <v>177.42777882978876</v>
      </c>
      <c r="S175" s="87">
        <v>176.14607107353737</v>
      </c>
      <c r="T175" s="87">
        <v>173.93588781965843</v>
      </c>
      <c r="U175" s="87">
        <v>172.34628175459568</v>
      </c>
      <c r="V175" s="87">
        <v>170.63540903083378</v>
      </c>
      <c r="W175" s="87">
        <v>168.43100291445771</v>
      </c>
      <c r="DA175" s="171" t="s">
        <v>912</v>
      </c>
    </row>
    <row r="176" spans="1:105" ht="11.45" customHeight="1" x14ac:dyDescent="0.25">
      <c r="A176" s="111" t="s">
        <v>113</v>
      </c>
      <c r="B176" s="87">
        <v>205.77284717523096</v>
      </c>
      <c r="C176" s="87">
        <v>201.96829969687431</v>
      </c>
      <c r="D176" s="87">
        <v>201.99755057819198</v>
      </c>
      <c r="E176" s="87">
        <v>201.1379173026626</v>
      </c>
      <c r="F176" s="87">
        <v>201.0102611548854</v>
      </c>
      <c r="G176" s="87">
        <v>198.39493757435335</v>
      </c>
      <c r="H176" s="87">
        <v>195.8368754682659</v>
      </c>
      <c r="I176" s="87">
        <v>192.55306897560271</v>
      </c>
      <c r="J176" s="87">
        <v>188.13961176222045</v>
      </c>
      <c r="K176" s="87">
        <v>181.34955589898232</v>
      </c>
      <c r="L176" s="87">
        <v>177.03688987747577</v>
      </c>
      <c r="M176" s="87">
        <v>174.3998864416962</v>
      </c>
      <c r="N176" s="87">
        <v>171.65084045254625</v>
      </c>
      <c r="O176" s="87">
        <v>166.98095020001981</v>
      </c>
      <c r="P176" s="87">
        <v>162.41901302524971</v>
      </c>
      <c r="Q176" s="87">
        <v>158.58877893077121</v>
      </c>
      <c r="R176" s="87">
        <v>155.93245881919333</v>
      </c>
      <c r="S176" s="87">
        <v>154.17243536484324</v>
      </c>
      <c r="T176" s="87">
        <v>152.05854450183264</v>
      </c>
      <c r="U176" s="87">
        <v>149.32861151163596</v>
      </c>
      <c r="V176" s="87">
        <v>147.04103208626367</v>
      </c>
      <c r="W176" s="87">
        <v>144.69029476649348</v>
      </c>
      <c r="DA176" s="171" t="s">
        <v>913</v>
      </c>
    </row>
    <row r="177" spans="1:105" ht="11.45" customHeight="1" x14ac:dyDescent="0.25">
      <c r="A177" s="111" t="s">
        <v>114</v>
      </c>
      <c r="B177" s="87">
        <v>0</v>
      </c>
      <c r="C177" s="87">
        <v>0</v>
      </c>
      <c r="D177" s="87">
        <v>0</v>
      </c>
      <c r="E177" s="87">
        <v>0</v>
      </c>
      <c r="F177" s="87">
        <v>0</v>
      </c>
      <c r="G177" s="87">
        <v>0</v>
      </c>
      <c r="H177" s="87">
        <v>0</v>
      </c>
      <c r="I177" s="87">
        <v>0</v>
      </c>
      <c r="J177" s="87">
        <v>89.153981588406253</v>
      </c>
      <c r="K177" s="87">
        <v>87.343657740783513</v>
      </c>
      <c r="L177" s="87">
        <v>85.39295269981632</v>
      </c>
      <c r="M177" s="87">
        <v>73.890285945338391</v>
      </c>
      <c r="N177" s="87">
        <v>50.676112582088223</v>
      </c>
      <c r="O177" s="87">
        <v>64.297302640428796</v>
      </c>
      <c r="P177" s="87">
        <v>77.844360304950712</v>
      </c>
      <c r="Q177" s="87">
        <v>67.70999673574542</v>
      </c>
      <c r="R177" s="87">
        <v>62.629167900469916</v>
      </c>
      <c r="S177" s="87">
        <v>62.13526254239585</v>
      </c>
      <c r="T177" s="87">
        <v>61.601835259358602</v>
      </c>
      <c r="U177" s="87">
        <v>59.255952002222195</v>
      </c>
      <c r="V177" s="87">
        <v>51.65179412288947</v>
      </c>
      <c r="W177" s="87">
        <v>26.030137777441546</v>
      </c>
      <c r="DA177" s="171" t="s">
        <v>914</v>
      </c>
    </row>
    <row r="178" spans="1:105" ht="11.45" customHeight="1" x14ac:dyDescent="0.25">
      <c r="A178" s="111" t="s">
        <v>115</v>
      </c>
      <c r="B178" s="87">
        <v>0</v>
      </c>
      <c r="C178" s="87">
        <v>0</v>
      </c>
      <c r="D178" s="87">
        <v>0</v>
      </c>
      <c r="E178" s="87">
        <v>0</v>
      </c>
      <c r="F178" s="87">
        <v>0</v>
      </c>
      <c r="G178" s="87">
        <v>0</v>
      </c>
      <c r="H178" s="87">
        <v>0</v>
      </c>
      <c r="I178" s="87">
        <v>0</v>
      </c>
      <c r="J178" s="87">
        <v>0</v>
      </c>
      <c r="K178" s="87">
        <v>0</v>
      </c>
      <c r="L178" s="87">
        <v>0</v>
      </c>
      <c r="M178" s="87">
        <v>0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  <c r="T178" s="87">
        <v>0</v>
      </c>
      <c r="U178" s="87">
        <v>0</v>
      </c>
      <c r="V178" s="87">
        <v>0</v>
      </c>
      <c r="W178" s="87">
        <v>0</v>
      </c>
      <c r="DA178" s="171" t="s">
        <v>915</v>
      </c>
    </row>
    <row r="179" spans="1:105" ht="11.45" customHeight="1" x14ac:dyDescent="0.25">
      <c r="A179" s="109" t="s">
        <v>21</v>
      </c>
      <c r="B179" s="116">
        <v>1628.8615578467845</v>
      </c>
      <c r="C179" s="116">
        <v>1602.8781176061693</v>
      </c>
      <c r="D179" s="116">
        <v>1591.3520779787832</v>
      </c>
      <c r="E179" s="116">
        <v>1576.238777408827</v>
      </c>
      <c r="F179" s="116">
        <v>1561.7475031881504</v>
      </c>
      <c r="G179" s="116">
        <v>1532.5509458147369</v>
      </c>
      <c r="H179" s="116">
        <v>1523.9005323269455</v>
      </c>
      <c r="I179" s="116">
        <v>1508.4414054615663</v>
      </c>
      <c r="J179" s="116">
        <v>1492.8565261723713</v>
      </c>
      <c r="K179" s="116">
        <v>1471.645557259958</v>
      </c>
      <c r="L179" s="116">
        <v>1452.2413962031223</v>
      </c>
      <c r="M179" s="116">
        <v>1429.2804960435917</v>
      </c>
      <c r="N179" s="116">
        <v>1425.7173879722668</v>
      </c>
      <c r="O179" s="116">
        <v>1378.4692420929155</v>
      </c>
      <c r="P179" s="116">
        <v>1389.2353770414561</v>
      </c>
      <c r="Q179" s="116">
        <v>1371.9171489242083</v>
      </c>
      <c r="R179" s="116">
        <v>1369.6082596282042</v>
      </c>
      <c r="S179" s="116">
        <v>1347.4754054960476</v>
      </c>
      <c r="T179" s="116">
        <v>1337.5934704241729</v>
      </c>
      <c r="U179" s="116">
        <v>1302.2464496390553</v>
      </c>
      <c r="V179" s="116">
        <v>1268.4881565511723</v>
      </c>
      <c r="W179" s="116">
        <v>1248.3775502221708</v>
      </c>
      <c r="DA179" s="176" t="s">
        <v>916</v>
      </c>
    </row>
    <row r="180" spans="1:105" ht="11.45" customHeight="1" x14ac:dyDescent="0.25">
      <c r="A180" s="111" t="s">
        <v>110</v>
      </c>
      <c r="B180" s="101">
        <v>528.77497997228954</v>
      </c>
      <c r="C180" s="101">
        <v>527.45287929625715</v>
      </c>
      <c r="D180" s="101">
        <v>525.4463878330896</v>
      </c>
      <c r="E180" s="101">
        <v>523.4335740069622</v>
      </c>
      <c r="F180" s="101">
        <v>521.88018222850963</v>
      </c>
      <c r="G180" s="101">
        <v>519.63335320779947</v>
      </c>
      <c r="H180" s="101">
        <v>517.48306297528723</v>
      </c>
      <c r="I180" s="101">
        <v>510.14606673192014</v>
      </c>
      <c r="J180" s="101">
        <v>503.33887746304629</v>
      </c>
      <c r="K180" s="101">
        <v>497.60587447096532</v>
      </c>
      <c r="L180" s="101">
        <v>491.68344726257681</v>
      </c>
      <c r="M180" s="101">
        <v>486.39779123810985</v>
      </c>
      <c r="N180" s="101">
        <v>482.35608980673703</v>
      </c>
      <c r="O180" s="101">
        <v>460.00076523221213</v>
      </c>
      <c r="P180" s="101">
        <v>461.08023117164043</v>
      </c>
      <c r="Q180" s="101">
        <v>457.92405750441912</v>
      </c>
      <c r="R180" s="101">
        <v>456.07616355741578</v>
      </c>
      <c r="S180" s="101">
        <v>454.82101037660715</v>
      </c>
      <c r="T180" s="101">
        <v>455.14887167234383</v>
      </c>
      <c r="U180" s="101">
        <v>433.46553293858966</v>
      </c>
      <c r="V180" s="101">
        <v>432.89635756208213</v>
      </c>
      <c r="W180" s="101">
        <v>432.3791637071883</v>
      </c>
      <c r="DA180" s="175" t="s">
        <v>917</v>
      </c>
    </row>
    <row r="181" spans="1:105" ht="11.45" customHeight="1" x14ac:dyDescent="0.25">
      <c r="A181" s="111" t="s">
        <v>111</v>
      </c>
      <c r="B181" s="101">
        <v>1660.4024773347694</v>
      </c>
      <c r="C181" s="101">
        <v>1642.6914275022405</v>
      </c>
      <c r="D181" s="101">
        <v>1626.4272151978246</v>
      </c>
      <c r="E181" s="101">
        <v>1611.5861563368996</v>
      </c>
      <c r="F181" s="101">
        <v>1594.688926066277</v>
      </c>
      <c r="G181" s="101">
        <v>1575.46964195845</v>
      </c>
      <c r="H181" s="101">
        <v>1555.9944276255665</v>
      </c>
      <c r="I181" s="101">
        <v>1537.5290721031758</v>
      </c>
      <c r="J181" s="101">
        <v>1520.3858570320581</v>
      </c>
      <c r="K181" s="101">
        <v>1503.0515889968542</v>
      </c>
      <c r="L181" s="101">
        <v>1487.144676367891</v>
      </c>
      <c r="M181" s="101">
        <v>1471.4347127250619</v>
      </c>
      <c r="N181" s="101">
        <v>1455.548918671208</v>
      </c>
      <c r="O181" s="101">
        <v>1441.408687203171</v>
      </c>
      <c r="P181" s="101">
        <v>1428.8513845695165</v>
      </c>
      <c r="Q181" s="101">
        <v>1416.3334452358702</v>
      </c>
      <c r="R181" s="101">
        <v>1405.9564314266738</v>
      </c>
      <c r="S181" s="101">
        <v>1395.526174297255</v>
      </c>
      <c r="T181" s="101">
        <v>1386.8796178391183</v>
      </c>
      <c r="U181" s="101">
        <v>1377.8108798556198</v>
      </c>
      <c r="V181" s="101">
        <v>1364.5804467626692</v>
      </c>
      <c r="W181" s="101">
        <v>1357.3963883310475</v>
      </c>
      <c r="DA181" s="175" t="s">
        <v>918</v>
      </c>
    </row>
    <row r="182" spans="1:105" ht="11.45" customHeight="1" x14ac:dyDescent="0.25">
      <c r="A182" s="111" t="s">
        <v>112</v>
      </c>
      <c r="B182" s="101">
        <v>1128.8307269489676</v>
      </c>
      <c r="C182" s="101">
        <v>1124.6628394359132</v>
      </c>
      <c r="D182" s="101">
        <v>1122.1406548700797</v>
      </c>
      <c r="E182" s="101">
        <v>1117.9489225875996</v>
      </c>
      <c r="F182" s="101">
        <v>1071.279183328274</v>
      </c>
      <c r="G182" s="101">
        <v>1064.5904441345656</v>
      </c>
      <c r="H182" s="101">
        <v>1059.2969010003942</v>
      </c>
      <c r="I182" s="101">
        <v>1053.7633473745268</v>
      </c>
      <c r="J182" s="101">
        <v>1048.2327196888232</v>
      </c>
      <c r="K182" s="101">
        <v>1040.7280925737361</v>
      </c>
      <c r="L182" s="101">
        <v>1035.8296987145193</v>
      </c>
      <c r="M182" s="101">
        <v>1030.3171909202874</v>
      </c>
      <c r="N182" s="101">
        <v>1028.8653115555851</v>
      </c>
      <c r="O182" s="101">
        <v>1026.5683399767047</v>
      </c>
      <c r="P182" s="101">
        <v>1021.954237315935</v>
      </c>
      <c r="Q182" s="101">
        <v>1016.3771209120863</v>
      </c>
      <c r="R182" s="101">
        <v>1014.3061203497248</v>
      </c>
      <c r="S182" s="101">
        <v>1012.040500872189</v>
      </c>
      <c r="T182" s="101">
        <v>1004.6343487268146</v>
      </c>
      <c r="U182" s="101">
        <v>998.42867705870594</v>
      </c>
      <c r="V182" s="101">
        <v>994.74764694647422</v>
      </c>
      <c r="W182" s="101">
        <v>985.95742741541596</v>
      </c>
      <c r="DA182" s="175" t="s">
        <v>919</v>
      </c>
    </row>
    <row r="183" spans="1:105" ht="11.45" customHeight="1" x14ac:dyDescent="0.25">
      <c r="A183" s="111" t="s">
        <v>113</v>
      </c>
      <c r="B183" s="101">
        <v>1035.3403225328552</v>
      </c>
      <c r="C183" s="101">
        <v>1000.7892878118962</v>
      </c>
      <c r="D183" s="101">
        <v>988.07773766214143</v>
      </c>
      <c r="E183" s="101">
        <v>971.67151705538208</v>
      </c>
      <c r="F183" s="101">
        <v>965.12179012028412</v>
      </c>
      <c r="G183" s="101">
        <v>954.07792599652316</v>
      </c>
      <c r="H183" s="101">
        <v>940.22959466666305</v>
      </c>
      <c r="I183" s="101">
        <v>932.41552502425168</v>
      </c>
      <c r="J183" s="101">
        <v>925.20134275067539</v>
      </c>
      <c r="K183" s="101">
        <v>920.45076349363774</v>
      </c>
      <c r="L183" s="101">
        <v>914.81772188892865</v>
      </c>
      <c r="M183" s="101">
        <v>905.77588732031586</v>
      </c>
      <c r="N183" s="101">
        <v>900.98730018780907</v>
      </c>
      <c r="O183" s="101">
        <v>892.72897068836664</v>
      </c>
      <c r="P183" s="101">
        <v>884.95118754629573</v>
      </c>
      <c r="Q183" s="101">
        <v>876.04333505322995</v>
      </c>
      <c r="R183" s="101">
        <v>871.97718068012</v>
      </c>
      <c r="S183" s="101">
        <v>866.41086441146501</v>
      </c>
      <c r="T183" s="101">
        <v>860.73152872045262</v>
      </c>
      <c r="U183" s="101">
        <v>852.15793238680669</v>
      </c>
      <c r="V183" s="101">
        <v>843.73555803408271</v>
      </c>
      <c r="W183" s="101">
        <v>836.52129424480393</v>
      </c>
      <c r="DA183" s="175" t="s">
        <v>920</v>
      </c>
    </row>
    <row r="184" spans="1:105" ht="11.45" customHeight="1" x14ac:dyDescent="0.25">
      <c r="A184" s="111" t="s">
        <v>115</v>
      </c>
      <c r="B184" s="101">
        <v>0</v>
      </c>
      <c r="C184" s="101">
        <v>0</v>
      </c>
      <c r="D184" s="101">
        <v>0</v>
      </c>
      <c r="E184" s="101">
        <v>0</v>
      </c>
      <c r="F184" s="101">
        <v>0</v>
      </c>
      <c r="G184" s="101">
        <v>0</v>
      </c>
      <c r="H184" s="101">
        <v>0</v>
      </c>
      <c r="I184" s="101">
        <v>0</v>
      </c>
      <c r="J184" s="101">
        <v>0</v>
      </c>
      <c r="K184" s="101">
        <v>0</v>
      </c>
      <c r="L184" s="101">
        <v>0</v>
      </c>
      <c r="M184" s="101">
        <v>0</v>
      </c>
      <c r="N184" s="101">
        <v>0</v>
      </c>
      <c r="O184" s="101">
        <v>0</v>
      </c>
      <c r="P184" s="101">
        <v>0</v>
      </c>
      <c r="Q184" s="101">
        <v>0</v>
      </c>
      <c r="R184" s="101">
        <v>0</v>
      </c>
      <c r="S184" s="101">
        <v>0</v>
      </c>
      <c r="T184" s="101">
        <v>0</v>
      </c>
      <c r="U184" s="101">
        <v>0</v>
      </c>
      <c r="V184" s="101">
        <v>0</v>
      </c>
      <c r="W184" s="101">
        <v>0</v>
      </c>
      <c r="DA184" s="175" t="s">
        <v>921</v>
      </c>
    </row>
    <row r="185" spans="1:105" ht="11.45" customHeight="1" x14ac:dyDescent="0.25">
      <c r="A185" s="27" t="s">
        <v>34</v>
      </c>
      <c r="B185" s="29">
        <v>0</v>
      </c>
      <c r="C185" s="29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29">
        <v>0</v>
      </c>
      <c r="U185" s="29">
        <v>0</v>
      </c>
      <c r="V185" s="29">
        <v>0</v>
      </c>
      <c r="W185" s="29">
        <v>0</v>
      </c>
      <c r="DA185" s="173"/>
    </row>
    <row r="186" spans="1:105" ht="11.45" customHeight="1" x14ac:dyDescent="0.25">
      <c r="A186" s="136" t="s">
        <v>158</v>
      </c>
      <c r="B186" s="152">
        <v>304.92969068308156</v>
      </c>
      <c r="C186" s="152">
        <v>315.42955398735347</v>
      </c>
      <c r="D186" s="152">
        <v>309.8662806674696</v>
      </c>
      <c r="E186" s="152">
        <v>304.74791975606917</v>
      </c>
      <c r="F186" s="152">
        <v>296.22743856386069</v>
      </c>
      <c r="G186" s="152">
        <v>291.13506016896247</v>
      </c>
      <c r="H186" s="152">
        <v>284.3582740499175</v>
      </c>
      <c r="I186" s="152">
        <v>278.93220932016192</v>
      </c>
      <c r="J186" s="152">
        <v>261.32388108376642</v>
      </c>
      <c r="K186" s="152">
        <v>254.25152868439201</v>
      </c>
      <c r="L186" s="152">
        <v>233.81641822048215</v>
      </c>
      <c r="M186" s="152">
        <v>221.29415586495148</v>
      </c>
      <c r="N186" s="152">
        <v>236.74262671357022</v>
      </c>
      <c r="O186" s="152">
        <v>236.47161650301547</v>
      </c>
      <c r="P186" s="152">
        <v>234.42969550893037</v>
      </c>
      <c r="Q186" s="152">
        <v>232.48328736666184</v>
      </c>
      <c r="R186" s="152">
        <v>227.0510044769988</v>
      </c>
      <c r="S186" s="152">
        <v>221.449876185031</v>
      </c>
      <c r="T186" s="152">
        <v>221.02958658986009</v>
      </c>
      <c r="U186" s="152">
        <v>219.17941784934814</v>
      </c>
      <c r="V186" s="152">
        <v>219.31983138887179</v>
      </c>
      <c r="W186" s="152">
        <v>216.24176892271004</v>
      </c>
      <c r="DA186" s="174" t="s">
        <v>922</v>
      </c>
    </row>
    <row r="187" spans="1:105" ht="11.45" customHeight="1" x14ac:dyDescent="0.25">
      <c r="A187" s="111" t="s">
        <v>110</v>
      </c>
      <c r="B187" s="87">
        <v>286.61072502470574</v>
      </c>
      <c r="C187" s="87">
        <v>283.08399395476079</v>
      </c>
      <c r="D187" s="87">
        <v>279.89025995008035</v>
      </c>
      <c r="E187" s="87">
        <v>275.86830137036367</v>
      </c>
      <c r="F187" s="87">
        <v>272.72380941635299</v>
      </c>
      <c r="G187" s="87">
        <v>269.40958772106239</v>
      </c>
      <c r="H187" s="87">
        <v>265.39606290801316</v>
      </c>
      <c r="I187" s="87">
        <v>261.27613687817467</v>
      </c>
      <c r="J187" s="87">
        <v>256.15746408564314</v>
      </c>
      <c r="K187" s="87">
        <v>252.14056768513865</v>
      </c>
      <c r="L187" s="87">
        <v>247.68586851294017</v>
      </c>
      <c r="M187" s="87">
        <v>244.10421368757773</v>
      </c>
      <c r="N187" s="87">
        <v>239.90754215592497</v>
      </c>
      <c r="O187" s="87">
        <v>235.09977734034496</v>
      </c>
      <c r="P187" s="87">
        <v>229.61105540181748</v>
      </c>
      <c r="Q187" s="87">
        <v>223.62850141843359</v>
      </c>
      <c r="R187" s="87">
        <v>217.24732880462651</v>
      </c>
      <c r="S187" s="87">
        <v>211.65910024463506</v>
      </c>
      <c r="T187" s="87">
        <v>205.41776851838074</v>
      </c>
      <c r="U187" s="87">
        <v>199.87351808302228</v>
      </c>
      <c r="V187" s="87">
        <v>195.45735269786238</v>
      </c>
      <c r="W187" s="87">
        <v>191.90193471464616</v>
      </c>
      <c r="DA187" s="171" t="s">
        <v>923</v>
      </c>
    </row>
    <row r="188" spans="1:105" ht="11.45" customHeight="1" x14ac:dyDescent="0.25">
      <c r="A188" s="111" t="s">
        <v>111</v>
      </c>
      <c r="B188" s="87">
        <v>320.85138343089</v>
      </c>
      <c r="C188" s="87">
        <v>313.44268207271614</v>
      </c>
      <c r="D188" s="87">
        <v>307.43998354840215</v>
      </c>
      <c r="E188" s="87">
        <v>301.32843349674908</v>
      </c>
      <c r="F188" s="87">
        <v>295.08121046516158</v>
      </c>
      <c r="G188" s="87">
        <v>289.4244382757804</v>
      </c>
      <c r="H188" s="87">
        <v>283.67502234813014</v>
      </c>
      <c r="I188" s="87">
        <v>277.04365561645852</v>
      </c>
      <c r="J188" s="87">
        <v>271.62376791293315</v>
      </c>
      <c r="K188" s="87">
        <v>265.23567751073233</v>
      </c>
      <c r="L188" s="87">
        <v>261.7554183255985</v>
      </c>
      <c r="M188" s="87">
        <v>259.1712942735254</v>
      </c>
      <c r="N188" s="87">
        <v>255.82835856970985</v>
      </c>
      <c r="O188" s="87">
        <v>251.64716042580304</v>
      </c>
      <c r="P188" s="87">
        <v>246.36856065443689</v>
      </c>
      <c r="Q188" s="87">
        <v>241.94368502086721</v>
      </c>
      <c r="R188" s="87">
        <v>236.76090055987765</v>
      </c>
      <c r="S188" s="87">
        <v>231.72099644958527</v>
      </c>
      <c r="T188" s="87">
        <v>226.87653693695918</v>
      </c>
      <c r="U188" s="87">
        <v>222.45269510359412</v>
      </c>
      <c r="V188" s="87">
        <v>220.08411457439192</v>
      </c>
      <c r="W188" s="87">
        <v>217.63754118220857</v>
      </c>
      <c r="DA188" s="171" t="s">
        <v>924</v>
      </c>
    </row>
    <row r="189" spans="1:105" ht="11.45" customHeight="1" x14ac:dyDescent="0.25">
      <c r="A189" s="111" t="s">
        <v>112</v>
      </c>
      <c r="B189" s="87">
        <v>369.35119833038442</v>
      </c>
      <c r="C189" s="87">
        <v>354.46687667011969</v>
      </c>
      <c r="D189" s="87">
        <v>327.8901496522393</v>
      </c>
      <c r="E189" s="87">
        <v>313.04845906201513</v>
      </c>
      <c r="F189" s="87">
        <v>305.18706775944634</v>
      </c>
      <c r="G189" s="87">
        <v>292.35838082408134</v>
      </c>
      <c r="H189" s="87">
        <v>278.74457977181754</v>
      </c>
      <c r="I189" s="87">
        <v>270.07602747195585</v>
      </c>
      <c r="J189" s="87">
        <v>263.2797194938538</v>
      </c>
      <c r="K189" s="87">
        <v>257.43158637935312</v>
      </c>
      <c r="L189" s="87">
        <v>251.8078089394798</v>
      </c>
      <c r="M189" s="87">
        <v>248.74868264849866</v>
      </c>
      <c r="N189" s="87">
        <v>244.50220318940006</v>
      </c>
      <c r="O189" s="87">
        <v>241.84854550843511</v>
      </c>
      <c r="P189" s="87">
        <v>236.22387482733376</v>
      </c>
      <c r="Q189" s="87">
        <v>233.15416660958391</v>
      </c>
      <c r="R189" s="87">
        <v>231.33298381453977</v>
      </c>
      <c r="S189" s="87">
        <v>229.30844735057153</v>
      </c>
      <c r="T189" s="87">
        <v>224.80917749367381</v>
      </c>
      <c r="U189" s="87">
        <v>220.8894291317155</v>
      </c>
      <c r="V189" s="87">
        <v>218.67170767075092</v>
      </c>
      <c r="W189" s="87">
        <v>215.68238740342375</v>
      </c>
      <c r="DA189" s="171" t="s">
        <v>925</v>
      </c>
    </row>
    <row r="190" spans="1:105" ht="11.45" customHeight="1" x14ac:dyDescent="0.25">
      <c r="A190" s="111" t="s">
        <v>113</v>
      </c>
      <c r="B190" s="87">
        <v>310.17028787333749</v>
      </c>
      <c r="C190" s="87">
        <v>289.08609709399286</v>
      </c>
      <c r="D190" s="87">
        <v>270.14105698406172</v>
      </c>
      <c r="E190" s="87">
        <v>254.48749684552411</v>
      </c>
      <c r="F190" s="87">
        <v>243.82433774369562</v>
      </c>
      <c r="G190" s="87">
        <v>233.61249642438204</v>
      </c>
      <c r="H190" s="87">
        <v>218.93497755827926</v>
      </c>
      <c r="I190" s="87">
        <v>215.48478705916628</v>
      </c>
      <c r="J190" s="87">
        <v>208.20670509414794</v>
      </c>
      <c r="K190" s="87">
        <v>199.16962182274793</v>
      </c>
      <c r="L190" s="87">
        <v>189.77032893346041</v>
      </c>
      <c r="M190" s="87">
        <v>181.20399043963445</v>
      </c>
      <c r="N190" s="87">
        <v>175.46917202584623</v>
      </c>
      <c r="O190" s="87">
        <v>174.0498758908515</v>
      </c>
      <c r="P190" s="87">
        <v>172.4128585351358</v>
      </c>
      <c r="Q190" s="87">
        <v>170.97602876313391</v>
      </c>
      <c r="R190" s="87">
        <v>168.70304165969847</v>
      </c>
      <c r="S190" s="87">
        <v>166.99020264534511</v>
      </c>
      <c r="T190" s="87">
        <v>165.17177855458971</v>
      </c>
      <c r="U190" s="87">
        <v>164.28760375720248</v>
      </c>
      <c r="V190" s="87">
        <v>164.15333004403089</v>
      </c>
      <c r="W190" s="87">
        <v>166.44404303247066</v>
      </c>
      <c r="DA190" s="171" t="s">
        <v>926</v>
      </c>
    </row>
    <row r="191" spans="1:105" ht="11.45" customHeight="1" x14ac:dyDescent="0.25">
      <c r="A191" s="111" t="s">
        <v>115</v>
      </c>
      <c r="B191" s="87">
        <v>0</v>
      </c>
      <c r="C191" s="87">
        <v>0</v>
      </c>
      <c r="D191" s="87">
        <v>0</v>
      </c>
      <c r="E191" s="87">
        <v>0</v>
      </c>
      <c r="F191" s="87">
        <v>0</v>
      </c>
      <c r="G191" s="87">
        <v>0</v>
      </c>
      <c r="H191" s="87">
        <v>0</v>
      </c>
      <c r="I191" s="87">
        <v>0</v>
      </c>
      <c r="J191" s="87">
        <v>0</v>
      </c>
      <c r="K191" s="87">
        <v>0</v>
      </c>
      <c r="L191" s="87">
        <v>0</v>
      </c>
      <c r="M191" s="87">
        <v>0</v>
      </c>
      <c r="N191" s="87">
        <v>0</v>
      </c>
      <c r="O191" s="87">
        <v>0</v>
      </c>
      <c r="P191" s="87">
        <v>0</v>
      </c>
      <c r="Q191" s="87">
        <v>0</v>
      </c>
      <c r="R191" s="87">
        <v>0</v>
      </c>
      <c r="S191" s="87">
        <v>0</v>
      </c>
      <c r="T191" s="87">
        <v>0</v>
      </c>
      <c r="U191" s="87">
        <v>0</v>
      </c>
      <c r="V191" s="87">
        <v>0</v>
      </c>
      <c r="W191" s="87">
        <v>0</v>
      </c>
      <c r="DA191" s="171" t="s">
        <v>927</v>
      </c>
    </row>
    <row r="192" spans="1:105" ht="11.45" customHeight="1" x14ac:dyDescent="0.25">
      <c r="A192" s="109" t="s">
        <v>160</v>
      </c>
      <c r="B192" s="116">
        <v>1023.561832672456</v>
      </c>
      <c r="C192" s="116">
        <v>1018.7031013254489</v>
      </c>
      <c r="D192" s="116">
        <v>1013.2676429582037</v>
      </c>
      <c r="E192" s="116">
        <v>1008.67969110193</v>
      </c>
      <c r="F192" s="116">
        <v>1003.1210147530415</v>
      </c>
      <c r="G192" s="116">
        <v>996.44997920015453</v>
      </c>
      <c r="H192" s="116">
        <v>987.32107477219017</v>
      </c>
      <c r="I192" s="116">
        <v>977.70315598479885</v>
      </c>
      <c r="J192" s="116">
        <v>968.12110776988698</v>
      </c>
      <c r="K192" s="116">
        <v>959.77763773674678</v>
      </c>
      <c r="L192" s="116">
        <v>949.52953637052053</v>
      </c>
      <c r="M192" s="116">
        <v>937.92108240937091</v>
      </c>
      <c r="N192" s="116">
        <v>926.06511252209248</v>
      </c>
      <c r="O192" s="116">
        <v>908.98191220129286</v>
      </c>
      <c r="P192" s="116">
        <v>895.02212675943474</v>
      </c>
      <c r="Q192" s="116">
        <v>880.45187332661794</v>
      </c>
      <c r="R192" s="116">
        <v>862.81520432926936</v>
      </c>
      <c r="S192" s="116">
        <v>842.89291228749642</v>
      </c>
      <c r="T192" s="116">
        <v>822.52755432926347</v>
      </c>
      <c r="U192" s="116">
        <v>799.46613863203606</v>
      </c>
      <c r="V192" s="116">
        <v>784.26576136048232</v>
      </c>
      <c r="W192" s="116">
        <v>763.32433583923137</v>
      </c>
      <c r="DA192" s="176" t="s">
        <v>928</v>
      </c>
    </row>
    <row r="193" spans="1:105" ht="11.45" customHeight="1" x14ac:dyDescent="0.25">
      <c r="A193" s="128" t="s">
        <v>27</v>
      </c>
      <c r="B193" s="101">
        <v>949.95575703006068</v>
      </c>
      <c r="C193" s="101">
        <v>945.71922569413698</v>
      </c>
      <c r="D193" s="101">
        <v>940.91340725679356</v>
      </c>
      <c r="E193" s="101">
        <v>936.97903150286527</v>
      </c>
      <c r="F193" s="101">
        <v>931.93655184824979</v>
      </c>
      <c r="G193" s="101">
        <v>925.96323825055049</v>
      </c>
      <c r="H193" s="101">
        <v>917.67535240090945</v>
      </c>
      <c r="I193" s="101">
        <v>908.78174977135109</v>
      </c>
      <c r="J193" s="101">
        <v>900.14714984023749</v>
      </c>
      <c r="K193" s="101">
        <v>892.71319200886512</v>
      </c>
      <c r="L193" s="101">
        <v>883.37302425279051</v>
      </c>
      <c r="M193" s="101">
        <v>872.55291499805435</v>
      </c>
      <c r="N193" s="101">
        <v>861.23445017716597</v>
      </c>
      <c r="O193" s="101">
        <v>844.55379986728633</v>
      </c>
      <c r="P193" s="101">
        <v>831.36227126191034</v>
      </c>
      <c r="Q193" s="101">
        <v>817.65962328091564</v>
      </c>
      <c r="R193" s="101">
        <v>800.97929952170205</v>
      </c>
      <c r="S193" s="101">
        <v>781.98685390352091</v>
      </c>
      <c r="T193" s="101">
        <v>762.48719566805812</v>
      </c>
      <c r="U193" s="101">
        <v>740.47738504601784</v>
      </c>
      <c r="V193" s="101">
        <v>726.27870634425039</v>
      </c>
      <c r="W193" s="101">
        <v>706.18627906755739</v>
      </c>
      <c r="DA193" s="175" t="s">
        <v>929</v>
      </c>
    </row>
    <row r="194" spans="1:105" ht="11.45" customHeight="1" x14ac:dyDescent="0.25">
      <c r="A194" s="138" t="s">
        <v>116</v>
      </c>
      <c r="B194" s="88">
        <v>1066.0594178947845</v>
      </c>
      <c r="C194" s="88">
        <v>1052.6444572771688</v>
      </c>
      <c r="D194" s="88">
        <v>1040.6368822737415</v>
      </c>
      <c r="E194" s="88">
        <v>1030.2906726955875</v>
      </c>
      <c r="F194" s="88">
        <v>1009.717709717856</v>
      </c>
      <c r="G194" s="88">
        <v>998.76097241511741</v>
      </c>
      <c r="H194" s="88">
        <v>986.07979274973422</v>
      </c>
      <c r="I194" s="88">
        <v>974.11617807570599</v>
      </c>
      <c r="J194" s="88">
        <v>962.74437400724184</v>
      </c>
      <c r="K194" s="88">
        <v>956.43140141936749</v>
      </c>
      <c r="L194" s="88">
        <v>941.8522748544666</v>
      </c>
      <c r="M194" s="88">
        <v>931.19066331992929</v>
      </c>
      <c r="N194" s="88">
        <v>921.8655144960378</v>
      </c>
      <c r="O194" s="88">
        <v>907.83651806616342</v>
      </c>
      <c r="P194" s="88">
        <v>896.22198962643245</v>
      </c>
      <c r="Q194" s="88">
        <v>882.17351046248996</v>
      </c>
      <c r="R194" s="88">
        <v>863.89483467698108</v>
      </c>
      <c r="S194" s="88">
        <v>845.45928590994754</v>
      </c>
      <c r="T194" s="88">
        <v>834.5567933258244</v>
      </c>
      <c r="U194" s="88">
        <v>815.61489514438711</v>
      </c>
      <c r="V194" s="88">
        <v>801.45518180170586</v>
      </c>
      <c r="W194" s="88">
        <v>783.40986584262828</v>
      </c>
      <c r="DA194" s="178" t="s">
        <v>930</v>
      </c>
    </row>
    <row r="195" spans="1:105" x14ac:dyDescent="0.25">
      <c r="A195" s="106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DA195" s="171"/>
    </row>
    <row r="196" spans="1:105" ht="11.45" customHeight="1" x14ac:dyDescent="0.25">
      <c r="A196" s="53" t="s">
        <v>124</v>
      </c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DA196" s="172"/>
    </row>
    <row r="197" spans="1:105" ht="11.45" customHeight="1" x14ac:dyDescent="0.25">
      <c r="A197" s="27" t="s">
        <v>33</v>
      </c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DA197" s="173"/>
    </row>
    <row r="198" spans="1:105" ht="11.45" customHeight="1" x14ac:dyDescent="0.25">
      <c r="A198" s="136" t="s">
        <v>182</v>
      </c>
      <c r="B198" s="150">
        <f>IF(TrRoad_act!B59=0,0,TrRoad_emi!B56/TrRoad_tech!B171)</f>
        <v>1.0893193962043026</v>
      </c>
      <c r="C198" s="150">
        <f>IF(TrRoad_act!C59=0,0,TrRoad_emi!C56/TrRoad_tech!C171)</f>
        <v>1.088282882450097</v>
      </c>
      <c r="D198" s="150">
        <f>IF(TrRoad_act!D59=0,0,TrRoad_emi!D56/TrRoad_tech!D171)</f>
        <v>1.0872902739074892</v>
      </c>
      <c r="E198" s="150">
        <f>IF(TrRoad_act!E59=0,0,TrRoad_emi!E56/TrRoad_tech!E171)</f>
        <v>1.0870324897836559</v>
      </c>
      <c r="F198" s="150">
        <f>IF(TrRoad_act!F59=0,0,TrRoad_emi!F56/TrRoad_tech!F171)</f>
        <v>1.084996872251156</v>
      </c>
      <c r="G198" s="150">
        <f>IF(TrRoad_act!G59=0,0,TrRoad_emi!G56/TrRoad_tech!G171)</f>
        <v>1.0843677947494879</v>
      </c>
      <c r="H198" s="150">
        <f>IF(TrRoad_act!H59=0,0,TrRoad_emi!H56/TrRoad_tech!H171)</f>
        <v>1.0843060868669823</v>
      </c>
      <c r="I198" s="150">
        <f>IF(TrRoad_act!I59=0,0,TrRoad_emi!I56/TrRoad_tech!I171)</f>
        <v>1.0835207321406806</v>
      </c>
      <c r="J198" s="150">
        <f>IF(TrRoad_act!J59=0,0,TrRoad_emi!J56/TrRoad_tech!J171)</f>
        <v>1.0816496040050694</v>
      </c>
      <c r="K198" s="150">
        <f>IF(TrRoad_act!K59=0,0,TrRoad_emi!K56/TrRoad_tech!K171)</f>
        <v>1.0819372336257349</v>
      </c>
      <c r="L198" s="150">
        <f>IF(TrRoad_act!L59=0,0,TrRoad_emi!L56/TrRoad_tech!L171)</f>
        <v>1.0812473973323495</v>
      </c>
      <c r="M198" s="150">
        <f>IF(TrRoad_act!M59=0,0,TrRoad_emi!M56/TrRoad_tech!M171)</f>
        <v>1.083723183032316</v>
      </c>
      <c r="N198" s="150">
        <f>IF(TrRoad_act!N59=0,0,TrRoad_emi!N56/TrRoad_tech!N171)</f>
        <v>1.0851179300194529</v>
      </c>
      <c r="O198" s="150">
        <f>IF(TrRoad_act!O59=0,0,TrRoad_emi!O56/TrRoad_tech!O171)</f>
        <v>1.091136091150076</v>
      </c>
      <c r="P198" s="150">
        <f>IF(TrRoad_act!P59=0,0,TrRoad_emi!P56/TrRoad_tech!P171)</f>
        <v>1.0980956741201033</v>
      </c>
      <c r="Q198" s="150">
        <f>IF(TrRoad_act!Q59=0,0,TrRoad_emi!Q56/TrRoad_tech!Q171)</f>
        <v>1.105928597588411</v>
      </c>
      <c r="R198" s="150">
        <f>IF(TrRoad_act!R59=0,0,TrRoad_emi!R56/TrRoad_tech!R171)</f>
        <v>1.1153031241405693</v>
      </c>
      <c r="S198" s="150">
        <f>IF(TrRoad_act!S59=0,0,TrRoad_emi!S56/TrRoad_tech!S171)</f>
        <v>1.132033165832615</v>
      </c>
      <c r="T198" s="150">
        <f>IF(TrRoad_act!T59=0,0,TrRoad_emi!T56/TrRoad_tech!T171)</f>
        <v>1.1501069651608569</v>
      </c>
      <c r="U198" s="150">
        <f>IF(TrRoad_act!U59=0,0,TrRoad_emi!U56/TrRoad_tech!U171)</f>
        <v>1.151704096103298</v>
      </c>
      <c r="V198" s="150">
        <f>IF(TrRoad_act!V59=0,0,TrRoad_emi!V56/TrRoad_tech!V171)</f>
        <v>1.1467305896292015</v>
      </c>
      <c r="W198" s="150">
        <f>IF(TrRoad_act!W59=0,0,TrRoad_emi!W56/TrRoad_tech!W171)</f>
        <v>1.11659582811958</v>
      </c>
      <c r="DA198" s="174"/>
    </row>
    <row r="199" spans="1:105" ht="11.45" customHeight="1" x14ac:dyDescent="0.25">
      <c r="A199" s="109" t="s">
        <v>20</v>
      </c>
      <c r="B199" s="151">
        <f>IF(TrRoad_act!B60=0,0,TrRoad_emi!B57/TrRoad_tech!B172)</f>
        <v>0.99264623338734359</v>
      </c>
      <c r="C199" s="151">
        <f>IF(TrRoad_act!C60=0,0,TrRoad_emi!C57/TrRoad_tech!C172)</f>
        <v>0.97944308341624253</v>
      </c>
      <c r="D199" s="151">
        <f>IF(TrRoad_act!D60=0,0,TrRoad_emi!D57/TrRoad_tech!D172)</f>
        <v>0.98434496798431748</v>
      </c>
      <c r="E199" s="151">
        <f>IF(TrRoad_act!E60=0,0,TrRoad_emi!E57/TrRoad_tech!E172)</f>
        <v>0.98619336518896006</v>
      </c>
      <c r="F199" s="151">
        <f>IF(TrRoad_act!F60=0,0,TrRoad_emi!F57/TrRoad_tech!F172)</f>
        <v>0.9810854969510594</v>
      </c>
      <c r="G199" s="151">
        <f>IF(TrRoad_act!G60=0,0,TrRoad_emi!G57/TrRoad_tech!G172)</f>
        <v>0.98666906684978162</v>
      </c>
      <c r="H199" s="151">
        <f>IF(TrRoad_act!H60=0,0,TrRoad_emi!H57/TrRoad_tech!H172)</f>
        <v>0.98706576794121448</v>
      </c>
      <c r="I199" s="151">
        <f>IF(TrRoad_act!I60=0,0,TrRoad_emi!I57/TrRoad_tech!I172)</f>
        <v>0.98585702411022302</v>
      </c>
      <c r="J199" s="151">
        <f>IF(TrRoad_act!J60=0,0,TrRoad_emi!J57/TrRoad_tech!J172)</f>
        <v>0.97535117400297244</v>
      </c>
      <c r="K199" s="151">
        <f>IF(TrRoad_act!K60=0,0,TrRoad_emi!K57/TrRoad_tech!K172)</f>
        <v>0.96461072053273966</v>
      </c>
      <c r="L199" s="151">
        <f>IF(TrRoad_act!L60=0,0,TrRoad_emi!L57/TrRoad_tech!L172)</f>
        <v>0.95824480380998867</v>
      </c>
      <c r="M199" s="151">
        <f>IF(TrRoad_act!M60=0,0,TrRoad_emi!M57/TrRoad_tech!M172)</f>
        <v>0.9519558228373115</v>
      </c>
      <c r="N199" s="151">
        <f>IF(TrRoad_act!N60=0,0,TrRoad_emi!N57/TrRoad_tech!N172)</f>
        <v>0.95047086864211583</v>
      </c>
      <c r="O199" s="151">
        <f>IF(TrRoad_act!O60=0,0,TrRoad_emi!O57/TrRoad_tech!O172)</f>
        <v>0.95867631739475889</v>
      </c>
      <c r="P199" s="151">
        <f>IF(TrRoad_act!P60=0,0,TrRoad_emi!P57/TrRoad_tech!P172)</f>
        <v>0.96060929977696097</v>
      </c>
      <c r="Q199" s="151">
        <f>IF(TrRoad_act!Q60=0,0,TrRoad_emi!Q57/TrRoad_tech!Q172)</f>
        <v>0.9668482937607723</v>
      </c>
      <c r="R199" s="151">
        <f>IF(TrRoad_act!R60=0,0,TrRoad_emi!R57/TrRoad_tech!R172)</f>
        <v>0.97477332907476455</v>
      </c>
      <c r="S199" s="151">
        <f>IF(TrRoad_act!S60=0,0,TrRoad_emi!S57/TrRoad_tech!S172)</f>
        <v>0.97758152896837536</v>
      </c>
      <c r="T199" s="151">
        <f>IF(TrRoad_act!T60=0,0,TrRoad_emi!T57/TrRoad_tech!T172)</f>
        <v>0.99420711682835017</v>
      </c>
      <c r="U199" s="151">
        <f>IF(TrRoad_act!U60=0,0,TrRoad_emi!U57/TrRoad_tech!U172)</f>
        <v>0.9980372243003941</v>
      </c>
      <c r="V199" s="151">
        <f>IF(TrRoad_act!V60=0,0,TrRoad_emi!V57/TrRoad_tech!V172)</f>
        <v>0.99684030109561772</v>
      </c>
      <c r="W199" s="151">
        <f>IF(TrRoad_act!W60=0,0,TrRoad_emi!W57/TrRoad_tech!W172)</f>
        <v>1.0598606175584879</v>
      </c>
      <c r="DA199" s="176"/>
    </row>
    <row r="200" spans="1:105" ht="11.45" customHeight="1" x14ac:dyDescent="0.25">
      <c r="A200" s="111" t="s">
        <v>110</v>
      </c>
      <c r="B200" s="91">
        <f>IF(TrRoad_act!B61=0,0,TrRoad_emi!B58/TrRoad_tech!B173)</f>
        <v>0.98120812542004354</v>
      </c>
      <c r="C200" s="91">
        <f>IF(TrRoad_act!C61=0,0,TrRoad_emi!C58/TrRoad_tech!C173)</f>
        <v>0.97409754617397937</v>
      </c>
      <c r="D200" s="91">
        <f>IF(TrRoad_act!D61=0,0,TrRoad_emi!D58/TrRoad_tech!D173)</f>
        <v>0.98135172207243881</v>
      </c>
      <c r="E200" s="91">
        <f>IF(TrRoad_act!E61=0,0,TrRoad_emi!E58/TrRoad_tech!E173)</f>
        <v>0.98358733710146617</v>
      </c>
      <c r="F200" s="91">
        <f>IF(TrRoad_act!F61=0,0,TrRoad_emi!F58/TrRoad_tech!F173)</f>
        <v>0.98813005973811419</v>
      </c>
      <c r="G200" s="91">
        <f>IF(TrRoad_act!G61=0,0,TrRoad_emi!G58/TrRoad_tech!G173)</f>
        <v>0.9913123489053407</v>
      </c>
      <c r="H200" s="91">
        <f>IF(TrRoad_act!H61=0,0,TrRoad_emi!H58/TrRoad_tech!H173)</f>
        <v>1.004120264177093</v>
      </c>
      <c r="I200" s="91">
        <f>IF(TrRoad_act!I61=0,0,TrRoad_emi!I58/TrRoad_tech!I173)</f>
        <v>1.0010616986679801</v>
      </c>
      <c r="J200" s="91">
        <f>IF(TrRoad_act!J61=0,0,TrRoad_emi!J58/TrRoad_tech!J173)</f>
        <v>0.97619353091609662</v>
      </c>
      <c r="K200" s="91">
        <f>IF(TrRoad_act!K61=0,0,TrRoad_emi!K58/TrRoad_tech!K173)</f>
        <v>0.95372489419071349</v>
      </c>
      <c r="L200" s="91">
        <f>IF(TrRoad_act!L61=0,0,TrRoad_emi!L58/TrRoad_tech!L173)</f>
        <v>0.94272865226436608</v>
      </c>
      <c r="M200" s="91">
        <f>IF(TrRoad_act!M61=0,0,TrRoad_emi!M58/TrRoad_tech!M173)</f>
        <v>0.94079914800771947</v>
      </c>
      <c r="N200" s="91">
        <f>IF(TrRoad_act!N61=0,0,TrRoad_emi!N58/TrRoad_tech!N173)</f>
        <v>0.93951761114439325</v>
      </c>
      <c r="O200" s="91">
        <f>IF(TrRoad_act!O61=0,0,TrRoad_emi!O58/TrRoad_tech!O173)</f>
        <v>0.93856840446136103</v>
      </c>
      <c r="P200" s="91">
        <f>IF(TrRoad_act!P61=0,0,TrRoad_emi!P58/TrRoad_tech!P173)</f>
        <v>0.94116285506199837</v>
      </c>
      <c r="Q200" s="91">
        <f>IF(TrRoad_act!Q61=0,0,TrRoad_emi!Q58/TrRoad_tech!Q173)</f>
        <v>0.94369228258184046</v>
      </c>
      <c r="R200" s="91">
        <f>IF(TrRoad_act!R61=0,0,TrRoad_emi!R58/TrRoad_tech!R173)</f>
        <v>0.95349388129266677</v>
      </c>
      <c r="S200" s="91">
        <f>IF(TrRoad_act!S61=0,0,TrRoad_emi!S58/TrRoad_tech!S173)</f>
        <v>0.95743613909595837</v>
      </c>
      <c r="T200" s="91">
        <f>IF(TrRoad_act!T61=0,0,TrRoad_emi!T58/TrRoad_tech!T173)</f>
        <v>0.97507199669223432</v>
      </c>
      <c r="U200" s="91">
        <f>IF(TrRoad_act!U61=0,0,TrRoad_emi!U58/TrRoad_tech!U173)</f>
        <v>0.97753533900441114</v>
      </c>
      <c r="V200" s="91">
        <f>IF(TrRoad_act!V61=0,0,TrRoad_emi!V58/TrRoad_tech!V173)</f>
        <v>0.96923809817854556</v>
      </c>
      <c r="W200" s="91">
        <f>IF(TrRoad_act!W61=0,0,TrRoad_emi!W58/TrRoad_tech!W173)</f>
        <v>1.0145273694905539</v>
      </c>
      <c r="DA200" s="171"/>
    </row>
    <row r="201" spans="1:105" ht="11.45" customHeight="1" x14ac:dyDescent="0.25">
      <c r="A201" s="111" t="s">
        <v>111</v>
      </c>
      <c r="B201" s="91">
        <f>IF(TrRoad_act!B62=0,0,TrRoad_emi!B59/TrRoad_tech!B174)</f>
        <v>1.0533690666993716</v>
      </c>
      <c r="C201" s="91">
        <f>IF(TrRoad_act!C62=0,0,TrRoad_emi!C59/TrRoad_tech!C174)</f>
        <v>1.0210142584667259</v>
      </c>
      <c r="D201" s="91">
        <f>IF(TrRoad_act!D62=0,0,TrRoad_emi!D59/TrRoad_tech!D174)</f>
        <v>1.0224089098434619</v>
      </c>
      <c r="E201" s="91">
        <f>IF(TrRoad_act!E62=0,0,TrRoad_emi!E59/TrRoad_tech!E174)</f>
        <v>1.0254363225481486</v>
      </c>
      <c r="F201" s="91">
        <f>IF(TrRoad_act!F62=0,0,TrRoad_emi!F59/TrRoad_tech!F174)</f>
        <v>1.013637164963072</v>
      </c>
      <c r="G201" s="91">
        <f>IF(TrRoad_act!G62=0,0,TrRoad_emi!G59/TrRoad_tech!G174)</f>
        <v>1.0179621351345085</v>
      </c>
      <c r="H201" s="91">
        <f>IF(TrRoad_act!H62=0,0,TrRoad_emi!H59/TrRoad_tech!H174)</f>
        <v>1.0090032088394476</v>
      </c>
      <c r="I201" s="91">
        <f>IF(TrRoad_act!I62=0,0,TrRoad_emi!I59/TrRoad_tech!I174)</f>
        <v>1.0069968165800114</v>
      </c>
      <c r="J201" s="91">
        <f>IF(TrRoad_act!J62=0,0,TrRoad_emi!J59/TrRoad_tech!J174)</f>
        <v>1.003423271204978</v>
      </c>
      <c r="K201" s="91">
        <f>IF(TrRoad_act!K62=0,0,TrRoad_emi!K59/TrRoad_tech!K174)</f>
        <v>0.98906835177819352</v>
      </c>
      <c r="L201" s="91">
        <f>IF(TrRoad_act!L62=0,0,TrRoad_emi!L59/TrRoad_tech!L174)</f>
        <v>0.99285751074727879</v>
      </c>
      <c r="M201" s="91">
        <f>IF(TrRoad_act!M62=0,0,TrRoad_emi!M59/TrRoad_tech!M174)</f>
        <v>0.98711868439335404</v>
      </c>
      <c r="N201" s="91">
        <f>IF(TrRoad_act!N62=0,0,TrRoad_emi!N59/TrRoad_tech!N174)</f>
        <v>0.97360674059398988</v>
      </c>
      <c r="O201" s="91">
        <f>IF(TrRoad_act!O62=0,0,TrRoad_emi!O59/TrRoad_tech!O174)</f>
        <v>0.98478918347298139</v>
      </c>
      <c r="P201" s="91">
        <f>IF(TrRoad_act!P62=0,0,TrRoad_emi!P59/TrRoad_tech!P174)</f>
        <v>0.98387680136521038</v>
      </c>
      <c r="Q201" s="91">
        <f>IF(TrRoad_act!Q62=0,0,TrRoad_emi!Q59/TrRoad_tech!Q174)</f>
        <v>0.99278277681166749</v>
      </c>
      <c r="R201" s="91">
        <f>IF(TrRoad_act!R62=0,0,TrRoad_emi!R59/TrRoad_tech!R174)</f>
        <v>1.0022393481939791</v>
      </c>
      <c r="S201" s="91">
        <f>IF(TrRoad_act!S62=0,0,TrRoad_emi!S59/TrRoad_tech!S174)</f>
        <v>1.0010003144347888</v>
      </c>
      <c r="T201" s="91">
        <f>IF(TrRoad_act!T62=0,0,TrRoad_emi!T59/TrRoad_tech!T174)</f>
        <v>1.0047775048133847</v>
      </c>
      <c r="U201" s="91">
        <f>IF(TrRoad_act!U62=0,0,TrRoad_emi!U59/TrRoad_tech!U174)</f>
        <v>1.0029105489491212</v>
      </c>
      <c r="V201" s="91">
        <f>IF(TrRoad_act!V62=0,0,TrRoad_emi!V59/TrRoad_tech!V174)</f>
        <v>0.98145563979370687</v>
      </c>
      <c r="W201" s="91">
        <f>IF(TrRoad_act!W62=0,0,TrRoad_emi!W59/TrRoad_tech!W174)</f>
        <v>1.0279408852476541</v>
      </c>
      <c r="DA201" s="171"/>
    </row>
    <row r="202" spans="1:105" ht="11.45" customHeight="1" x14ac:dyDescent="0.25">
      <c r="A202" s="111" t="s">
        <v>112</v>
      </c>
      <c r="B202" s="91">
        <f>IF(TrRoad_act!B63=0,0,TrRoad_emi!B60/TrRoad_tech!B175)</f>
        <v>1.0246415459094254</v>
      </c>
      <c r="C202" s="91">
        <f>IF(TrRoad_act!C63=0,0,TrRoad_emi!C60/TrRoad_tech!C175)</f>
        <v>1.0353068646740589</v>
      </c>
      <c r="D202" s="91">
        <f>IF(TrRoad_act!D63=0,0,TrRoad_emi!D60/TrRoad_tech!D175)</f>
        <v>1.0512555440767946</v>
      </c>
      <c r="E202" s="91">
        <f>IF(TrRoad_act!E63=0,0,TrRoad_emi!E60/TrRoad_tech!E175)</f>
        <v>1.0402871212741751</v>
      </c>
      <c r="F202" s="91">
        <f>IF(TrRoad_act!F63=0,0,TrRoad_emi!F60/TrRoad_tech!F175)</f>
        <v>1.037984077591662</v>
      </c>
      <c r="G202" s="91">
        <f>IF(TrRoad_act!G63=0,0,TrRoad_emi!G60/TrRoad_tech!G175)</f>
        <v>1.0408819625222017</v>
      </c>
      <c r="H202" s="91">
        <f>IF(TrRoad_act!H63=0,0,TrRoad_emi!H60/TrRoad_tech!H175)</f>
        <v>1.0199943884515912</v>
      </c>
      <c r="I202" s="91">
        <f>IF(TrRoad_act!I63=0,0,TrRoad_emi!I60/TrRoad_tech!I175)</f>
        <v>0.98428969672169475</v>
      </c>
      <c r="J202" s="91">
        <f>IF(TrRoad_act!J63=0,0,TrRoad_emi!J60/TrRoad_tech!J175)</f>
        <v>1.0286911735920938</v>
      </c>
      <c r="K202" s="91">
        <f>IF(TrRoad_act!K63=0,0,TrRoad_emi!K60/TrRoad_tech!K175)</f>
        <v>1.0237585736158923</v>
      </c>
      <c r="L202" s="91">
        <f>IF(TrRoad_act!L63=0,0,TrRoad_emi!L60/TrRoad_tech!L175)</f>
        <v>0.96886542040794277</v>
      </c>
      <c r="M202" s="91">
        <f>IF(TrRoad_act!M63=0,0,TrRoad_emi!M60/TrRoad_tech!M175)</f>
        <v>1.0324724720949818</v>
      </c>
      <c r="N202" s="91">
        <f>IF(TrRoad_act!N63=0,0,TrRoad_emi!N60/TrRoad_tech!N175)</f>
        <v>1.0730365277900689</v>
      </c>
      <c r="O202" s="91">
        <f>IF(TrRoad_act!O63=0,0,TrRoad_emi!O60/TrRoad_tech!O175)</f>
        <v>1.0804934895024605</v>
      </c>
      <c r="P202" s="91">
        <f>IF(TrRoad_act!P63=0,0,TrRoad_emi!P60/TrRoad_tech!P175)</f>
        <v>1.0758771257561714</v>
      </c>
      <c r="Q202" s="91">
        <f>IF(TrRoad_act!Q63=0,0,TrRoad_emi!Q60/TrRoad_tech!Q175)</f>
        <v>1.0475611961900142</v>
      </c>
      <c r="R202" s="91">
        <f>IF(TrRoad_act!R63=0,0,TrRoad_emi!R60/TrRoad_tech!R175)</f>
        <v>1.0196268109197788</v>
      </c>
      <c r="S202" s="91">
        <f>IF(TrRoad_act!S63=0,0,TrRoad_emi!S60/TrRoad_tech!S175)</f>
        <v>1.010767110145546</v>
      </c>
      <c r="T202" s="91">
        <f>IF(TrRoad_act!T63=0,0,TrRoad_emi!T60/TrRoad_tech!T175)</f>
        <v>0.997938618096744</v>
      </c>
      <c r="U202" s="91">
        <f>IF(TrRoad_act!U63=0,0,TrRoad_emi!U60/TrRoad_tech!U175)</f>
        <v>0.99979753738441768</v>
      </c>
      <c r="V202" s="91">
        <f>IF(TrRoad_act!V63=0,0,TrRoad_emi!V60/TrRoad_tech!V175)</f>
        <v>0.96941506136944522</v>
      </c>
      <c r="W202" s="91">
        <f>IF(TrRoad_act!W63=0,0,TrRoad_emi!W60/TrRoad_tech!W175)</f>
        <v>1.0085032350166963</v>
      </c>
      <c r="DA202" s="171"/>
    </row>
    <row r="203" spans="1:105" ht="11.45" customHeight="1" x14ac:dyDescent="0.25">
      <c r="A203" s="111" t="s">
        <v>113</v>
      </c>
      <c r="B203" s="91">
        <f>IF(TrRoad_act!B64=0,0,TrRoad_emi!B61/TrRoad_tech!B176)</f>
        <v>0.92176051926489044</v>
      </c>
      <c r="C203" s="91">
        <f>IF(TrRoad_act!C64=0,0,TrRoad_emi!C61/TrRoad_tech!C176)</f>
        <v>0.92280991562098424</v>
      </c>
      <c r="D203" s="91">
        <f>IF(TrRoad_act!D64=0,0,TrRoad_emi!D61/TrRoad_tech!D176)</f>
        <v>0.90596995598459362</v>
      </c>
      <c r="E203" s="91">
        <f>IF(TrRoad_act!E64=0,0,TrRoad_emi!E61/TrRoad_tech!E176)</f>
        <v>0.90882706329765683</v>
      </c>
      <c r="F203" s="91">
        <f>IF(TrRoad_act!F64=0,0,TrRoad_emi!F61/TrRoad_tech!F176)</f>
        <v>0.93615272997591159</v>
      </c>
      <c r="G203" s="91">
        <f>IF(TrRoad_act!G64=0,0,TrRoad_emi!G61/TrRoad_tech!G176)</f>
        <v>0.98913121061328002</v>
      </c>
      <c r="H203" s="91">
        <f>IF(TrRoad_act!H64=0,0,TrRoad_emi!H61/TrRoad_tech!H176)</f>
        <v>1.0136227645576279</v>
      </c>
      <c r="I203" s="91">
        <f>IF(TrRoad_act!I64=0,0,TrRoad_emi!I61/TrRoad_tech!I176)</f>
        <v>1.0284658864465483</v>
      </c>
      <c r="J203" s="91">
        <f>IF(TrRoad_act!J64=0,0,TrRoad_emi!J61/TrRoad_tech!J176)</f>
        <v>1.004239034264401</v>
      </c>
      <c r="K203" s="91">
        <f>IF(TrRoad_act!K64=0,0,TrRoad_emi!K61/TrRoad_tech!K176)</f>
        <v>0.91851969328728611</v>
      </c>
      <c r="L203" s="91">
        <f>IF(TrRoad_act!L64=0,0,TrRoad_emi!L61/TrRoad_tech!L176)</f>
        <v>1.0016131883679982</v>
      </c>
      <c r="M203" s="91">
        <f>IF(TrRoad_act!M64=0,0,TrRoad_emi!M61/TrRoad_tech!M176)</f>
        <v>0.99475206070871192</v>
      </c>
      <c r="N203" s="91">
        <f>IF(TrRoad_act!N64=0,0,TrRoad_emi!N61/TrRoad_tech!N176)</f>
        <v>0.98109112685849409</v>
      </c>
      <c r="O203" s="91">
        <f>IF(TrRoad_act!O64=0,0,TrRoad_emi!O61/TrRoad_tech!O176)</f>
        <v>0.98517825919310054</v>
      </c>
      <c r="P203" s="91">
        <f>IF(TrRoad_act!P64=0,0,TrRoad_emi!P61/TrRoad_tech!P176)</f>
        <v>0.97211962256922446</v>
      </c>
      <c r="Q203" s="91">
        <f>IF(TrRoad_act!Q64=0,0,TrRoad_emi!Q61/TrRoad_tech!Q176)</f>
        <v>0.9871235515019271</v>
      </c>
      <c r="R203" s="91">
        <f>IF(TrRoad_act!R64=0,0,TrRoad_emi!R61/TrRoad_tech!R176)</f>
        <v>0.96825721139306564</v>
      </c>
      <c r="S203" s="91">
        <f>IF(TrRoad_act!S64=0,0,TrRoad_emi!S61/TrRoad_tech!S176)</f>
        <v>0.86585092172007561</v>
      </c>
      <c r="T203" s="91">
        <f>IF(TrRoad_act!T64=0,0,TrRoad_emi!T61/TrRoad_tech!T176)</f>
        <v>0.8952305132235302</v>
      </c>
      <c r="U203" s="91">
        <f>IF(TrRoad_act!U64=0,0,TrRoad_emi!U61/TrRoad_tech!U176)</f>
        <v>0.966806036020179</v>
      </c>
      <c r="V203" s="91">
        <f>IF(TrRoad_act!V64=0,0,TrRoad_emi!V61/TrRoad_tech!V176)</f>
        <v>0.96826689971242985</v>
      </c>
      <c r="W203" s="91">
        <f>IF(TrRoad_act!W64=0,0,TrRoad_emi!W61/TrRoad_tech!W176)</f>
        <v>1.0446379824232819</v>
      </c>
      <c r="DA203" s="171"/>
    </row>
    <row r="204" spans="1:105" ht="11.45" customHeight="1" x14ac:dyDescent="0.25">
      <c r="A204" s="111" t="s">
        <v>114</v>
      </c>
      <c r="B204" s="91">
        <f>IF(TrRoad_act!B65=0,0,TrRoad_emi!B62/TrRoad_tech!B177)</f>
        <v>0</v>
      </c>
      <c r="C204" s="91">
        <f>IF(TrRoad_act!C65=0,0,TrRoad_emi!C62/TrRoad_tech!C177)</f>
        <v>0</v>
      </c>
      <c r="D204" s="91">
        <f>IF(TrRoad_act!D65=0,0,TrRoad_emi!D62/TrRoad_tech!D177)</f>
        <v>0</v>
      </c>
      <c r="E204" s="91">
        <f>IF(TrRoad_act!E65=0,0,TrRoad_emi!E62/TrRoad_tech!E177)</f>
        <v>0</v>
      </c>
      <c r="F204" s="91">
        <f>IF(TrRoad_act!F65=0,0,TrRoad_emi!F62/TrRoad_tech!F177)</f>
        <v>0</v>
      </c>
      <c r="G204" s="91">
        <f>IF(TrRoad_act!G65=0,0,TrRoad_emi!G62/TrRoad_tech!G177)</f>
        <v>0</v>
      </c>
      <c r="H204" s="91">
        <f>IF(TrRoad_act!H65=0,0,TrRoad_emi!H62/TrRoad_tech!H177)</f>
        <v>0</v>
      </c>
      <c r="I204" s="91">
        <f>IF(TrRoad_act!I65=0,0,TrRoad_emi!I62/TrRoad_tech!I177)</f>
        <v>0</v>
      </c>
      <c r="J204" s="91">
        <f>IF(TrRoad_act!J65=0,0,TrRoad_emi!J62/TrRoad_tech!J177)</f>
        <v>0.98974207633500488</v>
      </c>
      <c r="K204" s="91">
        <f>IF(TrRoad_act!K65=0,0,TrRoad_emi!K62/TrRoad_tech!K177)</f>
        <v>0.99314982573600963</v>
      </c>
      <c r="L204" s="91">
        <f>IF(TrRoad_act!L65=0,0,TrRoad_emi!L62/TrRoad_tech!L177)</f>
        <v>1.0156053689878441</v>
      </c>
      <c r="M204" s="91">
        <f>IF(TrRoad_act!M65=0,0,TrRoad_emi!M62/TrRoad_tech!M177)</f>
        <v>1.0257508866967133</v>
      </c>
      <c r="N204" s="91">
        <f>IF(TrRoad_act!N65=0,0,TrRoad_emi!N62/TrRoad_tech!N177)</f>
        <v>1.2419905848429587</v>
      </c>
      <c r="O204" s="91">
        <f>IF(TrRoad_act!O65=0,0,TrRoad_emi!O62/TrRoad_tech!O177)</f>
        <v>0.97565126276383751</v>
      </c>
      <c r="P204" s="91">
        <f>IF(TrRoad_act!P65=0,0,TrRoad_emi!P62/TrRoad_tech!P177)</f>
        <v>0.95973447897444519</v>
      </c>
      <c r="Q204" s="91">
        <f>IF(TrRoad_act!Q65=0,0,TrRoad_emi!Q62/TrRoad_tech!Q177)</f>
        <v>0.9977767331892099</v>
      </c>
      <c r="R204" s="91">
        <f>IF(TrRoad_act!R65=0,0,TrRoad_emi!R62/TrRoad_tech!R177)</f>
        <v>0.96805715350031296</v>
      </c>
      <c r="S204" s="91">
        <f>IF(TrRoad_act!S65=0,0,TrRoad_emi!S62/TrRoad_tech!S177)</f>
        <v>0.99393682109316406</v>
      </c>
      <c r="T204" s="91">
        <f>IF(TrRoad_act!T65=0,0,TrRoad_emi!T62/TrRoad_tech!T177)</f>
        <v>1.0263992737180232</v>
      </c>
      <c r="U204" s="91">
        <f>IF(TrRoad_act!U65=0,0,TrRoad_emi!U62/TrRoad_tech!U177)</f>
        <v>1.0361535590675279</v>
      </c>
      <c r="V204" s="91">
        <f>IF(TrRoad_act!V65=0,0,TrRoad_emi!V62/TrRoad_tech!V177)</f>
        <v>1.0237926631908048</v>
      </c>
      <c r="W204" s="91">
        <f>IF(TrRoad_act!W65=0,0,TrRoad_emi!W62/TrRoad_tech!W177)</f>
        <v>1.8884392998478718</v>
      </c>
      <c r="DA204" s="171"/>
    </row>
    <row r="205" spans="1:105" ht="11.45" customHeight="1" x14ac:dyDescent="0.25">
      <c r="A205" s="111" t="s">
        <v>115</v>
      </c>
      <c r="B205" s="91">
        <f>0</f>
        <v>0</v>
      </c>
      <c r="C205" s="91">
        <f>0</f>
        <v>0</v>
      </c>
      <c r="D205" s="91">
        <f>0</f>
        <v>0</v>
      </c>
      <c r="E205" s="91">
        <f>0</f>
        <v>0</v>
      </c>
      <c r="F205" s="91">
        <f>0</f>
        <v>0</v>
      </c>
      <c r="G205" s="91">
        <f>0</f>
        <v>0</v>
      </c>
      <c r="H205" s="91">
        <f>0</f>
        <v>0</v>
      </c>
      <c r="I205" s="91">
        <f>0</f>
        <v>0</v>
      </c>
      <c r="J205" s="91">
        <f>0</f>
        <v>0</v>
      </c>
      <c r="K205" s="91">
        <f>0</f>
        <v>0</v>
      </c>
      <c r="L205" s="91">
        <f>0</f>
        <v>0</v>
      </c>
      <c r="M205" s="91">
        <f>0</f>
        <v>0</v>
      </c>
      <c r="N205" s="91">
        <f>0</f>
        <v>0</v>
      </c>
      <c r="O205" s="91">
        <f>0</f>
        <v>0</v>
      </c>
      <c r="P205" s="91">
        <f>0</f>
        <v>0</v>
      </c>
      <c r="Q205" s="91">
        <f>0</f>
        <v>0</v>
      </c>
      <c r="R205" s="91">
        <f>0</f>
        <v>0</v>
      </c>
      <c r="S205" s="91">
        <f>0</f>
        <v>0</v>
      </c>
      <c r="T205" s="91">
        <f>0</f>
        <v>0</v>
      </c>
      <c r="U205" s="91">
        <f>0</f>
        <v>0</v>
      </c>
      <c r="V205" s="91">
        <f>0</f>
        <v>0</v>
      </c>
      <c r="W205" s="91">
        <f>0</f>
        <v>0</v>
      </c>
      <c r="DA205" s="171"/>
    </row>
    <row r="206" spans="1:105" ht="11.45" customHeight="1" x14ac:dyDescent="0.25">
      <c r="A206" s="109" t="s">
        <v>21</v>
      </c>
      <c r="B206" s="151">
        <f>IF(TrRoad_act!B67=0,0,TrRoad_emi!B64/TrRoad_tech!B179)</f>
        <v>1.1141478438289685</v>
      </c>
      <c r="C206" s="151">
        <f>IF(TrRoad_act!C67=0,0,TrRoad_emi!C64/TrRoad_tech!C179)</f>
        <v>1.1097025364657134</v>
      </c>
      <c r="D206" s="151">
        <f>IF(TrRoad_act!D67=0,0,TrRoad_emi!D64/TrRoad_tech!D179)</f>
        <v>1.1058034168037325</v>
      </c>
      <c r="E206" s="151">
        <f>IF(TrRoad_act!E67=0,0,TrRoad_emi!E64/TrRoad_tech!E179)</f>
        <v>1.1208174388651178</v>
      </c>
      <c r="F206" s="151">
        <f>IF(TrRoad_act!F67=0,0,TrRoad_emi!F64/TrRoad_tech!F179)</f>
        <v>1.1057969564643289</v>
      </c>
      <c r="G206" s="151">
        <f>IF(TrRoad_act!G67=0,0,TrRoad_emi!G64/TrRoad_tech!G179)</f>
        <v>1.1081304120105655</v>
      </c>
      <c r="H206" s="151">
        <f>IF(TrRoad_act!H67=0,0,TrRoad_emi!H64/TrRoad_tech!H179)</f>
        <v>1.0977196078372595</v>
      </c>
      <c r="I206" s="151">
        <f>IF(TrRoad_act!I67=0,0,TrRoad_emi!I64/TrRoad_tech!I179)</f>
        <v>1.0921528591713174</v>
      </c>
      <c r="J206" s="151">
        <f>IF(TrRoad_act!J67=0,0,TrRoad_emi!J64/TrRoad_tech!J179)</f>
        <v>1.0878188047106769</v>
      </c>
      <c r="K206" s="151">
        <f>IF(TrRoad_act!K67=0,0,TrRoad_emi!K64/TrRoad_tech!K179)</f>
        <v>1.0974092258353463</v>
      </c>
      <c r="L206" s="151">
        <f>IF(TrRoad_act!L67=0,0,TrRoad_emi!L64/TrRoad_tech!L179)</f>
        <v>1.0991873616235077</v>
      </c>
      <c r="M206" s="151">
        <f>IF(TrRoad_act!M67=0,0,TrRoad_emi!M64/TrRoad_tech!M179)</f>
        <v>1.108682575859786</v>
      </c>
      <c r="N206" s="151">
        <f>IF(TrRoad_act!N67=0,0,TrRoad_emi!N64/TrRoad_tech!N179)</f>
        <v>1.093606519578326</v>
      </c>
      <c r="O206" s="151">
        <f>IF(TrRoad_act!O67=0,0,TrRoad_emi!O64/TrRoad_tech!O179)</f>
        <v>1.1332017824252059</v>
      </c>
      <c r="P206" s="151">
        <f>IF(TrRoad_act!P67=0,0,TrRoad_emi!P64/TrRoad_tech!P179)</f>
        <v>1.120745329686935</v>
      </c>
      <c r="Q206" s="151">
        <f>IF(TrRoad_act!Q67=0,0,TrRoad_emi!Q64/TrRoad_tech!Q179)</f>
        <v>1.1388803592445378</v>
      </c>
      <c r="R206" s="151">
        <f>IF(TrRoad_act!R67=0,0,TrRoad_emi!R64/TrRoad_tech!R179)</f>
        <v>1.1499940433972926</v>
      </c>
      <c r="S206" s="151">
        <f>IF(TrRoad_act!S67=0,0,TrRoad_emi!S64/TrRoad_tech!S179)</f>
        <v>1.1677831506877681</v>
      </c>
      <c r="T206" s="151">
        <f>IF(TrRoad_act!T67=0,0,TrRoad_emi!T64/TrRoad_tech!T179)</f>
        <v>1.1708770221457419</v>
      </c>
      <c r="U206" s="151">
        <f>IF(TrRoad_act!U67=0,0,TrRoad_emi!U64/TrRoad_tech!U179)</f>
        <v>1.2034109007307969</v>
      </c>
      <c r="V206" s="151">
        <f>IF(TrRoad_act!V67=0,0,TrRoad_emi!V64/TrRoad_tech!V179)</f>
        <v>1.2240298156615625</v>
      </c>
      <c r="W206" s="151">
        <f>IF(TrRoad_act!W67=0,0,TrRoad_emi!W64/TrRoad_tech!W179)</f>
        <v>1.2561262297348523</v>
      </c>
      <c r="DA206" s="176"/>
    </row>
    <row r="207" spans="1:105" ht="11.45" customHeight="1" x14ac:dyDescent="0.25">
      <c r="A207" s="111" t="s">
        <v>110</v>
      </c>
      <c r="B207" s="93">
        <f>IF(TrRoad_act!B68=0,0,TrRoad_emi!B65/TrRoad_tech!B180)</f>
        <v>1.1151350684482404</v>
      </c>
      <c r="C207" s="93">
        <f>IF(TrRoad_act!C68=0,0,TrRoad_emi!C65/TrRoad_tech!C180)</f>
        <v>1.1116317071898196</v>
      </c>
      <c r="D207" s="93">
        <f>IF(TrRoad_act!D68=0,0,TrRoad_emi!D65/TrRoad_tech!D180)</f>
        <v>1.1108904374591422</v>
      </c>
      <c r="E207" s="93">
        <f>IF(TrRoad_act!E68=0,0,TrRoad_emi!E65/TrRoad_tech!E180)</f>
        <v>1.1094532327307207</v>
      </c>
      <c r="F207" s="93">
        <f>IF(TrRoad_act!F68=0,0,TrRoad_emi!F65/TrRoad_tech!F180)</f>
        <v>1.1078453296664268</v>
      </c>
      <c r="G207" s="93">
        <f>IF(TrRoad_act!G68=0,0,TrRoad_emi!G65/TrRoad_tech!G180)</f>
        <v>1.1077685590693795</v>
      </c>
      <c r="H207" s="93">
        <f>IF(TrRoad_act!H68=0,0,TrRoad_emi!H65/TrRoad_tech!H180)</f>
        <v>1.103307690483625</v>
      </c>
      <c r="I207" s="93">
        <f>IF(TrRoad_act!I68=0,0,TrRoad_emi!I65/TrRoad_tech!I180)</f>
        <v>1.0986037754924203</v>
      </c>
      <c r="J207" s="93">
        <f>IF(TrRoad_act!J68=0,0,TrRoad_emi!J65/TrRoad_tech!J180)</f>
        <v>1.0893292015044347</v>
      </c>
      <c r="K207" s="93">
        <f>IF(TrRoad_act!K68=0,0,TrRoad_emi!K65/TrRoad_tech!K180)</f>
        <v>1.0833690758082766</v>
      </c>
      <c r="L207" s="93">
        <f>IF(TrRoad_act!L68=0,0,TrRoad_emi!L65/TrRoad_tech!L180)</f>
        <v>1.0713480515475782</v>
      </c>
      <c r="M207" s="93">
        <f>IF(TrRoad_act!M68=0,0,TrRoad_emi!M65/TrRoad_tech!M180)</f>
        <v>1.0619313270833397</v>
      </c>
      <c r="N207" s="93">
        <f>IF(TrRoad_act!N68=0,0,TrRoad_emi!N65/TrRoad_tech!N180)</f>
        <v>1.0579790340570596</v>
      </c>
      <c r="O207" s="93">
        <f>IF(TrRoad_act!O68=0,0,TrRoad_emi!O65/TrRoad_tech!O180)</f>
        <v>1.0796501069424522</v>
      </c>
      <c r="P207" s="93">
        <f>IF(TrRoad_act!P68=0,0,TrRoad_emi!P65/TrRoad_tech!P180)</f>
        <v>1.0735657271018906</v>
      </c>
      <c r="Q207" s="93">
        <f>IF(TrRoad_act!Q68=0,0,TrRoad_emi!Q65/TrRoad_tech!Q180)</f>
        <v>1.0717277901301743</v>
      </c>
      <c r="R207" s="93">
        <f>IF(TrRoad_act!R68=0,0,TrRoad_emi!R65/TrRoad_tech!R180)</f>
        <v>1.0775479066106852</v>
      </c>
      <c r="S207" s="93">
        <f>IF(TrRoad_act!S68=0,0,TrRoad_emi!S65/TrRoad_tech!S180)</f>
        <v>1.0775755606130226</v>
      </c>
      <c r="T207" s="93">
        <f>IF(TrRoad_act!T68=0,0,TrRoad_emi!T65/TrRoad_tech!T180)</f>
        <v>1.0726456700896623</v>
      </c>
      <c r="U207" s="93">
        <f>IF(TrRoad_act!U68=0,0,TrRoad_emi!U65/TrRoad_tech!U180)</f>
        <v>1.0899502386187372</v>
      </c>
      <c r="V207" s="93">
        <f>IF(TrRoad_act!V68=0,0,TrRoad_emi!V65/TrRoad_tech!V180)</f>
        <v>1.0730333574390492</v>
      </c>
      <c r="W207" s="93">
        <f>IF(TrRoad_act!W68=0,0,TrRoad_emi!W65/TrRoad_tech!W180)</f>
        <v>1.0679283925975651</v>
      </c>
      <c r="DA207" s="175"/>
    </row>
    <row r="208" spans="1:105" ht="11.45" customHeight="1" x14ac:dyDescent="0.25">
      <c r="A208" s="111" t="s">
        <v>111</v>
      </c>
      <c r="B208" s="93">
        <f>IF(TrRoad_act!B69=0,0,TrRoad_emi!B66/TrRoad_tech!B181)</f>
        <v>1.1103323561590952</v>
      </c>
      <c r="C208" s="93">
        <f>IF(TrRoad_act!C69=0,0,TrRoad_emi!C66/TrRoad_tech!C181)</f>
        <v>1.1001028241614879</v>
      </c>
      <c r="D208" s="93">
        <f>IF(TrRoad_act!D69=0,0,TrRoad_emi!D66/TrRoad_tech!D181)</f>
        <v>1.0987125776448941</v>
      </c>
      <c r="E208" s="93">
        <f>IF(TrRoad_act!E69=0,0,TrRoad_emi!E66/TrRoad_tech!E181)</f>
        <v>1.1129683696999244</v>
      </c>
      <c r="F208" s="93">
        <f>IF(TrRoad_act!F69=0,0,TrRoad_emi!F66/TrRoad_tech!F181)</f>
        <v>1.09846766178365</v>
      </c>
      <c r="G208" s="93">
        <f>IF(TrRoad_act!G69=0,0,TrRoad_emi!G66/TrRoad_tech!G181)</f>
        <v>1.0974920975815574</v>
      </c>
      <c r="H208" s="93">
        <f>IF(TrRoad_act!H69=0,0,TrRoad_emi!H66/TrRoad_tech!H181)</f>
        <v>1.0943006990419641</v>
      </c>
      <c r="I208" s="93">
        <f>IF(TrRoad_act!I69=0,0,TrRoad_emi!I66/TrRoad_tech!I181)</f>
        <v>1.0900609009958022</v>
      </c>
      <c r="J208" s="93">
        <f>IF(TrRoad_act!J69=0,0,TrRoad_emi!J66/TrRoad_tech!J181)</f>
        <v>1.0849483879314687</v>
      </c>
      <c r="K208" s="93">
        <f>IF(TrRoad_act!K69=0,0,TrRoad_emi!K66/TrRoad_tech!K181)</f>
        <v>1.0937968339756827</v>
      </c>
      <c r="L208" s="93">
        <f>IF(TrRoad_act!L69=0,0,TrRoad_emi!L66/TrRoad_tech!L181)</f>
        <v>1.0932559870163638</v>
      </c>
      <c r="M208" s="93">
        <f>IF(TrRoad_act!M69=0,0,TrRoad_emi!M66/TrRoad_tech!M181)</f>
        <v>1.0961740417412975</v>
      </c>
      <c r="N208" s="93">
        <f>IF(TrRoad_act!N69=0,0,TrRoad_emi!N66/TrRoad_tech!N181)</f>
        <v>1.088248915852368</v>
      </c>
      <c r="O208" s="93">
        <f>IF(TrRoad_act!O69=0,0,TrRoad_emi!O66/TrRoad_tech!O181)</f>
        <v>1.1049729876479124</v>
      </c>
      <c r="P208" s="93">
        <f>IF(TrRoad_act!P69=0,0,TrRoad_emi!P66/TrRoad_tech!P181)</f>
        <v>1.1107670955757272</v>
      </c>
      <c r="Q208" s="93">
        <f>IF(TrRoad_act!Q69=0,0,TrRoad_emi!Q66/TrRoad_tech!Q181)</f>
        <v>1.1248356506818673</v>
      </c>
      <c r="R208" s="93">
        <f>IF(TrRoad_act!R69=0,0,TrRoad_emi!R66/TrRoad_tech!R181)</f>
        <v>1.1426982527098448</v>
      </c>
      <c r="S208" s="93">
        <f>IF(TrRoad_act!S69=0,0,TrRoad_emi!S66/TrRoad_tech!S181)</f>
        <v>1.156171875822551</v>
      </c>
      <c r="T208" s="93">
        <f>IF(TrRoad_act!T69=0,0,TrRoad_emi!T66/TrRoad_tech!T181)</f>
        <v>1.1628124249497638</v>
      </c>
      <c r="U208" s="93">
        <f>IF(TrRoad_act!U69=0,0,TrRoad_emi!U66/TrRoad_tech!U181)</f>
        <v>1.1730284389395134</v>
      </c>
      <c r="V208" s="93">
        <f>IF(TrRoad_act!V69=0,0,TrRoad_emi!V66/TrRoad_tech!V181)</f>
        <v>1.177825854767744</v>
      </c>
      <c r="W208" s="93">
        <f>IF(TrRoad_act!W69=0,0,TrRoad_emi!W66/TrRoad_tech!W181)</f>
        <v>1.1963262251845339</v>
      </c>
      <c r="DA208" s="175"/>
    </row>
    <row r="209" spans="1:105" ht="11.45" customHeight="1" x14ac:dyDescent="0.25">
      <c r="A209" s="111" t="s">
        <v>112</v>
      </c>
      <c r="B209" s="93">
        <f>IF(TrRoad_act!B70=0,0,TrRoad_emi!B67/TrRoad_tech!B182)</f>
        <v>1.1022667780244895</v>
      </c>
      <c r="C209" s="93">
        <f>IF(TrRoad_act!C70=0,0,TrRoad_emi!C67/TrRoad_tech!C182)</f>
        <v>1.0998275887991382</v>
      </c>
      <c r="D209" s="93">
        <f>IF(TrRoad_act!D70=0,0,TrRoad_emi!D67/TrRoad_tech!D182)</f>
        <v>1.1001418424459732</v>
      </c>
      <c r="E209" s="93">
        <f>IF(TrRoad_act!E70=0,0,TrRoad_emi!E67/TrRoad_tech!E182)</f>
        <v>1.0998933368627573</v>
      </c>
      <c r="F209" s="93">
        <f>IF(TrRoad_act!F70=0,0,TrRoad_emi!F67/TrRoad_tech!F182)</f>
        <v>1.1018578079783621</v>
      </c>
      <c r="G209" s="93">
        <f>IF(TrRoad_act!G70=0,0,TrRoad_emi!G67/TrRoad_tech!G182)</f>
        <v>1.1051777242089695</v>
      </c>
      <c r="H209" s="93">
        <f>IF(TrRoad_act!H70=0,0,TrRoad_emi!H67/TrRoad_tech!H182)</f>
        <v>1.1081635958914713</v>
      </c>
      <c r="I209" s="93">
        <f>IF(TrRoad_act!I70=0,0,TrRoad_emi!I67/TrRoad_tech!I182)</f>
        <v>1.1125388326254286</v>
      </c>
      <c r="J209" s="93">
        <f>IF(TrRoad_act!J70=0,0,TrRoad_emi!J67/TrRoad_tech!J182)</f>
        <v>1.1178873074902018</v>
      </c>
      <c r="K209" s="93">
        <f>IF(TrRoad_act!K70=0,0,TrRoad_emi!K67/TrRoad_tech!K182)</f>
        <v>1.1254906639775271</v>
      </c>
      <c r="L209" s="93">
        <f>IF(TrRoad_act!L70=0,0,TrRoad_emi!L67/TrRoad_tech!L182)</f>
        <v>1.1312310334287436</v>
      </c>
      <c r="M209" s="93">
        <f>IF(TrRoad_act!M70=0,0,TrRoad_emi!M67/TrRoad_tech!M182)</f>
        <v>1.1368444684754111</v>
      </c>
      <c r="N209" s="93">
        <f>IF(TrRoad_act!N70=0,0,TrRoad_emi!N67/TrRoad_tech!N182)</f>
        <v>1.1390195085679768</v>
      </c>
      <c r="O209" s="93">
        <f>IF(TrRoad_act!O70=0,0,TrRoad_emi!O67/TrRoad_tech!O182)</f>
        <v>1.1428295566091349</v>
      </c>
      <c r="P209" s="93">
        <f>IF(TrRoad_act!P70=0,0,TrRoad_emi!P67/TrRoad_tech!P182)</f>
        <v>1.1498455908691774</v>
      </c>
      <c r="Q209" s="93">
        <f>IF(TrRoad_act!Q70=0,0,TrRoad_emi!Q67/TrRoad_tech!Q182)</f>
        <v>1.1586677481607062</v>
      </c>
      <c r="R209" s="93">
        <f>IF(TrRoad_act!R70=0,0,TrRoad_emi!R67/TrRoad_tech!R182)</f>
        <v>1.1622532368797531</v>
      </c>
      <c r="S209" s="93">
        <f>IF(TrRoad_act!S70=0,0,TrRoad_emi!S67/TrRoad_tech!S182)</f>
        <v>1.1656156672908142</v>
      </c>
      <c r="T209" s="93">
        <f>IF(TrRoad_act!T70=0,0,TrRoad_emi!T67/TrRoad_tech!T182)</f>
        <v>1.1846760859365579</v>
      </c>
      <c r="U209" s="93">
        <f>IF(TrRoad_act!U70=0,0,TrRoad_emi!U67/TrRoad_tech!U182)</f>
        <v>1.1920349784171063</v>
      </c>
      <c r="V209" s="93">
        <f>IF(TrRoad_act!V70=0,0,TrRoad_emi!V67/TrRoad_tech!V182)</f>
        <v>1.1977214040782778</v>
      </c>
      <c r="W209" s="93">
        <f>IF(TrRoad_act!W70=0,0,TrRoad_emi!W67/TrRoad_tech!W182)</f>
        <v>1.2150171669200727</v>
      </c>
      <c r="DA209" s="175"/>
    </row>
    <row r="210" spans="1:105" ht="11.45" customHeight="1" x14ac:dyDescent="0.25">
      <c r="A210" s="111" t="s">
        <v>113</v>
      </c>
      <c r="B210" s="93">
        <f>IF(TrRoad_act!B71=0,0,TrRoad_emi!B68/TrRoad_tech!B183)</f>
        <v>0.84034792556606486</v>
      </c>
      <c r="C210" s="93">
        <f>IF(TrRoad_act!C71=0,0,TrRoad_emi!C68/TrRoad_tech!C183)</f>
        <v>0.96513510068762653</v>
      </c>
      <c r="D210" s="93">
        <f>IF(TrRoad_act!D71=0,0,TrRoad_emi!D68/TrRoad_tech!D183)</f>
        <v>1.0775529717780554</v>
      </c>
      <c r="E210" s="93">
        <f>IF(TrRoad_act!E71=0,0,TrRoad_emi!E68/TrRoad_tech!E183)</f>
        <v>1.0496443289320161</v>
      </c>
      <c r="F210" s="93">
        <f>IF(TrRoad_act!F71=0,0,TrRoad_emi!F68/TrRoad_tech!F183)</f>
        <v>1.1360614445676089</v>
      </c>
      <c r="G210" s="93">
        <f>IF(TrRoad_act!G71=0,0,TrRoad_emi!G68/TrRoad_tech!G183)</f>
        <v>0.82610437370956147</v>
      </c>
      <c r="H210" s="93">
        <f>IF(TrRoad_act!H71=0,0,TrRoad_emi!H68/TrRoad_tech!H183)</f>
        <v>0.92591444734433492</v>
      </c>
      <c r="I210" s="93">
        <f>IF(TrRoad_act!I71=0,0,TrRoad_emi!I68/TrRoad_tech!I183)</f>
        <v>0.98759823194788632</v>
      </c>
      <c r="J210" s="93">
        <f>IF(TrRoad_act!J71=0,0,TrRoad_emi!J68/TrRoad_tech!J183)</f>
        <v>1.1081842136858102</v>
      </c>
      <c r="K210" s="93">
        <f>IF(TrRoad_act!K71=0,0,TrRoad_emi!K68/TrRoad_tech!K183)</f>
        <v>1.0192201224175612</v>
      </c>
      <c r="L210" s="93">
        <f>IF(TrRoad_act!L71=0,0,TrRoad_emi!L68/TrRoad_tech!L183)</f>
        <v>1.0574467121457716</v>
      </c>
      <c r="M210" s="93">
        <f>IF(TrRoad_act!M71=0,0,TrRoad_emi!M68/TrRoad_tech!M183)</f>
        <v>1.2361914047441178</v>
      </c>
      <c r="N210" s="93">
        <f>IF(TrRoad_act!N71=0,0,TrRoad_emi!N68/TrRoad_tech!N183)</f>
        <v>1.3453242391544256</v>
      </c>
      <c r="O210" s="93">
        <f>IF(TrRoad_act!O71=0,0,TrRoad_emi!O68/TrRoad_tech!O183)</f>
        <v>1.3315869633542197</v>
      </c>
      <c r="P210" s="93">
        <f>IF(TrRoad_act!P71=0,0,TrRoad_emi!P68/TrRoad_tech!P183)</f>
        <v>1.3183573366529151</v>
      </c>
      <c r="Q210" s="93">
        <f>IF(TrRoad_act!Q71=0,0,TrRoad_emi!Q68/TrRoad_tech!Q183)</f>
        <v>1.3457046986196723</v>
      </c>
      <c r="R210" s="93">
        <f>IF(TrRoad_act!R71=0,0,TrRoad_emi!R68/TrRoad_tech!R183)</f>
        <v>1.3618895614529223</v>
      </c>
      <c r="S210" s="93">
        <f>IF(TrRoad_act!S71=0,0,TrRoad_emi!S68/TrRoad_tech!S183)</f>
        <v>1.2560734733114047</v>
      </c>
      <c r="T210" s="93">
        <f>IF(TrRoad_act!T71=0,0,TrRoad_emi!T68/TrRoad_tech!T183)</f>
        <v>1.1656173605590745</v>
      </c>
      <c r="U210" s="93">
        <f>IF(TrRoad_act!U71=0,0,TrRoad_emi!U68/TrRoad_tech!U183)</f>
        <v>1.2934055538233644</v>
      </c>
      <c r="V210" s="93">
        <f>IF(TrRoad_act!V71=0,0,TrRoad_emi!V68/TrRoad_tech!V183)</f>
        <v>1.3432566925157512</v>
      </c>
      <c r="W210" s="93">
        <f>IF(TrRoad_act!W71=0,0,TrRoad_emi!W68/TrRoad_tech!W183)</f>
        <v>1.5861096601440638</v>
      </c>
      <c r="DA210" s="175"/>
    </row>
    <row r="211" spans="1:105" ht="11.45" customHeight="1" x14ac:dyDescent="0.25">
      <c r="A211" s="111" t="s">
        <v>115</v>
      </c>
      <c r="B211" s="93">
        <f>0</f>
        <v>0</v>
      </c>
      <c r="C211" s="93">
        <f>0</f>
        <v>0</v>
      </c>
      <c r="D211" s="93">
        <f>0</f>
        <v>0</v>
      </c>
      <c r="E211" s="93">
        <f>0</f>
        <v>0</v>
      </c>
      <c r="F211" s="93">
        <f>0</f>
        <v>0</v>
      </c>
      <c r="G211" s="93">
        <f>0</f>
        <v>0</v>
      </c>
      <c r="H211" s="93">
        <f>0</f>
        <v>0</v>
      </c>
      <c r="I211" s="93">
        <f>0</f>
        <v>0</v>
      </c>
      <c r="J211" s="93">
        <f>0</f>
        <v>0</v>
      </c>
      <c r="K211" s="93">
        <f>0</f>
        <v>0</v>
      </c>
      <c r="L211" s="93">
        <f>0</f>
        <v>0</v>
      </c>
      <c r="M211" s="93">
        <f>0</f>
        <v>0</v>
      </c>
      <c r="N211" s="93">
        <f>0</f>
        <v>0</v>
      </c>
      <c r="O211" s="93">
        <f>0</f>
        <v>0</v>
      </c>
      <c r="P211" s="93">
        <f>0</f>
        <v>0</v>
      </c>
      <c r="Q211" s="93">
        <f>0</f>
        <v>0</v>
      </c>
      <c r="R211" s="93">
        <f>0</f>
        <v>0</v>
      </c>
      <c r="S211" s="93">
        <f>0</f>
        <v>0</v>
      </c>
      <c r="T211" s="93">
        <f>0</f>
        <v>0</v>
      </c>
      <c r="U211" s="93">
        <f>0</f>
        <v>0</v>
      </c>
      <c r="V211" s="93">
        <f>0</f>
        <v>0</v>
      </c>
      <c r="W211" s="93">
        <f>0</f>
        <v>0</v>
      </c>
      <c r="DA211" s="175"/>
    </row>
    <row r="212" spans="1:105" ht="11.45" customHeight="1" x14ac:dyDescent="0.25">
      <c r="A212" s="27" t="s">
        <v>34</v>
      </c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DA212" s="173"/>
    </row>
    <row r="213" spans="1:105" ht="11.45" customHeight="1" x14ac:dyDescent="0.25">
      <c r="A213" s="136" t="s">
        <v>158</v>
      </c>
      <c r="B213" s="150">
        <f>IF(TrRoad_act!B74=0,0,TrRoad_emi!B71/TrRoad_tech!B186)</f>
        <v>1.1580062940658147</v>
      </c>
      <c r="C213" s="150">
        <f>IF(TrRoad_act!C74=0,0,TrRoad_emi!C71/TrRoad_tech!C186)</f>
        <v>1.074722653540005</v>
      </c>
      <c r="D213" s="150">
        <f>IF(TrRoad_act!D74=0,0,TrRoad_emi!D71/TrRoad_tech!D186)</f>
        <v>1.0675934598476822</v>
      </c>
      <c r="E213" s="150">
        <f>IF(TrRoad_act!E74=0,0,TrRoad_emi!E71/TrRoad_tech!E186)</f>
        <v>1.0585818869016475</v>
      </c>
      <c r="F213" s="150">
        <f>IF(TrRoad_act!F74=0,0,TrRoad_emi!F71/TrRoad_tech!F186)</f>
        <v>1.0632641775798004</v>
      </c>
      <c r="G213" s="150">
        <f>IF(TrRoad_act!G74=0,0,TrRoad_emi!G71/TrRoad_tech!G186)</f>
        <v>1.0567917413927979</v>
      </c>
      <c r="H213" s="150">
        <f>IF(TrRoad_act!H74=0,0,TrRoad_emi!H71/TrRoad_tech!H186)</f>
        <v>1.0547118563161044</v>
      </c>
      <c r="I213" s="150">
        <f>IF(TrRoad_act!I74=0,0,TrRoad_emi!I71/TrRoad_tech!I186)</f>
        <v>1.0469405745610942</v>
      </c>
      <c r="J213" s="150">
        <f>IF(TrRoad_act!J74=0,0,TrRoad_emi!J71/TrRoad_tech!J186)</f>
        <v>1.0917102193557318</v>
      </c>
      <c r="K213" s="150">
        <f>IF(TrRoad_act!K74=0,0,TrRoad_emi!K71/TrRoad_tech!K186)</f>
        <v>1.0943471431341507</v>
      </c>
      <c r="L213" s="150">
        <f>IF(TrRoad_act!L74=0,0,TrRoad_emi!L71/TrRoad_tech!L186)</f>
        <v>1.1740216588227401</v>
      </c>
      <c r="M213" s="150">
        <f>IF(TrRoad_act!M74=0,0,TrRoad_emi!M71/TrRoad_tech!M186)</f>
        <v>1.2311815859096522</v>
      </c>
      <c r="N213" s="150">
        <f>IF(TrRoad_act!N74=0,0,TrRoad_emi!N71/TrRoad_tech!N186)</f>
        <v>1.1364968526411312</v>
      </c>
      <c r="O213" s="150">
        <f>IF(TrRoad_act!O74=0,0,TrRoad_emi!O71/TrRoad_tech!O186)</f>
        <v>1.1297127685000234</v>
      </c>
      <c r="P213" s="150">
        <f>IF(TrRoad_act!P74=0,0,TrRoad_emi!P71/TrRoad_tech!P186)</f>
        <v>1.1228203848111444</v>
      </c>
      <c r="Q213" s="150">
        <f>IF(TrRoad_act!Q74=0,0,TrRoad_emi!Q71/TrRoad_tech!Q186)</f>
        <v>1.1287861857960417</v>
      </c>
      <c r="R213" s="150">
        <f>IF(TrRoad_act!R74=0,0,TrRoad_emi!R71/TrRoad_tech!R186)</f>
        <v>1.1489357600362273</v>
      </c>
      <c r="S213" s="150">
        <f>IF(TrRoad_act!S74=0,0,TrRoad_emi!S71/TrRoad_tech!S186)</f>
        <v>1.1582113018608826</v>
      </c>
      <c r="T213" s="150">
        <f>IF(TrRoad_act!T74=0,0,TrRoad_emi!T71/TrRoad_tech!T186)</f>
        <v>1.1402618318538642</v>
      </c>
      <c r="U213" s="150">
        <f>IF(TrRoad_act!U74=0,0,TrRoad_emi!U71/TrRoad_tech!U186)</f>
        <v>1.1333705210571976</v>
      </c>
      <c r="V213" s="150">
        <f>IF(TrRoad_act!V74=0,0,TrRoad_emi!V71/TrRoad_tech!V186)</f>
        <v>1.1211119134957637</v>
      </c>
      <c r="W213" s="150">
        <f>IF(TrRoad_act!W74=0,0,TrRoad_emi!W71/TrRoad_tech!W186)</f>
        <v>1.1363546062558161</v>
      </c>
      <c r="DA213" s="174"/>
    </row>
    <row r="214" spans="1:105" ht="11.45" customHeight="1" x14ac:dyDescent="0.25">
      <c r="A214" s="111" t="s">
        <v>110</v>
      </c>
      <c r="B214" s="91">
        <f>IF(TrRoad_act!B75=0,0,TrRoad_emi!B72/TrRoad_tech!B187)</f>
        <v>1.0827198515061636</v>
      </c>
      <c r="C214" s="91">
        <f>IF(TrRoad_act!C75=0,0,TrRoad_emi!C72/TrRoad_tech!C187)</f>
        <v>1.0807976450536716</v>
      </c>
      <c r="D214" s="91">
        <f>IF(TrRoad_act!D75=0,0,TrRoad_emi!D72/TrRoad_tech!D187)</f>
        <v>1.0777668766275372</v>
      </c>
      <c r="E214" s="91">
        <f>IF(TrRoad_act!E75=0,0,TrRoad_emi!E72/TrRoad_tech!E187)</f>
        <v>1.0729013553838496</v>
      </c>
      <c r="F214" s="91">
        <f>IF(TrRoad_act!F75=0,0,TrRoad_emi!F72/TrRoad_tech!F187)</f>
        <v>1.070930424558316</v>
      </c>
      <c r="G214" s="91">
        <f>IF(TrRoad_act!G75=0,0,TrRoad_emi!G72/TrRoad_tech!G187)</f>
        <v>1.0693352288527127</v>
      </c>
      <c r="H214" s="91">
        <f>IF(TrRoad_act!H75=0,0,TrRoad_emi!H72/TrRoad_tech!H187)</f>
        <v>1.0665093403403409</v>
      </c>
      <c r="I214" s="91">
        <f>IF(TrRoad_act!I75=0,0,TrRoad_emi!I72/TrRoad_tech!I187)</f>
        <v>1.0655785517757563</v>
      </c>
      <c r="J214" s="91">
        <f>IF(TrRoad_act!J75=0,0,TrRoad_emi!J72/TrRoad_tech!J187)</f>
        <v>1.0599983458497289</v>
      </c>
      <c r="K214" s="91">
        <f>IF(TrRoad_act!K75=0,0,TrRoad_emi!K72/TrRoad_tech!K187)</f>
        <v>1.050799085986504</v>
      </c>
      <c r="L214" s="91">
        <f>IF(TrRoad_act!L75=0,0,TrRoad_emi!L72/TrRoad_tech!L187)</f>
        <v>1.0513417933619369</v>
      </c>
      <c r="M214" s="91">
        <f>IF(TrRoad_act!M75=0,0,TrRoad_emi!M72/TrRoad_tech!M187)</f>
        <v>1.0527828333731033</v>
      </c>
      <c r="N214" s="91">
        <f>IF(TrRoad_act!N75=0,0,TrRoad_emi!N72/TrRoad_tech!N187)</f>
        <v>1.0547372392102912</v>
      </c>
      <c r="O214" s="91">
        <f>IF(TrRoad_act!O75=0,0,TrRoad_emi!O72/TrRoad_tech!O187)</f>
        <v>1.0643897015049872</v>
      </c>
      <c r="P214" s="91">
        <f>IF(TrRoad_act!P75=0,0,TrRoad_emi!P72/TrRoad_tech!P187)</f>
        <v>1.0746670467026709</v>
      </c>
      <c r="Q214" s="91">
        <f>IF(TrRoad_act!Q75=0,0,TrRoad_emi!Q72/TrRoad_tech!Q187)</f>
        <v>1.086773994747217</v>
      </c>
      <c r="R214" s="91">
        <f>IF(TrRoad_act!R75=0,0,TrRoad_emi!R72/TrRoad_tech!R187)</f>
        <v>1.095703048159439</v>
      </c>
      <c r="S214" s="91">
        <f>IF(TrRoad_act!S75=0,0,TrRoad_emi!S72/TrRoad_tech!S187)</f>
        <v>1.1053004953036301</v>
      </c>
      <c r="T214" s="91">
        <f>IF(TrRoad_act!T75=0,0,TrRoad_emi!T72/TrRoad_tech!T187)</f>
        <v>1.1239561939583167</v>
      </c>
      <c r="U214" s="91">
        <f>IF(TrRoad_act!U75=0,0,TrRoad_emi!U72/TrRoad_tech!U187)</f>
        <v>1.1336388600899419</v>
      </c>
      <c r="V214" s="91">
        <f>IF(TrRoad_act!V75=0,0,TrRoad_emi!V72/TrRoad_tech!V187)</f>
        <v>1.1374337925884517</v>
      </c>
      <c r="W214" s="91">
        <f>IF(TrRoad_act!W75=0,0,TrRoad_emi!W72/TrRoad_tech!W187)</f>
        <v>1.1545109056571798</v>
      </c>
      <c r="DA214" s="171"/>
    </row>
    <row r="215" spans="1:105" ht="11.45" customHeight="1" x14ac:dyDescent="0.25">
      <c r="A215" s="111" t="s">
        <v>111</v>
      </c>
      <c r="B215" s="91">
        <f>IF(TrRoad_act!B76=0,0,TrRoad_emi!B73/TrRoad_tech!B188)</f>
        <v>1.124615783070005</v>
      </c>
      <c r="C215" s="91">
        <f>IF(TrRoad_act!C76=0,0,TrRoad_emi!C73/TrRoad_tech!C188)</f>
        <v>1.09895427651745</v>
      </c>
      <c r="D215" s="91">
        <f>IF(TrRoad_act!D76=0,0,TrRoad_emi!D73/TrRoad_tech!D188)</f>
        <v>1.0901690326226894</v>
      </c>
      <c r="E215" s="91">
        <f>IF(TrRoad_act!E76=0,0,TrRoad_emi!E73/TrRoad_tech!E188)</f>
        <v>1.0824905779785143</v>
      </c>
      <c r="F215" s="91">
        <f>IF(TrRoad_act!F76=0,0,TrRoad_emi!F73/TrRoad_tech!F188)</f>
        <v>1.0765776396191531</v>
      </c>
      <c r="G215" s="91">
        <f>IF(TrRoad_act!G76=0,0,TrRoad_emi!G73/TrRoad_tech!G188)</f>
        <v>1.0703249554659171</v>
      </c>
      <c r="H215" s="91">
        <f>IF(TrRoad_act!H76=0,0,TrRoad_emi!H73/TrRoad_tech!H188)</f>
        <v>1.0635766330085485</v>
      </c>
      <c r="I215" s="91">
        <f>IF(TrRoad_act!I76=0,0,TrRoad_emi!I73/TrRoad_tech!I188)</f>
        <v>1.0588148349113313</v>
      </c>
      <c r="J215" s="91">
        <f>IF(TrRoad_act!J76=0,0,TrRoad_emi!J73/TrRoad_tech!J188)</f>
        <v>1.0550176556127995</v>
      </c>
      <c r="K215" s="91">
        <f>IF(TrRoad_act!K76=0,0,TrRoad_emi!K73/TrRoad_tech!K188)</f>
        <v>1.0536850777447906</v>
      </c>
      <c r="L215" s="91">
        <f>IF(TrRoad_act!L76=0,0,TrRoad_emi!L73/TrRoad_tech!L188)</f>
        <v>1.0536137230331302</v>
      </c>
      <c r="M215" s="91">
        <f>IF(TrRoad_act!M76=0,0,TrRoad_emi!M73/TrRoad_tech!M188)</f>
        <v>1.0564260160121348</v>
      </c>
      <c r="N215" s="91">
        <f>IF(TrRoad_act!N76=0,0,TrRoad_emi!N73/TrRoad_tech!N188)</f>
        <v>1.0574437143564688</v>
      </c>
      <c r="O215" s="91">
        <f>IF(TrRoad_act!O76=0,0,TrRoad_emi!O73/TrRoad_tech!O188)</f>
        <v>1.0676824609716196</v>
      </c>
      <c r="P215" s="91">
        <f>IF(TrRoad_act!P76=0,0,TrRoad_emi!P73/TrRoad_tech!P188)</f>
        <v>1.0743318776613104</v>
      </c>
      <c r="Q215" s="91">
        <f>IF(TrRoad_act!Q76=0,0,TrRoad_emi!Q73/TrRoad_tech!Q188)</f>
        <v>1.0913706497284346</v>
      </c>
      <c r="R215" s="91">
        <f>IF(TrRoad_act!R76=0,0,TrRoad_emi!R73/TrRoad_tech!R188)</f>
        <v>1.1100395051700496</v>
      </c>
      <c r="S215" s="91">
        <f>IF(TrRoad_act!S76=0,0,TrRoad_emi!S73/TrRoad_tech!S188)</f>
        <v>1.1155030939377517</v>
      </c>
      <c r="T215" s="91">
        <f>IF(TrRoad_act!T76=0,0,TrRoad_emi!T73/TrRoad_tech!T188)</f>
        <v>1.1200263848667216</v>
      </c>
      <c r="U215" s="91">
        <f>IF(TrRoad_act!U76=0,0,TrRoad_emi!U73/TrRoad_tech!U188)</f>
        <v>1.1263950289130178</v>
      </c>
      <c r="V215" s="91">
        <f>IF(TrRoad_act!V76=0,0,TrRoad_emi!V73/TrRoad_tech!V188)</f>
        <v>1.1280555976780506</v>
      </c>
      <c r="W215" s="91">
        <f>IF(TrRoad_act!W76=0,0,TrRoad_emi!W73/TrRoad_tech!W188)</f>
        <v>1.140670903750475</v>
      </c>
      <c r="DA215" s="171"/>
    </row>
    <row r="216" spans="1:105" ht="11.45" customHeight="1" x14ac:dyDescent="0.25">
      <c r="A216" s="111" t="s">
        <v>112</v>
      </c>
      <c r="B216" s="91">
        <f>IF(TrRoad_act!B77=0,0,TrRoad_emi!B74/TrRoad_tech!B189)</f>
        <v>1.1119240389832972</v>
      </c>
      <c r="C216" s="91">
        <f>IF(TrRoad_act!C77=0,0,TrRoad_emi!C74/TrRoad_tech!C189)</f>
        <v>1.1031717063562962</v>
      </c>
      <c r="D216" s="91">
        <f>IF(TrRoad_act!D77=0,0,TrRoad_emi!D74/TrRoad_tech!D189)</f>
        <v>1.1128128674567457</v>
      </c>
      <c r="E216" s="91">
        <f>IF(TrRoad_act!E77=0,0,TrRoad_emi!E74/TrRoad_tech!E189)</f>
        <v>1.1098231039712243</v>
      </c>
      <c r="F216" s="91">
        <f>IF(TrRoad_act!F77=0,0,TrRoad_emi!F74/TrRoad_tech!F189)</f>
        <v>1.1122952929640906</v>
      </c>
      <c r="G216" s="91">
        <f>IF(TrRoad_act!G77=0,0,TrRoad_emi!G74/TrRoad_tech!G189)</f>
        <v>1.1089611606412779</v>
      </c>
      <c r="H216" s="91">
        <f>IF(TrRoad_act!H77=0,0,TrRoad_emi!H74/TrRoad_tech!H189)</f>
        <v>1.1058406202020989</v>
      </c>
      <c r="I216" s="91">
        <f>IF(TrRoad_act!I77=0,0,TrRoad_emi!I74/TrRoad_tech!I189)</f>
        <v>1.1122469071526078</v>
      </c>
      <c r="J216" s="91">
        <f>IF(TrRoad_act!J77=0,0,TrRoad_emi!J74/TrRoad_tech!J189)</f>
        <v>1.1137929370484361</v>
      </c>
      <c r="K216" s="91">
        <f>IF(TrRoad_act!K77=0,0,TrRoad_emi!K74/TrRoad_tech!K189)</f>
        <v>1.1098377954404679</v>
      </c>
      <c r="L216" s="91">
        <f>IF(TrRoad_act!L77=0,0,TrRoad_emi!L74/TrRoad_tech!L189)</f>
        <v>1.1075830588931508</v>
      </c>
      <c r="M216" s="91">
        <f>IF(TrRoad_act!M77=0,0,TrRoad_emi!M74/TrRoad_tech!M189)</f>
        <v>1.1080895647005431</v>
      </c>
      <c r="N216" s="91">
        <f>IF(TrRoad_act!N77=0,0,TrRoad_emi!N74/TrRoad_tech!N189)</f>
        <v>1.1153252481815603</v>
      </c>
      <c r="O216" s="91">
        <f>IF(TrRoad_act!O77=0,0,TrRoad_emi!O74/TrRoad_tech!O189)</f>
        <v>1.1185016350666859</v>
      </c>
      <c r="P216" s="91">
        <f>IF(TrRoad_act!P77=0,0,TrRoad_emi!P74/TrRoad_tech!P189)</f>
        <v>1.1250343885674303</v>
      </c>
      <c r="Q216" s="91">
        <f>IF(TrRoad_act!Q77=0,0,TrRoad_emi!Q74/TrRoad_tech!Q189)</f>
        <v>1.1334243104110742</v>
      </c>
      <c r="R216" s="91">
        <f>IF(TrRoad_act!R77=0,0,TrRoad_emi!R74/TrRoad_tech!R189)</f>
        <v>1.139720405447185</v>
      </c>
      <c r="S216" s="91">
        <f>IF(TrRoad_act!S77=0,0,TrRoad_emi!S74/TrRoad_tech!S189)</f>
        <v>1.1416304697449298</v>
      </c>
      <c r="T216" s="91">
        <f>IF(TrRoad_act!T77=0,0,TrRoad_emi!T74/TrRoad_tech!T189)</f>
        <v>1.1378903569440812</v>
      </c>
      <c r="U216" s="91">
        <f>IF(TrRoad_act!U77=0,0,TrRoad_emi!U74/TrRoad_tech!U189)</f>
        <v>1.1331160902427571</v>
      </c>
      <c r="V216" s="91">
        <f>IF(TrRoad_act!V77=0,0,TrRoad_emi!V74/TrRoad_tech!V189)</f>
        <v>1.1387615201014698</v>
      </c>
      <c r="W216" s="91">
        <f>IF(TrRoad_act!W77=0,0,TrRoad_emi!W74/TrRoad_tech!W189)</f>
        <v>1.1570519868157796</v>
      </c>
      <c r="DA216" s="171"/>
    </row>
    <row r="217" spans="1:105" ht="11.45" customHeight="1" x14ac:dyDescent="0.25">
      <c r="A217" s="111" t="s">
        <v>113</v>
      </c>
      <c r="B217" s="91">
        <f>IF(TrRoad_act!B78=0,0,TrRoad_emi!B75/TrRoad_tech!B190)</f>
        <v>1.0978473373154953</v>
      </c>
      <c r="C217" s="91">
        <f>IF(TrRoad_act!C78=0,0,TrRoad_emi!C75/TrRoad_tech!C190)</f>
        <v>1.0748406584360251</v>
      </c>
      <c r="D217" s="91">
        <f>IF(TrRoad_act!D78=0,0,TrRoad_emi!D75/TrRoad_tech!D190)</f>
        <v>1.0636238235304865</v>
      </c>
      <c r="E217" s="91">
        <f>IF(TrRoad_act!E78=0,0,TrRoad_emi!E75/TrRoad_tech!E190)</f>
        <v>1.0599152803223695</v>
      </c>
      <c r="F217" s="91">
        <f>IF(TrRoad_act!F78=0,0,TrRoad_emi!F75/TrRoad_tech!F190)</f>
        <v>1.062535540475007</v>
      </c>
      <c r="G217" s="91">
        <f>IF(TrRoad_act!G78=0,0,TrRoad_emi!G75/TrRoad_tech!G190)</f>
        <v>1.0669901314828516</v>
      </c>
      <c r="H217" s="91">
        <f>IF(TrRoad_act!H78=0,0,TrRoad_emi!H75/TrRoad_tech!H190)</f>
        <v>1.1024374157474357</v>
      </c>
      <c r="I217" s="91">
        <f>IF(TrRoad_act!I78=0,0,TrRoad_emi!I75/TrRoad_tech!I190)</f>
        <v>1.1104133437810748</v>
      </c>
      <c r="J217" s="91">
        <f>IF(TrRoad_act!J78=0,0,TrRoad_emi!J75/TrRoad_tech!J190)</f>
        <v>1.1122904054683271</v>
      </c>
      <c r="K217" s="91">
        <f>IF(TrRoad_act!K78=0,0,TrRoad_emi!K75/TrRoad_tech!K190)</f>
        <v>1.0787972744483432</v>
      </c>
      <c r="L217" s="91">
        <f>IF(TrRoad_act!L78=0,0,TrRoad_emi!L75/TrRoad_tech!L190)</f>
        <v>1.131380461718025</v>
      </c>
      <c r="M217" s="91">
        <f>IF(TrRoad_act!M78=0,0,TrRoad_emi!M75/TrRoad_tech!M190)</f>
        <v>1.1487412586651871</v>
      </c>
      <c r="N217" s="91">
        <f>IF(TrRoad_act!N78=0,0,TrRoad_emi!N75/TrRoad_tech!N190)</f>
        <v>1.14601650230083</v>
      </c>
      <c r="O217" s="91">
        <f>IF(TrRoad_act!O78=0,0,TrRoad_emi!O75/TrRoad_tech!O190)</f>
        <v>1.1669110764519637</v>
      </c>
      <c r="P217" s="91">
        <f>IF(TrRoad_act!P78=0,0,TrRoad_emi!P75/TrRoad_tech!P190)</f>
        <v>1.155553894883415</v>
      </c>
      <c r="Q217" s="91">
        <f>IF(TrRoad_act!Q78=0,0,TrRoad_emi!Q75/TrRoad_tech!Q190)</f>
        <v>1.1873832441347221</v>
      </c>
      <c r="R217" s="91">
        <f>IF(TrRoad_act!R78=0,0,TrRoad_emi!R75/TrRoad_tech!R190)</f>
        <v>1.1790071245955087</v>
      </c>
      <c r="S217" s="91">
        <f>IF(TrRoad_act!S78=0,0,TrRoad_emi!S75/TrRoad_tech!S190)</f>
        <v>1.1122337643174083</v>
      </c>
      <c r="T217" s="91">
        <f>IF(TrRoad_act!T78=0,0,TrRoad_emi!T75/TrRoad_tech!T190)</f>
        <v>1.1165265956147985</v>
      </c>
      <c r="U217" s="91">
        <f>IF(TrRoad_act!U78=0,0,TrRoad_emi!U75/TrRoad_tech!U190)</f>
        <v>1.1953464337768105</v>
      </c>
      <c r="V217" s="91">
        <f>IF(TrRoad_act!V78=0,0,TrRoad_emi!V75/TrRoad_tech!V190)</f>
        <v>1.2165927982476523</v>
      </c>
      <c r="W217" s="91">
        <f>IF(TrRoad_act!W78=0,0,TrRoad_emi!W75/TrRoad_tech!W190)</f>
        <v>1.3119774622906053</v>
      </c>
      <c r="DA217" s="171"/>
    </row>
    <row r="218" spans="1:105" ht="11.45" customHeight="1" x14ac:dyDescent="0.25">
      <c r="A218" s="111" t="s">
        <v>115</v>
      </c>
      <c r="B218" s="91">
        <f>0</f>
        <v>0</v>
      </c>
      <c r="C218" s="91">
        <f>0</f>
        <v>0</v>
      </c>
      <c r="D218" s="91">
        <f>0</f>
        <v>0</v>
      </c>
      <c r="E218" s="91">
        <f>0</f>
        <v>0</v>
      </c>
      <c r="F218" s="91">
        <f>0</f>
        <v>0</v>
      </c>
      <c r="G218" s="91">
        <f>0</f>
        <v>0</v>
      </c>
      <c r="H218" s="91">
        <f>0</f>
        <v>0</v>
      </c>
      <c r="I218" s="91">
        <f>0</f>
        <v>0</v>
      </c>
      <c r="J218" s="91">
        <f>0</f>
        <v>0</v>
      </c>
      <c r="K218" s="91">
        <f>0</f>
        <v>0</v>
      </c>
      <c r="L218" s="91">
        <f>0</f>
        <v>0</v>
      </c>
      <c r="M218" s="91">
        <f>0</f>
        <v>0</v>
      </c>
      <c r="N218" s="91">
        <f>0</f>
        <v>0</v>
      </c>
      <c r="O218" s="91">
        <f>0</f>
        <v>0</v>
      </c>
      <c r="P218" s="91">
        <f>0</f>
        <v>0</v>
      </c>
      <c r="Q218" s="91">
        <f>0</f>
        <v>0</v>
      </c>
      <c r="R218" s="91">
        <f>0</f>
        <v>0</v>
      </c>
      <c r="S218" s="91">
        <f>0</f>
        <v>0</v>
      </c>
      <c r="T218" s="91">
        <f>0</f>
        <v>0</v>
      </c>
      <c r="U218" s="91">
        <f>0</f>
        <v>0</v>
      </c>
      <c r="V218" s="91">
        <f>0</f>
        <v>0</v>
      </c>
      <c r="W218" s="91">
        <f>0</f>
        <v>0</v>
      </c>
      <c r="DA218" s="171"/>
    </row>
    <row r="219" spans="1:105" ht="11.45" customHeight="1" x14ac:dyDescent="0.25">
      <c r="A219" s="109" t="s">
        <v>160</v>
      </c>
      <c r="B219" s="151">
        <f>IF(TrRoad_act!B80=0,0,TrRoad_emi!B77/TrRoad_tech!B192)</f>
        <v>1.1591015823880184</v>
      </c>
      <c r="C219" s="151">
        <f>IF(TrRoad_act!C80=0,0,TrRoad_emi!C77/TrRoad_tech!C192)</f>
        <v>1.18468634012425</v>
      </c>
      <c r="D219" s="151">
        <f>IF(TrRoad_act!D80=0,0,TrRoad_emi!D77/TrRoad_tech!D192)</f>
        <v>1.1730553065993505</v>
      </c>
      <c r="E219" s="151">
        <f>IF(TrRoad_act!E80=0,0,TrRoad_emi!E77/TrRoad_tech!E192)</f>
        <v>1.1938802523823075</v>
      </c>
      <c r="F219" s="151">
        <f>IF(TrRoad_act!F80=0,0,TrRoad_emi!F77/TrRoad_tech!F192)</f>
        <v>1.1600808268722904</v>
      </c>
      <c r="G219" s="151">
        <f>IF(TrRoad_act!G80=0,0,TrRoad_emi!G77/TrRoad_tech!G192)</f>
        <v>1.164193190556958</v>
      </c>
      <c r="H219" s="151">
        <f>IF(TrRoad_act!H80=0,0,TrRoad_emi!H77/TrRoad_tech!H192)</f>
        <v>1.2152366004055184</v>
      </c>
      <c r="I219" s="151">
        <f>IF(TrRoad_act!I80=0,0,TrRoad_emi!I77/TrRoad_tech!I192)</f>
        <v>1.1972007502428885</v>
      </c>
      <c r="J219" s="151">
        <f>IF(TrRoad_act!J80=0,0,TrRoad_emi!J77/TrRoad_tech!J192)</f>
        <v>1.1725253138665921</v>
      </c>
      <c r="K219" s="151">
        <f>IF(TrRoad_act!K80=0,0,TrRoad_emi!K77/TrRoad_tech!K192)</f>
        <v>1.1617902055600764</v>
      </c>
      <c r="L219" s="151">
        <f>IF(TrRoad_act!L80=0,0,TrRoad_emi!L77/TrRoad_tech!L192)</f>
        <v>1.1845790335450443</v>
      </c>
      <c r="M219" s="151">
        <f>IF(TrRoad_act!M80=0,0,TrRoad_emi!M77/TrRoad_tech!M192)</f>
        <v>1.1781973756257664</v>
      </c>
      <c r="N219" s="151">
        <f>IF(TrRoad_act!N80=0,0,TrRoad_emi!N77/TrRoad_tech!N192)</f>
        <v>1.1837033971281812</v>
      </c>
      <c r="O219" s="151">
        <f>IF(TrRoad_act!O80=0,0,TrRoad_emi!O77/TrRoad_tech!O192)</f>
        <v>1.1631311988597111</v>
      </c>
      <c r="P219" s="151">
        <f>IF(TrRoad_act!P80=0,0,TrRoad_emi!P77/TrRoad_tech!P192)</f>
        <v>1.1405433585574907</v>
      </c>
      <c r="Q219" s="151">
        <f>IF(TrRoad_act!Q80=0,0,TrRoad_emi!Q77/TrRoad_tech!Q192)</f>
        <v>1.1542656111600524</v>
      </c>
      <c r="R219" s="151">
        <f>IF(TrRoad_act!R80=0,0,TrRoad_emi!R77/TrRoad_tech!R192)</f>
        <v>1.2189249063018661</v>
      </c>
      <c r="S219" s="151">
        <f>IF(TrRoad_act!S80=0,0,TrRoad_emi!S77/TrRoad_tech!S192)</f>
        <v>1.261563364809017</v>
      </c>
      <c r="T219" s="151">
        <f>IF(TrRoad_act!T80=0,0,TrRoad_emi!T77/TrRoad_tech!T192)</f>
        <v>1.3317485444611949</v>
      </c>
      <c r="U219" s="151">
        <f>IF(TrRoad_act!U80=0,0,TrRoad_emi!U77/TrRoad_tech!U192)</f>
        <v>1.343381505304091</v>
      </c>
      <c r="V219" s="151">
        <f>IF(TrRoad_act!V80=0,0,TrRoad_emi!V77/TrRoad_tech!V192)</f>
        <v>1.2732494316220255</v>
      </c>
      <c r="W219" s="151">
        <f>IF(TrRoad_act!W80=0,0,TrRoad_emi!W77/TrRoad_tech!W192)</f>
        <v>1.3639069333551102</v>
      </c>
      <c r="DA219" s="176"/>
    </row>
    <row r="220" spans="1:105" ht="11.45" customHeight="1" x14ac:dyDescent="0.25">
      <c r="A220" s="128" t="s">
        <v>27</v>
      </c>
      <c r="B220" s="93">
        <f>IF(TrRoad_act!B81=0,0,TrRoad_emi!B78/TrRoad_tech!B193)</f>
        <v>1.1524338937248839</v>
      </c>
      <c r="C220" s="93">
        <f>IF(TrRoad_act!C81=0,0,TrRoad_emi!C78/TrRoad_tech!C193)</f>
        <v>1.1991217205016933</v>
      </c>
      <c r="D220" s="93">
        <f>IF(TrRoad_act!D81=0,0,TrRoad_emi!D78/TrRoad_tech!D193)</f>
        <v>1.182432347863571</v>
      </c>
      <c r="E220" s="93">
        <f>IF(TrRoad_act!E81=0,0,TrRoad_emi!E78/TrRoad_tech!E193)</f>
        <v>1.2073675194634652</v>
      </c>
      <c r="F220" s="93">
        <f>IF(TrRoad_act!F81=0,0,TrRoad_emi!F78/TrRoad_tech!F193)</f>
        <v>1.1834323223373857</v>
      </c>
      <c r="G220" s="93">
        <f>IF(TrRoad_act!G81=0,0,TrRoad_emi!G78/TrRoad_tech!G193)</f>
        <v>1.1899385388702717</v>
      </c>
      <c r="H220" s="93">
        <f>IF(TrRoad_act!H81=0,0,TrRoad_emi!H78/TrRoad_tech!H193)</f>
        <v>1.2322762443841646</v>
      </c>
      <c r="I220" s="93">
        <f>IF(TrRoad_act!I81=0,0,TrRoad_emi!I78/TrRoad_tech!I193)</f>
        <v>1.2246389825556401</v>
      </c>
      <c r="J220" s="93">
        <f>IF(TrRoad_act!J81=0,0,TrRoad_emi!J78/TrRoad_tech!J193)</f>
        <v>1.1998623452064383</v>
      </c>
      <c r="K220" s="93">
        <f>IF(TrRoad_act!K81=0,0,TrRoad_emi!K78/TrRoad_tech!K193)</f>
        <v>1.1823502656461613</v>
      </c>
      <c r="L220" s="93">
        <f>IF(TrRoad_act!L81=0,0,TrRoad_emi!L78/TrRoad_tech!L193)</f>
        <v>1.1749578738482735</v>
      </c>
      <c r="M220" s="93">
        <f>IF(TrRoad_act!M81=0,0,TrRoad_emi!M78/TrRoad_tech!M193)</f>
        <v>1.1811925337644591</v>
      </c>
      <c r="N220" s="93">
        <f>IF(TrRoad_act!N81=0,0,TrRoad_emi!N78/TrRoad_tech!N193)</f>
        <v>1.1687388712222164</v>
      </c>
      <c r="O220" s="93">
        <f>IF(TrRoad_act!O81=0,0,TrRoad_emi!O78/TrRoad_tech!O193)</f>
        <v>1.1387789540379769</v>
      </c>
      <c r="P220" s="93">
        <f>IF(TrRoad_act!P81=0,0,TrRoad_emi!P78/TrRoad_tech!P193)</f>
        <v>1.1319398358992665</v>
      </c>
      <c r="Q220" s="93">
        <f>IF(TrRoad_act!Q81=0,0,TrRoad_emi!Q78/TrRoad_tech!Q193)</f>
        <v>1.1485410479773279</v>
      </c>
      <c r="R220" s="93">
        <f>IF(TrRoad_act!R81=0,0,TrRoad_emi!R78/TrRoad_tech!R193)</f>
        <v>1.2159543470826306</v>
      </c>
      <c r="S220" s="93">
        <f>IF(TrRoad_act!S81=0,0,TrRoad_emi!S78/TrRoad_tech!S193)</f>
        <v>1.2540537339003293</v>
      </c>
      <c r="T220" s="93">
        <f>IF(TrRoad_act!T81=0,0,TrRoad_emi!T78/TrRoad_tech!T193)</f>
        <v>1.3201871082095082</v>
      </c>
      <c r="U220" s="93">
        <f>IF(TrRoad_act!U81=0,0,TrRoad_emi!U78/TrRoad_tech!U193)</f>
        <v>1.3234904713101674</v>
      </c>
      <c r="V220" s="93">
        <f>IF(TrRoad_act!V81=0,0,TrRoad_emi!V78/TrRoad_tech!V193)</f>
        <v>1.2718780274942119</v>
      </c>
      <c r="W220" s="93">
        <f>IF(TrRoad_act!W81=0,0,TrRoad_emi!W78/TrRoad_tech!W193)</f>
        <v>1.3871673073434858</v>
      </c>
      <c r="DA220" s="175"/>
    </row>
    <row r="221" spans="1:105" ht="11.45" customHeight="1" x14ac:dyDescent="0.25">
      <c r="A221" s="138" t="s">
        <v>116</v>
      </c>
      <c r="B221" s="94">
        <f>IF(TrRoad_act!B82=0,0,TrRoad_emi!B79/TrRoad_tech!B194)</f>
        <v>1.4082928181042715</v>
      </c>
      <c r="C221" s="94">
        <f>IF(TrRoad_act!C82=0,0,TrRoad_emi!C79/TrRoad_tech!C194)</f>
        <v>1.3731984282030543</v>
      </c>
      <c r="D221" s="94">
        <f>IF(TrRoad_act!D82=0,0,TrRoad_emi!D79/TrRoad_tech!D194)</f>
        <v>1.3741631353462791</v>
      </c>
      <c r="E221" s="94">
        <f>IF(TrRoad_act!E82=0,0,TrRoad_emi!E79/TrRoad_tech!E194)</f>
        <v>1.3911673214241964</v>
      </c>
      <c r="F221" s="94">
        <f>IF(TrRoad_act!F82=0,0,TrRoad_emi!F79/TrRoad_tech!F194)</f>
        <v>1.3256996054976375</v>
      </c>
      <c r="G221" s="94">
        <f>IF(TrRoad_act!G82=0,0,TrRoad_emi!G79/TrRoad_tech!G194)</f>
        <v>1.3272025771388103</v>
      </c>
      <c r="H221" s="94">
        <f>IF(TrRoad_act!H82=0,0,TrRoad_emi!H79/TrRoad_tech!H194)</f>
        <v>1.4088418894505201</v>
      </c>
      <c r="I221" s="94">
        <f>IF(TrRoad_act!I82=0,0,TrRoad_emi!I79/TrRoad_tech!I194)</f>
        <v>1.3646982194586939</v>
      </c>
      <c r="J221" s="94">
        <f>IF(TrRoad_act!J82=0,0,TrRoad_emi!J79/TrRoad_tech!J194)</f>
        <v>1.3347078892068582</v>
      </c>
      <c r="K221" s="94">
        <f>IF(TrRoad_act!K82=0,0,TrRoad_emi!K79/TrRoad_tech!K194)</f>
        <v>1.3412395745508834</v>
      </c>
      <c r="L221" s="94">
        <f>IF(TrRoad_act!L82=0,0,TrRoad_emi!L79/TrRoad_tech!L194)</f>
        <v>1.4438510214428155</v>
      </c>
      <c r="M221" s="94">
        <f>IF(TrRoad_act!M82=0,0,TrRoad_emi!M79/TrRoad_tech!M194)</f>
        <v>1.4042211224986618</v>
      </c>
      <c r="N221" s="94">
        <f>IF(TrRoad_act!N82=0,0,TrRoad_emi!N79/TrRoad_tech!N194)</f>
        <v>1.4402739609385389</v>
      </c>
      <c r="O221" s="94">
        <f>IF(TrRoad_act!O82=0,0,TrRoad_emi!O79/TrRoad_tech!O194)</f>
        <v>1.4229242787331804</v>
      </c>
      <c r="P221" s="94">
        <f>IF(TrRoad_act!P82=0,0,TrRoad_emi!P79/TrRoad_tech!P194)</f>
        <v>1.3581856190547692</v>
      </c>
      <c r="Q221" s="94">
        <f>IF(TrRoad_act!Q82=0,0,TrRoad_emi!Q79/TrRoad_tech!Q194)</f>
        <v>1.3667735686401714</v>
      </c>
      <c r="R221" s="94">
        <f>IF(TrRoad_act!R82=0,0,TrRoad_emi!R79/TrRoad_tech!R194)</f>
        <v>1.4308864916863018</v>
      </c>
      <c r="S221" s="94">
        <f>IF(TrRoad_act!S82=0,0,TrRoad_emi!S79/TrRoad_tech!S194)</f>
        <v>1.4809326820913657</v>
      </c>
      <c r="T221" s="94">
        <f>IF(TrRoad_act!T82=0,0,TrRoad_emi!T79/TrRoad_tech!T194)</f>
        <v>1.5648453649145979</v>
      </c>
      <c r="U221" s="94">
        <f>IF(TrRoad_act!U82=0,0,TrRoad_emi!U79/TrRoad_tech!U194)</f>
        <v>1.5819217503095602</v>
      </c>
      <c r="V221" s="94">
        <f>IF(TrRoad_act!V82=0,0,TrRoad_emi!V79/TrRoad_tech!V194)</f>
        <v>1.4583061798908841</v>
      </c>
      <c r="W221" s="94">
        <f>IF(TrRoad_act!W82=0,0,TrRoad_emi!W79/TrRoad_tech!W194)</f>
        <v>1.5065753071502794</v>
      </c>
      <c r="DA221" s="178"/>
    </row>
    <row r="222" spans="1:105" x14ac:dyDescent="0.25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DA222" s="171"/>
    </row>
    <row r="223" spans="1:105" ht="11.45" customHeight="1" x14ac:dyDescent="0.25">
      <c r="A223" s="53" t="s">
        <v>125</v>
      </c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DA223" s="172"/>
    </row>
    <row r="224" spans="1:105" ht="11.45" customHeight="1" x14ac:dyDescent="0.25">
      <c r="A224" s="27" t="s">
        <v>33</v>
      </c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DA224" s="173"/>
    </row>
    <row r="225" spans="1:105" ht="11.45" customHeight="1" x14ac:dyDescent="0.25">
      <c r="A225" s="136" t="s">
        <v>182</v>
      </c>
      <c r="B225" s="152">
        <v>97.124859816310945</v>
      </c>
      <c r="C225" s="152">
        <v>97.822138076035472</v>
      </c>
      <c r="D225" s="152">
        <v>99.104408580365984</v>
      </c>
      <c r="E225" s="152">
        <v>96.906055535898815</v>
      </c>
      <c r="F225" s="152">
        <v>97.258878642396695</v>
      </c>
      <c r="G225" s="152">
        <v>97.789702094351782</v>
      </c>
      <c r="H225" s="152">
        <v>95.473686754189842</v>
      </c>
      <c r="I225" s="152">
        <v>94.184367900106267</v>
      </c>
      <c r="J225" s="152">
        <v>91.289691153593139</v>
      </c>
      <c r="K225" s="152">
        <v>85.967968621002782</v>
      </c>
      <c r="L225" s="152">
        <v>83.137615243515484</v>
      </c>
      <c r="M225" s="152">
        <v>81.436396954501248</v>
      </c>
      <c r="N225" s="152">
        <v>79.526562657339014</v>
      </c>
      <c r="O225" s="152">
        <v>75.482273947667395</v>
      </c>
      <c r="P225" s="152">
        <v>73.705763946568638</v>
      </c>
      <c r="Q225" s="152">
        <v>73.771330623173199</v>
      </c>
      <c r="R225" s="152">
        <v>72.085420039232204</v>
      </c>
      <c r="S225" s="152">
        <v>70.799942824994787</v>
      </c>
      <c r="T225" s="152">
        <v>70.252156801441103</v>
      </c>
      <c r="U225" s="152">
        <v>69.321847151877648</v>
      </c>
      <c r="V225" s="152">
        <v>68.7984822113023</v>
      </c>
      <c r="W225" s="152">
        <v>67.747040103176374</v>
      </c>
      <c r="DA225" s="174" t="s">
        <v>931</v>
      </c>
    </row>
    <row r="226" spans="1:105" ht="11.45" customHeight="1" x14ac:dyDescent="0.25">
      <c r="A226" s="109" t="s">
        <v>20</v>
      </c>
      <c r="B226" s="116">
        <v>204.69476087581333</v>
      </c>
      <c r="C226" s="116">
        <v>205.35200296922423</v>
      </c>
      <c r="D226" s="116">
        <v>205.94265534672402</v>
      </c>
      <c r="E226" s="116">
        <v>204.7415810612676</v>
      </c>
      <c r="F226" s="116">
        <v>203.98798638215183</v>
      </c>
      <c r="G226" s="116">
        <v>202.7210450624984</v>
      </c>
      <c r="H226" s="116">
        <v>202.45956445345797</v>
      </c>
      <c r="I226" s="116">
        <v>199.85113482338684</v>
      </c>
      <c r="J226" s="116">
        <v>192.64836542074752</v>
      </c>
      <c r="K226" s="116">
        <v>182.41753966483552</v>
      </c>
      <c r="L226" s="116">
        <v>174.20911617062578</v>
      </c>
      <c r="M226" s="116">
        <v>169.77753599142318</v>
      </c>
      <c r="N226" s="116">
        <v>164.87131277227311</v>
      </c>
      <c r="O226" s="116">
        <v>158.22197376202843</v>
      </c>
      <c r="P226" s="116">
        <v>154.07702975949169</v>
      </c>
      <c r="Q226" s="116">
        <v>149.54985739024923</v>
      </c>
      <c r="R226" s="116">
        <v>147.123263936733</v>
      </c>
      <c r="S226" s="116">
        <v>147.13269065369519</v>
      </c>
      <c r="T226" s="116">
        <v>149.17249567862078</v>
      </c>
      <c r="U226" s="116">
        <v>147.78295014622867</v>
      </c>
      <c r="V226" s="116">
        <v>135.17044534691624</v>
      </c>
      <c r="W226" s="116">
        <v>124.02131434322504</v>
      </c>
      <c r="DA226" s="176" t="s">
        <v>932</v>
      </c>
    </row>
    <row r="227" spans="1:105" ht="11.45" customHeight="1" x14ac:dyDescent="0.25">
      <c r="A227" s="111" t="s">
        <v>110</v>
      </c>
      <c r="B227" s="87">
        <v>208.06060069340077</v>
      </c>
      <c r="C227" s="87">
        <v>208.13599299689128</v>
      </c>
      <c r="D227" s="87">
        <v>208.21979426417846</v>
      </c>
      <c r="E227" s="87">
        <v>206.02593575113764</v>
      </c>
      <c r="F227" s="87">
        <v>206.02819140196124</v>
      </c>
      <c r="G227" s="87">
        <v>203.66201925107939</v>
      </c>
      <c r="H227" s="87">
        <v>200.57560053888801</v>
      </c>
      <c r="I227" s="87">
        <v>196.81766220914685</v>
      </c>
      <c r="J227" s="87">
        <v>189.62361228803044</v>
      </c>
      <c r="K227" s="87">
        <v>178.75583299275834</v>
      </c>
      <c r="L227" s="87">
        <v>170.44286654643923</v>
      </c>
      <c r="M227" s="87">
        <v>164.59744432103824</v>
      </c>
      <c r="N227" s="87">
        <v>160.08765518693789</v>
      </c>
      <c r="O227" s="87">
        <v>153.64449433331549</v>
      </c>
      <c r="P227" s="87">
        <v>150.26917325662026</v>
      </c>
      <c r="Q227" s="87">
        <v>146.52551831556488</v>
      </c>
      <c r="R227" s="87">
        <v>145.28639367748281</v>
      </c>
      <c r="S227" s="87">
        <v>145.11948706896334</v>
      </c>
      <c r="T227" s="87">
        <v>147.32157460320849</v>
      </c>
      <c r="U227" s="87">
        <v>148.3926481758692</v>
      </c>
      <c r="V227" s="87">
        <v>141.49778000966319</v>
      </c>
      <c r="W227" s="87">
        <v>134.55602131014851</v>
      </c>
      <c r="DA227" s="171" t="s">
        <v>933</v>
      </c>
    </row>
    <row r="228" spans="1:105" ht="11.45" customHeight="1" x14ac:dyDescent="0.25">
      <c r="A228" s="111" t="s">
        <v>111</v>
      </c>
      <c r="B228" s="87">
        <v>202.81377525523212</v>
      </c>
      <c r="C228" s="87">
        <v>203.93460870707548</v>
      </c>
      <c r="D228" s="87">
        <v>205.18724548830127</v>
      </c>
      <c r="E228" s="87">
        <v>204.93201514757885</v>
      </c>
      <c r="F228" s="87">
        <v>202.98810919229868</v>
      </c>
      <c r="G228" s="87">
        <v>203.60728267506767</v>
      </c>
      <c r="H228" s="87">
        <v>205.58994680702173</v>
      </c>
      <c r="I228" s="87">
        <v>204.26551730345017</v>
      </c>
      <c r="J228" s="87">
        <v>197.36169357403736</v>
      </c>
      <c r="K228" s="87">
        <v>189.31550683791568</v>
      </c>
      <c r="L228" s="87">
        <v>181.78597864058429</v>
      </c>
      <c r="M228" s="87">
        <v>175.5327609093419</v>
      </c>
      <c r="N228" s="87">
        <v>171.71924212206162</v>
      </c>
      <c r="O228" s="87">
        <v>165.69231614570089</v>
      </c>
      <c r="P228" s="87">
        <v>160.79228895953435</v>
      </c>
      <c r="Q228" s="87">
        <v>155.54875740544293</v>
      </c>
      <c r="R228" s="87">
        <v>151.55854549993782</v>
      </c>
      <c r="S228" s="87">
        <v>152.89748087961163</v>
      </c>
      <c r="T228" s="87">
        <v>157.55218644882271</v>
      </c>
      <c r="U228" s="87">
        <v>155.8297202416081</v>
      </c>
      <c r="V228" s="87">
        <v>150.07049564545949</v>
      </c>
      <c r="W228" s="87">
        <v>144.4126416907165</v>
      </c>
      <c r="DA228" s="171" t="s">
        <v>934</v>
      </c>
    </row>
    <row r="229" spans="1:105" ht="11.45" customHeight="1" x14ac:dyDescent="0.25">
      <c r="A229" s="111" t="s">
        <v>112</v>
      </c>
      <c r="B229" s="87">
        <v>174.87082493390923</v>
      </c>
      <c r="C229" s="87">
        <v>179.67942274860215</v>
      </c>
      <c r="D229" s="87">
        <v>185.17754703263088</v>
      </c>
      <c r="E229" s="87">
        <v>189.58723651473906</v>
      </c>
      <c r="F229" s="87">
        <v>186.19655075519253</v>
      </c>
      <c r="G229" s="87">
        <v>179.64909084677834</v>
      </c>
      <c r="H229" s="87">
        <v>180.82739871777429</v>
      </c>
      <c r="I229" s="87">
        <v>179.08838737820878</v>
      </c>
      <c r="J229" s="87">
        <v>169.94288368528484</v>
      </c>
      <c r="K229" s="87">
        <v>158.71310899515902</v>
      </c>
      <c r="L229" s="87">
        <v>140.52242953852146</v>
      </c>
      <c r="M229" s="87">
        <v>142.07272938923845</v>
      </c>
      <c r="N229" s="87">
        <v>139.12035202522517</v>
      </c>
      <c r="O229" s="87">
        <v>135.62319140897989</v>
      </c>
      <c r="P229" s="87">
        <v>135.38472296382957</v>
      </c>
      <c r="Q229" s="87">
        <v>134.99685655524377</v>
      </c>
      <c r="R229" s="87">
        <v>136.41744233265982</v>
      </c>
      <c r="S229" s="87">
        <v>136.18733961593458</v>
      </c>
      <c r="T229" s="87">
        <v>141.29334431526601</v>
      </c>
      <c r="U229" s="87">
        <v>143.06917526875631</v>
      </c>
      <c r="V229" s="87">
        <v>126.10025857336839</v>
      </c>
      <c r="W229" s="87">
        <v>121.1741814440477</v>
      </c>
      <c r="DA229" s="171" t="s">
        <v>935</v>
      </c>
    </row>
    <row r="230" spans="1:105" ht="11.45" customHeight="1" x14ac:dyDescent="0.25">
      <c r="A230" s="111" t="s">
        <v>113</v>
      </c>
      <c r="B230" s="87">
        <v>176.36509209015756</v>
      </c>
      <c r="C230" s="87">
        <v>178.52037547163616</v>
      </c>
      <c r="D230" s="87">
        <v>180.94603992398737</v>
      </c>
      <c r="E230" s="87">
        <v>181.66418142336838</v>
      </c>
      <c r="F230" s="87">
        <v>190.76598125341533</v>
      </c>
      <c r="G230" s="87">
        <v>187.21088834372136</v>
      </c>
      <c r="H230" s="87">
        <v>179.06618008525845</v>
      </c>
      <c r="I230" s="87">
        <v>176.75138902966572</v>
      </c>
      <c r="J230" s="87">
        <v>162.52788327801068</v>
      </c>
      <c r="K230" s="87">
        <v>167.58229077495415</v>
      </c>
      <c r="L230" s="87">
        <v>149.61313251739568</v>
      </c>
      <c r="M230" s="87">
        <v>145.91751791336617</v>
      </c>
      <c r="N230" s="87">
        <v>143.7402307206265</v>
      </c>
      <c r="O230" s="87">
        <v>122.33209147620121</v>
      </c>
      <c r="P230" s="87">
        <v>118.78654623036437</v>
      </c>
      <c r="Q230" s="87">
        <v>119.96387326104191</v>
      </c>
      <c r="R230" s="87">
        <v>121.62884428339149</v>
      </c>
      <c r="S230" s="87">
        <v>124.83611072349299</v>
      </c>
      <c r="T230" s="87">
        <v>125.32851002865331</v>
      </c>
      <c r="U230" s="87">
        <v>116.09356509964378</v>
      </c>
      <c r="V230" s="87">
        <v>110.50136209066829</v>
      </c>
      <c r="W230" s="87">
        <v>106.333069434043</v>
      </c>
      <c r="DA230" s="171" t="s">
        <v>936</v>
      </c>
    </row>
    <row r="231" spans="1:105" ht="11.45" customHeight="1" x14ac:dyDescent="0.25">
      <c r="A231" s="111" t="s">
        <v>114</v>
      </c>
      <c r="B231" s="87">
        <v>0</v>
      </c>
      <c r="C231" s="87">
        <v>0</v>
      </c>
      <c r="D231" s="87">
        <v>0</v>
      </c>
      <c r="E231" s="87">
        <v>0</v>
      </c>
      <c r="F231" s="87">
        <v>0</v>
      </c>
      <c r="G231" s="87">
        <v>0</v>
      </c>
      <c r="H231" s="87">
        <v>0</v>
      </c>
      <c r="I231" s="87">
        <v>0</v>
      </c>
      <c r="J231" s="87">
        <v>87.278689192566048</v>
      </c>
      <c r="K231" s="87">
        <v>78.848351175847142</v>
      </c>
      <c r="L231" s="87">
        <v>71.912778399931298</v>
      </c>
      <c r="M231" s="87">
        <v>66.289835348114607</v>
      </c>
      <c r="N231" s="87">
        <v>48.312096723324451</v>
      </c>
      <c r="O231" s="87">
        <v>79.555119364929126</v>
      </c>
      <c r="P231" s="87">
        <v>76.137786919020314</v>
      </c>
      <c r="Q231" s="87">
        <v>55.455177863927219</v>
      </c>
      <c r="R231" s="87">
        <v>52.401334915134385</v>
      </c>
      <c r="S231" s="87">
        <v>53.585068027605459</v>
      </c>
      <c r="T231" s="87">
        <v>54.225684667135475</v>
      </c>
      <c r="U231" s="87">
        <v>52.465552368223747</v>
      </c>
      <c r="V231" s="87">
        <v>44.148700888757702</v>
      </c>
      <c r="W231" s="87">
        <v>42.085110444975058</v>
      </c>
      <c r="DA231" s="171" t="s">
        <v>937</v>
      </c>
    </row>
    <row r="232" spans="1:105" ht="11.45" customHeight="1" x14ac:dyDescent="0.25">
      <c r="A232" s="111" t="s">
        <v>115</v>
      </c>
      <c r="B232" s="87">
        <v>0</v>
      </c>
      <c r="C232" s="87">
        <v>0</v>
      </c>
      <c r="D232" s="87">
        <v>0</v>
      </c>
      <c r="E232" s="87">
        <v>0</v>
      </c>
      <c r="F232" s="87">
        <v>0</v>
      </c>
      <c r="G232" s="87">
        <v>0</v>
      </c>
      <c r="H232" s="87">
        <v>0</v>
      </c>
      <c r="I232" s="87">
        <v>0</v>
      </c>
      <c r="J232" s="87">
        <v>0</v>
      </c>
      <c r="K232" s="87">
        <v>0</v>
      </c>
      <c r="L232" s="87">
        <v>0</v>
      </c>
      <c r="M232" s="87">
        <v>0</v>
      </c>
      <c r="N232" s="87">
        <v>0</v>
      </c>
      <c r="O232" s="87">
        <v>0</v>
      </c>
      <c r="P232" s="87">
        <v>0</v>
      </c>
      <c r="Q232" s="87">
        <v>0</v>
      </c>
      <c r="R232" s="87">
        <v>0</v>
      </c>
      <c r="S232" s="87">
        <v>0</v>
      </c>
      <c r="T232" s="87">
        <v>0</v>
      </c>
      <c r="U232" s="87">
        <v>0</v>
      </c>
      <c r="V232" s="87">
        <v>0</v>
      </c>
      <c r="W232" s="87">
        <v>0</v>
      </c>
      <c r="DA232" s="171" t="s">
        <v>938</v>
      </c>
    </row>
    <row r="233" spans="1:105" ht="11.45" customHeight="1" x14ac:dyDescent="0.25">
      <c r="A233" s="109" t="s">
        <v>21</v>
      </c>
      <c r="B233" s="116">
        <v>1465.3817103881104</v>
      </c>
      <c r="C233" s="116">
        <v>1447.3228913874045</v>
      </c>
      <c r="D233" s="116">
        <v>1450.357220694267</v>
      </c>
      <c r="E233" s="116">
        <v>1444.1117500456055</v>
      </c>
      <c r="F233" s="116">
        <v>1443.8203068186324</v>
      </c>
      <c r="G233" s="116">
        <v>1424.2839214400583</v>
      </c>
      <c r="H233" s="116">
        <v>1427.1136594950021</v>
      </c>
      <c r="I233" s="116">
        <v>1419.9433381638462</v>
      </c>
      <c r="J233" s="116">
        <v>1406.3861894656643</v>
      </c>
      <c r="K233" s="116">
        <v>1381.4144925871458</v>
      </c>
      <c r="L233" s="116">
        <v>1362.2920914601716</v>
      </c>
      <c r="M233" s="116">
        <v>1337.8978500909532</v>
      </c>
      <c r="N233" s="116">
        <v>1349.8324666051496</v>
      </c>
      <c r="O233" s="116">
        <v>1269.8453141584246</v>
      </c>
      <c r="P233" s="116">
        <v>1313.4344596201279</v>
      </c>
      <c r="Q233" s="116">
        <v>1294.7566832374032</v>
      </c>
      <c r="R233" s="116">
        <v>1297.9975446383305</v>
      </c>
      <c r="S233" s="116">
        <v>1268.8876990083083</v>
      </c>
      <c r="T233" s="116">
        <v>1261.4307542639058</v>
      </c>
      <c r="U233" s="116">
        <v>1202.4940861732291</v>
      </c>
      <c r="V233" s="116">
        <v>1169.3928961551576</v>
      </c>
      <c r="W233" s="116">
        <v>1150.8745712160426</v>
      </c>
      <c r="DA233" s="176" t="s">
        <v>939</v>
      </c>
    </row>
    <row r="234" spans="1:105" ht="11.45" customHeight="1" x14ac:dyDescent="0.25">
      <c r="A234" s="111" t="s">
        <v>110</v>
      </c>
      <c r="B234" s="101">
        <v>490.14625969046824</v>
      </c>
      <c r="C234" s="101">
        <v>487.91550783289074</v>
      </c>
      <c r="D234" s="101">
        <v>485.4488000068813</v>
      </c>
      <c r="E234" s="101">
        <v>513.41673644350567</v>
      </c>
      <c r="F234" s="101">
        <v>504.3405411669637</v>
      </c>
      <c r="G234" s="101">
        <v>502.87525916992092</v>
      </c>
      <c r="H234" s="101">
        <v>459.34554665589872</v>
      </c>
      <c r="I234" s="101">
        <v>434.61224435116969</v>
      </c>
      <c r="J234" s="101">
        <v>420.04179142154771</v>
      </c>
      <c r="K234" s="101">
        <v>393.91535917539471</v>
      </c>
      <c r="L234" s="101">
        <v>377.75623412473669</v>
      </c>
      <c r="M234" s="101">
        <v>378.13260951756229</v>
      </c>
      <c r="N234" s="101">
        <v>353.30138997798088</v>
      </c>
      <c r="O234" s="101">
        <v>326.75575277318302</v>
      </c>
      <c r="P234" s="101">
        <v>328.19392578556034</v>
      </c>
      <c r="Q234" s="101">
        <v>317.17786472943459</v>
      </c>
      <c r="R234" s="101">
        <v>307.57991321608972</v>
      </c>
      <c r="S234" s="101">
        <v>299.19033439081585</v>
      </c>
      <c r="T234" s="101">
        <v>291.83554656595601</v>
      </c>
      <c r="U234" s="101">
        <v>285.37094703013878</v>
      </c>
      <c r="V234" s="101">
        <v>279.67533498582992</v>
      </c>
      <c r="W234" s="101">
        <v>274.64654265117184</v>
      </c>
      <c r="DA234" s="175" t="s">
        <v>940</v>
      </c>
    </row>
    <row r="235" spans="1:105" ht="11.45" customHeight="1" x14ac:dyDescent="0.25">
      <c r="A235" s="111" t="s">
        <v>111</v>
      </c>
      <c r="B235" s="101">
        <v>1470.7657376889392</v>
      </c>
      <c r="C235" s="101">
        <v>1468.1462771964473</v>
      </c>
      <c r="D235" s="101">
        <v>1465.2412368330736</v>
      </c>
      <c r="E235" s="101">
        <v>1462.5789712557332</v>
      </c>
      <c r="F235" s="101">
        <v>1462.0520911001086</v>
      </c>
      <c r="G235" s="101">
        <v>1457.8562605671377</v>
      </c>
      <c r="H235" s="101">
        <v>1449.0285919105402</v>
      </c>
      <c r="I235" s="101">
        <v>1441.6035986361428</v>
      </c>
      <c r="J235" s="101">
        <v>1426.9846964738488</v>
      </c>
      <c r="K235" s="101">
        <v>1404.5861566925271</v>
      </c>
      <c r="L235" s="101">
        <v>1393.4996527890492</v>
      </c>
      <c r="M235" s="101">
        <v>1381.9037947187462</v>
      </c>
      <c r="N235" s="101">
        <v>1373.6529804646987</v>
      </c>
      <c r="O235" s="101">
        <v>1357.4438131362051</v>
      </c>
      <c r="P235" s="101">
        <v>1347.6321737725418</v>
      </c>
      <c r="Q235" s="101">
        <v>1338.5599289903514</v>
      </c>
      <c r="R235" s="101">
        <v>1330.4471389103901</v>
      </c>
      <c r="S235" s="101">
        <v>1323.1876769330706</v>
      </c>
      <c r="T235" s="101">
        <v>1316.6880343718444</v>
      </c>
      <c r="U235" s="101">
        <v>1310.8656580889381</v>
      </c>
      <c r="V235" s="101">
        <v>1305.6475359126594</v>
      </c>
      <c r="W235" s="101">
        <v>1300.9689880454252</v>
      </c>
      <c r="DA235" s="175" t="s">
        <v>941</v>
      </c>
    </row>
    <row r="236" spans="1:105" ht="11.45" customHeight="1" x14ac:dyDescent="0.25">
      <c r="A236" s="111" t="s">
        <v>112</v>
      </c>
      <c r="B236" s="101">
        <v>1028.3835611582938</v>
      </c>
      <c r="C236" s="101">
        <v>1037.6544054083265</v>
      </c>
      <c r="D236" s="101">
        <v>1048.0533977817443</v>
      </c>
      <c r="E236" s="101">
        <v>1034.5302217505762</v>
      </c>
      <c r="F236" s="101">
        <v>1035.0580995504693</v>
      </c>
      <c r="G236" s="101">
        <v>1030.3308269743081</v>
      </c>
      <c r="H236" s="101">
        <v>1038.6312981497949</v>
      </c>
      <c r="I236" s="101">
        <v>1045.550087492086</v>
      </c>
      <c r="J236" s="101">
        <v>1038.199473058434</v>
      </c>
      <c r="K236" s="101">
        <v>1020.8883017388611</v>
      </c>
      <c r="L236" s="101">
        <v>1007.8295730104729</v>
      </c>
      <c r="M236" s="101">
        <v>994.18137523065081</v>
      </c>
      <c r="N236" s="101">
        <v>977.25201600555806</v>
      </c>
      <c r="O236" s="101">
        <v>967.88643989716775</v>
      </c>
      <c r="P236" s="101">
        <v>961.72052760016516</v>
      </c>
      <c r="Q236" s="101">
        <v>950.87597811020021</v>
      </c>
      <c r="R236" s="101">
        <v>941.22047689587941</v>
      </c>
      <c r="S236" s="101">
        <v>932.61438279315598</v>
      </c>
      <c r="T236" s="101">
        <v>924.93619880499591</v>
      </c>
      <c r="U236" s="101">
        <v>918.07989625705284</v>
      </c>
      <c r="V236" s="101">
        <v>911.95268917582587</v>
      </c>
      <c r="W236" s="101">
        <v>906.47317376125761</v>
      </c>
      <c r="DA236" s="175" t="s">
        <v>942</v>
      </c>
    </row>
    <row r="237" spans="1:105" ht="11.45" customHeight="1" x14ac:dyDescent="0.25">
      <c r="A237" s="111" t="s">
        <v>113</v>
      </c>
      <c r="B237" s="101">
        <v>0</v>
      </c>
      <c r="C237" s="101">
        <v>924.55868556522034</v>
      </c>
      <c r="D237" s="101">
        <v>925.02198289568787</v>
      </c>
      <c r="E237" s="101">
        <v>920.16170268033511</v>
      </c>
      <c r="F237" s="101">
        <v>928.03143498538145</v>
      </c>
      <c r="G237" s="101">
        <v>947.93207441337972</v>
      </c>
      <c r="H237" s="101">
        <v>929.27259912506656</v>
      </c>
      <c r="I237" s="101">
        <v>928.9620790883514</v>
      </c>
      <c r="J237" s="101">
        <v>907.9318869523272</v>
      </c>
      <c r="K237" s="101">
        <v>917.44747392967599</v>
      </c>
      <c r="L237" s="101">
        <v>911.35102195505362</v>
      </c>
      <c r="M237" s="101">
        <v>877.73998608076465</v>
      </c>
      <c r="N237" s="101">
        <v>878.55647217430783</v>
      </c>
      <c r="O237" s="101">
        <v>887.318904095824</v>
      </c>
      <c r="P237" s="101">
        <v>886.44716754582896</v>
      </c>
      <c r="Q237" s="101">
        <v>847.26501689907468</v>
      </c>
      <c r="R237" s="101">
        <v>813.48406755619101</v>
      </c>
      <c r="S237" s="101">
        <v>784.23433119979575</v>
      </c>
      <c r="T237" s="101">
        <v>758.80986671950768</v>
      </c>
      <c r="U237" s="101">
        <v>736.63334897717448</v>
      </c>
      <c r="V237" s="101">
        <v>717.22916768024095</v>
      </c>
      <c r="W237" s="101">
        <v>700.2028151545187</v>
      </c>
      <c r="DA237" s="175" t="s">
        <v>943</v>
      </c>
    </row>
    <row r="238" spans="1:105" ht="11.45" customHeight="1" x14ac:dyDescent="0.25">
      <c r="A238" s="111" t="s">
        <v>115</v>
      </c>
      <c r="B238" s="101">
        <v>0</v>
      </c>
      <c r="C238" s="101">
        <v>0</v>
      </c>
      <c r="D238" s="101">
        <v>0</v>
      </c>
      <c r="E238" s="101">
        <v>0</v>
      </c>
      <c r="F238" s="101">
        <v>0</v>
      </c>
      <c r="G238" s="101">
        <v>0</v>
      </c>
      <c r="H238" s="101">
        <v>0</v>
      </c>
      <c r="I238" s="101">
        <v>0</v>
      </c>
      <c r="J238" s="101">
        <v>0</v>
      </c>
      <c r="K238" s="101">
        <v>0</v>
      </c>
      <c r="L238" s="101">
        <v>0</v>
      </c>
      <c r="M238" s="101">
        <v>0</v>
      </c>
      <c r="N238" s="101">
        <v>0</v>
      </c>
      <c r="O238" s="101">
        <v>0</v>
      </c>
      <c r="P238" s="101">
        <v>0</v>
      </c>
      <c r="Q238" s="101">
        <v>0</v>
      </c>
      <c r="R238" s="101">
        <v>0</v>
      </c>
      <c r="S238" s="101">
        <v>0</v>
      </c>
      <c r="T238" s="101">
        <v>0</v>
      </c>
      <c r="U238" s="101">
        <v>0</v>
      </c>
      <c r="V238" s="101">
        <v>0</v>
      </c>
      <c r="W238" s="101">
        <v>0</v>
      </c>
      <c r="DA238" s="175" t="s">
        <v>944</v>
      </c>
    </row>
    <row r="239" spans="1:105" ht="11.45" customHeight="1" x14ac:dyDescent="0.25">
      <c r="A239" s="27" t="s">
        <v>34</v>
      </c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DA239" s="173"/>
    </row>
    <row r="240" spans="1:105" ht="11.45" customHeight="1" x14ac:dyDescent="0.25">
      <c r="A240" s="136" t="s">
        <v>158</v>
      </c>
      <c r="B240" s="152">
        <v>250.0971350666002</v>
      </c>
      <c r="C240" s="152">
        <v>251.33897858501868</v>
      </c>
      <c r="D240" s="152">
        <v>252.40230965227065</v>
      </c>
      <c r="E240" s="152">
        <v>251.5957468613154</v>
      </c>
      <c r="F240" s="152">
        <v>249.24009181785976</v>
      </c>
      <c r="G240" s="152">
        <v>249.33608510061941</v>
      </c>
      <c r="H240" s="152">
        <v>249.64644270265617</v>
      </c>
      <c r="I240" s="152">
        <v>248.45373967261639</v>
      </c>
      <c r="J240" s="152">
        <v>238.25704062146414</v>
      </c>
      <c r="K240" s="152">
        <v>230.26892654369377</v>
      </c>
      <c r="L240" s="152">
        <v>220.5256201693411</v>
      </c>
      <c r="M240" s="152">
        <v>213.45749999714755</v>
      </c>
      <c r="N240" s="152">
        <v>210.57031834448949</v>
      </c>
      <c r="O240" s="152">
        <v>203.83152513094421</v>
      </c>
      <c r="P240" s="152">
        <v>199.82712458336073</v>
      </c>
      <c r="Q240" s="152">
        <v>199.68538765281477</v>
      </c>
      <c r="R240" s="152">
        <v>191.59641012505844</v>
      </c>
      <c r="S240" s="152">
        <v>184.42778477867452</v>
      </c>
      <c r="T240" s="152">
        <v>186.32536575452897</v>
      </c>
      <c r="U240" s="152">
        <v>188.10803041452397</v>
      </c>
      <c r="V240" s="152">
        <v>200.09071903182942</v>
      </c>
      <c r="W240" s="152">
        <v>195.81136402156596</v>
      </c>
      <c r="DA240" s="174" t="s">
        <v>945</v>
      </c>
    </row>
    <row r="241" spans="1:105" ht="11.45" customHeight="1" x14ac:dyDescent="0.25">
      <c r="A241" s="111" t="s">
        <v>110</v>
      </c>
      <c r="B241" s="87">
        <v>223.97034691491291</v>
      </c>
      <c r="C241" s="87">
        <v>228.31024263988468</v>
      </c>
      <c r="D241" s="87">
        <v>233.23104894136154</v>
      </c>
      <c r="E241" s="87">
        <v>223.10075782949608</v>
      </c>
      <c r="F241" s="87">
        <v>235.89632818068856</v>
      </c>
      <c r="G241" s="87">
        <v>228.32159354217754</v>
      </c>
      <c r="H241" s="87">
        <v>224.10554658509469</v>
      </c>
      <c r="I241" s="87">
        <v>215.87224043901853</v>
      </c>
      <c r="J241" s="87">
        <v>207.42592860180679</v>
      </c>
      <c r="K241" s="87">
        <v>197.2063211899985</v>
      </c>
      <c r="L241" s="87">
        <v>187.58287397219726</v>
      </c>
      <c r="M241" s="87">
        <v>184.40130874891287</v>
      </c>
      <c r="N241" s="87">
        <v>181.00878392596815</v>
      </c>
      <c r="O241" s="87">
        <v>171.31968081844681</v>
      </c>
      <c r="P241" s="87">
        <v>167.89774677022146</v>
      </c>
      <c r="Q241" s="87">
        <v>172.88760840102694</v>
      </c>
      <c r="R241" s="87">
        <v>171.77474873234192</v>
      </c>
      <c r="S241" s="87">
        <v>163.63176668961492</v>
      </c>
      <c r="T241" s="87">
        <v>173.94359142664237</v>
      </c>
      <c r="U241" s="87">
        <v>168.79904115061919</v>
      </c>
      <c r="V241" s="87">
        <v>166.63806873874191</v>
      </c>
      <c r="W241" s="87">
        <v>166.7568404359755</v>
      </c>
      <c r="DA241" s="171" t="s">
        <v>946</v>
      </c>
    </row>
    <row r="242" spans="1:105" ht="11.45" customHeight="1" x14ac:dyDescent="0.25">
      <c r="A242" s="111" t="s">
        <v>111</v>
      </c>
      <c r="B242" s="87">
        <v>252.55274620821342</v>
      </c>
      <c r="C242" s="87">
        <v>253.6002835753126</v>
      </c>
      <c r="D242" s="87">
        <v>254.76931071979632</v>
      </c>
      <c r="E242" s="87">
        <v>255.19742395025972</v>
      </c>
      <c r="F242" s="87">
        <v>250.46571077316884</v>
      </c>
      <c r="G242" s="87">
        <v>251.28794688529371</v>
      </c>
      <c r="H242" s="87">
        <v>252.55000711520938</v>
      </c>
      <c r="I242" s="87">
        <v>251.05565926959713</v>
      </c>
      <c r="J242" s="87">
        <v>242.41283746153854</v>
      </c>
      <c r="K242" s="87">
        <v>233.28360136216747</v>
      </c>
      <c r="L242" s="87">
        <v>225.08682552798152</v>
      </c>
      <c r="M242" s="87">
        <v>216.37287485690825</v>
      </c>
      <c r="N242" s="87">
        <v>215.64684108549372</v>
      </c>
      <c r="O242" s="87">
        <v>208.23118657705112</v>
      </c>
      <c r="P242" s="87">
        <v>202.89741731504003</v>
      </c>
      <c r="Q242" s="87">
        <v>202.56543723653721</v>
      </c>
      <c r="R242" s="87">
        <v>195.28189419101778</v>
      </c>
      <c r="S242" s="87">
        <v>187.75297442898133</v>
      </c>
      <c r="T242" s="87">
        <v>190.36591802605363</v>
      </c>
      <c r="U242" s="87">
        <v>192.04667070667796</v>
      </c>
      <c r="V242" s="87">
        <v>206.55070687649604</v>
      </c>
      <c r="W242" s="87">
        <v>203.52297998682209</v>
      </c>
      <c r="DA242" s="171" t="s">
        <v>947</v>
      </c>
    </row>
    <row r="243" spans="1:105" ht="11.45" customHeight="1" x14ac:dyDescent="0.25">
      <c r="A243" s="111" t="s">
        <v>112</v>
      </c>
      <c r="B243" s="87">
        <v>275.52103910141739</v>
      </c>
      <c r="C243" s="87">
        <v>266.71693962254449</v>
      </c>
      <c r="D243" s="87">
        <v>257.26416779253452</v>
      </c>
      <c r="E243" s="87">
        <v>244.65457578204564</v>
      </c>
      <c r="F243" s="87">
        <v>242.79133339797465</v>
      </c>
      <c r="G243" s="87">
        <v>216.75672412251788</v>
      </c>
      <c r="H243" s="87">
        <v>222.2060838149427</v>
      </c>
      <c r="I243" s="87">
        <v>222.301740440255</v>
      </c>
      <c r="J243" s="87">
        <v>241.22927307622632</v>
      </c>
      <c r="K243" s="87">
        <v>229.46186203431103</v>
      </c>
      <c r="L243" s="87">
        <v>217.85091673432268</v>
      </c>
      <c r="M243" s="87">
        <v>229.50637776720023</v>
      </c>
      <c r="N243" s="87">
        <v>188.37339099532775</v>
      </c>
      <c r="O243" s="87">
        <v>168.9790691127796</v>
      </c>
      <c r="P243" s="87">
        <v>160.82116683391646</v>
      </c>
      <c r="Q243" s="87">
        <v>185.62273736833163</v>
      </c>
      <c r="R243" s="87">
        <v>161.24675283854091</v>
      </c>
      <c r="S243" s="87">
        <v>159.15477585491618</v>
      </c>
      <c r="T243" s="87">
        <v>170.11685172662021</v>
      </c>
      <c r="U243" s="87">
        <v>166.00965107646621</v>
      </c>
      <c r="V243" s="87">
        <v>184.93225157786094</v>
      </c>
      <c r="W243" s="87">
        <v>216.80374456703441</v>
      </c>
      <c r="DA243" s="171" t="s">
        <v>948</v>
      </c>
    </row>
    <row r="244" spans="1:105" ht="11.45" customHeight="1" x14ac:dyDescent="0.25">
      <c r="A244" s="111" t="s">
        <v>113</v>
      </c>
      <c r="B244" s="87">
        <v>217.23388211085549</v>
      </c>
      <c r="C244" s="87">
        <v>215.44373068423781</v>
      </c>
      <c r="D244" s="87">
        <v>213.47197002423539</v>
      </c>
      <c r="E244" s="87">
        <v>204.79587520665504</v>
      </c>
      <c r="F244" s="87">
        <v>209.56826495242726</v>
      </c>
      <c r="G244" s="87">
        <v>202.19960503826167</v>
      </c>
      <c r="H244" s="87">
        <v>218.06798531339086</v>
      </c>
      <c r="I244" s="87">
        <v>198.01626672602541</v>
      </c>
      <c r="J244" s="87">
        <v>185.63563987143831</v>
      </c>
      <c r="K244" s="87">
        <v>177.58815888483383</v>
      </c>
      <c r="L244" s="87">
        <v>174.01276309241356</v>
      </c>
      <c r="M244" s="87">
        <v>164.08427462618249</v>
      </c>
      <c r="N244" s="87">
        <v>164.19316921648027</v>
      </c>
      <c r="O244" s="87">
        <v>166.90507612751918</v>
      </c>
      <c r="P244" s="87">
        <v>149.08274998133123</v>
      </c>
      <c r="Q244" s="87">
        <v>150.89358035297596</v>
      </c>
      <c r="R244" s="87">
        <v>145.47444302894817</v>
      </c>
      <c r="S244" s="87">
        <v>149.10273760191183</v>
      </c>
      <c r="T244" s="87">
        <v>150.17728897367724</v>
      </c>
      <c r="U244" s="87">
        <v>152.57627118644069</v>
      </c>
      <c r="V244" s="87">
        <v>165.12652410607669</v>
      </c>
      <c r="W244" s="87">
        <v>206.0630590339893</v>
      </c>
      <c r="DA244" s="171" t="s">
        <v>949</v>
      </c>
    </row>
    <row r="245" spans="1:105" ht="11.45" customHeight="1" x14ac:dyDescent="0.25">
      <c r="A245" s="111" t="s">
        <v>115</v>
      </c>
      <c r="B245" s="87">
        <v>0</v>
      </c>
      <c r="C245" s="87">
        <v>0</v>
      </c>
      <c r="D245" s="87">
        <v>0</v>
      </c>
      <c r="E245" s="87">
        <v>0</v>
      </c>
      <c r="F245" s="87">
        <v>0</v>
      </c>
      <c r="G245" s="87">
        <v>0</v>
      </c>
      <c r="H245" s="87">
        <v>0</v>
      </c>
      <c r="I245" s="87">
        <v>0</v>
      </c>
      <c r="J245" s="87">
        <v>0</v>
      </c>
      <c r="K245" s="87">
        <v>0</v>
      </c>
      <c r="L245" s="87">
        <v>0</v>
      </c>
      <c r="M245" s="87">
        <v>0</v>
      </c>
      <c r="N245" s="87">
        <v>0</v>
      </c>
      <c r="O245" s="87">
        <v>0</v>
      </c>
      <c r="P245" s="87">
        <v>0</v>
      </c>
      <c r="Q245" s="87">
        <v>0</v>
      </c>
      <c r="R245" s="87">
        <v>0</v>
      </c>
      <c r="S245" s="87">
        <v>0</v>
      </c>
      <c r="T245" s="87">
        <v>0</v>
      </c>
      <c r="U245" s="87">
        <v>0</v>
      </c>
      <c r="V245" s="87">
        <v>0</v>
      </c>
      <c r="W245" s="87">
        <v>0</v>
      </c>
      <c r="DA245" s="171" t="s">
        <v>950</v>
      </c>
    </row>
    <row r="246" spans="1:105" ht="11.45" customHeight="1" x14ac:dyDescent="0.25">
      <c r="A246" s="109" t="s">
        <v>160</v>
      </c>
      <c r="B246" s="116">
        <v>973.95477711604008</v>
      </c>
      <c r="C246" s="116">
        <v>967.37585233489244</v>
      </c>
      <c r="D246" s="116">
        <v>951.9459125859222</v>
      </c>
      <c r="E246" s="116">
        <v>953.71073722196138</v>
      </c>
      <c r="F246" s="116">
        <v>950.86044830019523</v>
      </c>
      <c r="G246" s="116">
        <v>937.8047750393971</v>
      </c>
      <c r="H246" s="116">
        <v>920.00916654230832</v>
      </c>
      <c r="I246" s="116">
        <v>906.31414527608547</v>
      </c>
      <c r="J246" s="116">
        <v>887.24386982555154</v>
      </c>
      <c r="K246" s="116">
        <v>878.16145192886745</v>
      </c>
      <c r="L246" s="116">
        <v>869.36171387677928</v>
      </c>
      <c r="M246" s="116">
        <v>851.94490779976923</v>
      </c>
      <c r="N246" s="116">
        <v>831.64247917700902</v>
      </c>
      <c r="O246" s="116">
        <v>814.05924850027122</v>
      </c>
      <c r="P246" s="116">
        <v>788.78317214011713</v>
      </c>
      <c r="Q246" s="116">
        <v>773.93085914216476</v>
      </c>
      <c r="R246" s="116">
        <v>737.48927037679084</v>
      </c>
      <c r="S246" s="116">
        <v>713.7032922957502</v>
      </c>
      <c r="T246" s="116">
        <v>679.11219053059665</v>
      </c>
      <c r="U246" s="116">
        <v>659.95286164527079</v>
      </c>
      <c r="V246" s="116">
        <v>651.07980702128475</v>
      </c>
      <c r="W246" s="116">
        <v>648.55469407241458</v>
      </c>
      <c r="DA246" s="176" t="s">
        <v>951</v>
      </c>
    </row>
    <row r="247" spans="1:105" ht="11.45" customHeight="1" x14ac:dyDescent="0.25">
      <c r="A247" s="128" t="s">
        <v>27</v>
      </c>
      <c r="B247" s="101">
        <v>889.6914236780392</v>
      </c>
      <c r="C247" s="101">
        <v>896.40679743835551</v>
      </c>
      <c r="D247" s="101">
        <v>880.75159728684685</v>
      </c>
      <c r="E247" s="101">
        <v>883.4897494345613</v>
      </c>
      <c r="F247" s="101">
        <v>871.00575734492111</v>
      </c>
      <c r="G247" s="101">
        <v>867.79374341371965</v>
      </c>
      <c r="H247" s="101">
        <v>849.96516116765474</v>
      </c>
      <c r="I247" s="101">
        <v>836.51183861741572</v>
      </c>
      <c r="J247" s="101">
        <v>820.33642740530934</v>
      </c>
      <c r="K247" s="101">
        <v>819.97749461872843</v>
      </c>
      <c r="L247" s="101">
        <v>800.78968854664481</v>
      </c>
      <c r="M247" s="101">
        <v>788.82312850646906</v>
      </c>
      <c r="N247" s="101">
        <v>766.88595873354302</v>
      </c>
      <c r="O247" s="101">
        <v>744.41271902964331</v>
      </c>
      <c r="P247" s="101">
        <v>725.05854082643452</v>
      </c>
      <c r="Q247" s="101">
        <v>709.7173435870252</v>
      </c>
      <c r="R247" s="101">
        <v>668.9116079503425</v>
      </c>
      <c r="S247" s="101">
        <v>647.04255713705379</v>
      </c>
      <c r="T247" s="101">
        <v>626.37111137737406</v>
      </c>
      <c r="U247" s="101">
        <v>598.89876630688423</v>
      </c>
      <c r="V247" s="101">
        <v>590.12991700006046</v>
      </c>
      <c r="W247" s="101">
        <v>583.00970915878304</v>
      </c>
      <c r="DA247" s="175" t="s">
        <v>952</v>
      </c>
    </row>
    <row r="248" spans="1:105" ht="11.45" customHeight="1" x14ac:dyDescent="0.25">
      <c r="A248" s="138" t="s">
        <v>116</v>
      </c>
      <c r="B248" s="88">
        <v>973.32549638124704</v>
      </c>
      <c r="C248" s="88">
        <v>969.14492535889485</v>
      </c>
      <c r="D248" s="88">
        <v>964.5209027684374</v>
      </c>
      <c r="E248" s="88">
        <v>958.76313394738929</v>
      </c>
      <c r="F248" s="88">
        <v>951.8862494947706</v>
      </c>
      <c r="G248" s="88">
        <v>943.90760036347785</v>
      </c>
      <c r="H248" s="88">
        <v>934.84714966022614</v>
      </c>
      <c r="I248" s="88">
        <v>924.72734968168083</v>
      </c>
      <c r="J248" s="88">
        <v>913.57300557504323</v>
      </c>
      <c r="K248" s="88">
        <v>901.41112711943799</v>
      </c>
      <c r="L248" s="88">
        <v>888.27077026061306</v>
      </c>
      <c r="M248" s="88">
        <v>874.1828700569024</v>
      </c>
      <c r="N248" s="88">
        <v>859.18006675861636</v>
      </c>
      <c r="O248" s="88">
        <v>843.29652676318142</v>
      </c>
      <c r="P248" s="88">
        <v>826.56776014737818</v>
      </c>
      <c r="Q248" s="88">
        <v>809.03043647828326</v>
      </c>
      <c r="R248" s="88">
        <v>786.38779648376408</v>
      </c>
      <c r="S248" s="88">
        <v>770.5379484876006</v>
      </c>
      <c r="T248" s="88">
        <v>753.89560809162901</v>
      </c>
      <c r="U248" s="88">
        <v>733.55496982988586</v>
      </c>
      <c r="V248" s="88">
        <v>721.86280178997254</v>
      </c>
      <c r="W248" s="88">
        <v>714.6441737720728</v>
      </c>
      <c r="DA248" s="178" t="s">
        <v>953</v>
      </c>
    </row>
  </sheetData>
  <mergeCells count="1">
    <mergeCell ref="B57:V57"/>
  </mergeCells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DA124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25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1028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DA1" s="170" t="s">
        <v>157</v>
      </c>
    </row>
    <row r="2" spans="1:105" ht="11.45" customHeight="1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DA2" s="171"/>
    </row>
    <row r="3" spans="1:105" ht="11.45" customHeight="1" x14ac:dyDescent="0.25">
      <c r="A3" s="53" t="s">
        <v>17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DA3" s="172"/>
    </row>
    <row r="4" spans="1:105" ht="11.45" customHeight="1" x14ac:dyDescent="0.25">
      <c r="A4" s="27" t="s">
        <v>18</v>
      </c>
      <c r="B4" s="28">
        <f t="shared" ref="B4" si="0">SUM(B5,B6,B9)</f>
        <v>406430.62558965239</v>
      </c>
      <c r="C4" s="28">
        <f t="shared" ref="C4:V4" si="1">SUM(C5,C6,C9)</f>
        <v>408434.2368833418</v>
      </c>
      <c r="D4" s="28">
        <f t="shared" si="1"/>
        <v>401282.61538795469</v>
      </c>
      <c r="E4" s="28">
        <f t="shared" si="1"/>
        <v>396962.30946890975</v>
      </c>
      <c r="F4" s="28">
        <f t="shared" si="1"/>
        <v>404392.63288724411</v>
      </c>
      <c r="G4" s="28">
        <f t="shared" si="1"/>
        <v>412978.69745887868</v>
      </c>
      <c r="H4" s="28">
        <f t="shared" si="1"/>
        <v>423962.33421865781</v>
      </c>
      <c r="I4" s="28">
        <f t="shared" si="1"/>
        <v>428987.22303689853</v>
      </c>
      <c r="J4" s="28">
        <f t="shared" si="1"/>
        <v>444654.23177548207</v>
      </c>
      <c r="K4" s="28">
        <f t="shared" si="1"/>
        <v>436674.66252995451</v>
      </c>
      <c r="L4" s="28">
        <f t="shared" si="1"/>
        <v>437874.06184048974</v>
      </c>
      <c r="M4" s="28">
        <f t="shared" si="1"/>
        <v>444447.71246475773</v>
      </c>
      <c r="N4" s="28">
        <f t="shared" si="1"/>
        <v>448691.13365017122</v>
      </c>
      <c r="O4" s="28">
        <f t="shared" si="1"/>
        <v>452678.46281855559</v>
      </c>
      <c r="P4" s="28">
        <f t="shared" si="1"/>
        <v>457232.80085340323</v>
      </c>
      <c r="Q4" s="28">
        <f t="shared" si="1"/>
        <v>461046.03324622207</v>
      </c>
      <c r="R4" s="28">
        <f t="shared" si="1"/>
        <v>468669.88312119187</v>
      </c>
      <c r="S4" s="28">
        <f t="shared" si="1"/>
        <v>484862.02719136328</v>
      </c>
      <c r="T4" s="28">
        <f t="shared" si="1"/>
        <v>493404.91578995524</v>
      </c>
      <c r="U4" s="28">
        <f t="shared" si="1"/>
        <v>506885.4545650509</v>
      </c>
      <c r="V4" s="28">
        <f t="shared" si="1"/>
        <v>278866.38042821875</v>
      </c>
      <c r="W4" s="28">
        <f t="shared" ref="W4" si="2">SUM(W5,W6,W9)</f>
        <v>320779.80995115463</v>
      </c>
      <c r="DA4" s="173" t="s">
        <v>375</v>
      </c>
    </row>
    <row r="5" spans="1:105" ht="11.45" customHeight="1" x14ac:dyDescent="0.25">
      <c r="A5" s="107" t="s">
        <v>23</v>
      </c>
      <c r="B5" s="108">
        <v>67843.840564744096</v>
      </c>
      <c r="C5" s="108">
        <v>68539.656573900225</v>
      </c>
      <c r="D5" s="108">
        <v>69374.812774150167</v>
      </c>
      <c r="E5" s="108">
        <v>70183.361905556143</v>
      </c>
      <c r="F5" s="108">
        <v>72445.632887244108</v>
      </c>
      <c r="G5" s="108">
        <v>73154.697458878698</v>
      </c>
      <c r="H5" s="108">
        <v>74583.334218657837</v>
      </c>
      <c r="I5" s="108">
        <v>76350.815575898509</v>
      </c>
      <c r="J5" s="108">
        <v>79124.684832482046</v>
      </c>
      <c r="K5" s="108">
        <v>78491.058768954535</v>
      </c>
      <c r="L5" s="108">
        <v>80818.824573023419</v>
      </c>
      <c r="M5" s="108">
        <v>81212.75915489922</v>
      </c>
      <c r="N5" s="108">
        <v>82300.482448189461</v>
      </c>
      <c r="O5" s="108">
        <v>81874.19394914154</v>
      </c>
      <c r="P5" s="108">
        <v>82028.681334256587</v>
      </c>
      <c r="Q5" s="108">
        <v>79939.70388606796</v>
      </c>
      <c r="R5" s="108">
        <v>82344.575219371458</v>
      </c>
      <c r="S5" s="108">
        <v>84124.391371363308</v>
      </c>
      <c r="T5" s="108">
        <v>86275.847035955259</v>
      </c>
      <c r="U5" s="108">
        <v>86131.8096350509</v>
      </c>
      <c r="V5" s="108">
        <v>51633.24688621876</v>
      </c>
      <c r="W5" s="108">
        <v>55543.667320154651</v>
      </c>
      <c r="DA5" s="203" t="s">
        <v>376</v>
      </c>
    </row>
    <row r="6" spans="1:105" ht="11.45" customHeight="1" x14ac:dyDescent="0.25">
      <c r="A6" s="109" t="s">
        <v>24</v>
      </c>
      <c r="B6" s="110">
        <f t="shared" ref="B6" si="3">SUM(B7:B8)</f>
        <v>279790.78502490831</v>
      </c>
      <c r="C6" s="110">
        <f t="shared" ref="C6:V6" si="4">SUM(C7:C8)</f>
        <v>274768.58030944155</v>
      </c>
      <c r="D6" s="110">
        <f t="shared" si="4"/>
        <v>263902.80261380452</v>
      </c>
      <c r="E6" s="110">
        <f t="shared" si="4"/>
        <v>256117.94756335358</v>
      </c>
      <c r="F6" s="110">
        <f t="shared" si="4"/>
        <v>256276</v>
      </c>
      <c r="G6" s="110">
        <f t="shared" si="4"/>
        <v>260160.99999999997</v>
      </c>
      <c r="H6" s="110">
        <f t="shared" si="4"/>
        <v>265968</v>
      </c>
      <c r="I6" s="110">
        <f t="shared" si="4"/>
        <v>265333.40746100002</v>
      </c>
      <c r="J6" s="110">
        <f t="shared" si="4"/>
        <v>268919.54694299999</v>
      </c>
      <c r="K6" s="110">
        <f t="shared" si="4"/>
        <v>255097.60376099998</v>
      </c>
      <c r="L6" s="110">
        <f t="shared" si="4"/>
        <v>252199.85892402832</v>
      </c>
      <c r="M6" s="110">
        <f t="shared" si="4"/>
        <v>259539.61330985857</v>
      </c>
      <c r="N6" s="110">
        <f t="shared" si="4"/>
        <v>260950.77120198178</v>
      </c>
      <c r="O6" s="110">
        <f t="shared" si="4"/>
        <v>263500.21886941406</v>
      </c>
      <c r="P6" s="110">
        <f t="shared" si="4"/>
        <v>268824.41951914661</v>
      </c>
      <c r="Q6" s="110">
        <f t="shared" si="4"/>
        <v>271182.72936015407</v>
      </c>
      <c r="R6" s="110">
        <f t="shared" si="4"/>
        <v>272009.8079018204</v>
      </c>
      <c r="S6" s="110">
        <f t="shared" si="4"/>
        <v>276503.09581999999</v>
      </c>
      <c r="T6" s="110">
        <f t="shared" si="4"/>
        <v>281054.27875400003</v>
      </c>
      <c r="U6" s="110">
        <f t="shared" si="4"/>
        <v>288745.90493000002</v>
      </c>
      <c r="V6" s="110">
        <f t="shared" si="4"/>
        <v>157860.8458726622</v>
      </c>
      <c r="W6" s="110">
        <f t="shared" ref="W6" si="5">SUM(W7:W8)</f>
        <v>180012.79495499231</v>
      </c>
      <c r="DA6" s="176" t="s">
        <v>377</v>
      </c>
    </row>
    <row r="7" spans="1:105" ht="11.45" customHeight="1" x14ac:dyDescent="0.25">
      <c r="A7" s="111" t="s">
        <v>90</v>
      </c>
      <c r="B7" s="84">
        <v>70374.786919286213</v>
      </c>
      <c r="C7" s="84">
        <v>67916.990118547343</v>
      </c>
      <c r="D7" s="84">
        <v>67812.217458741346</v>
      </c>
      <c r="E7" s="84">
        <v>67715.846947233236</v>
      </c>
      <c r="F7" s="84">
        <v>66231.674589890376</v>
      </c>
      <c r="G7" s="84">
        <v>63065.338361242728</v>
      </c>
      <c r="H7" s="84">
        <v>67496.35588011668</v>
      </c>
      <c r="I7" s="84">
        <v>68617.724103557281</v>
      </c>
      <c r="J7" s="84">
        <v>66108.217174162652</v>
      </c>
      <c r="K7" s="84">
        <v>61368.280717398477</v>
      </c>
      <c r="L7" s="84">
        <v>59595.578040787288</v>
      </c>
      <c r="M7" s="84">
        <v>56940.190752920629</v>
      </c>
      <c r="N7" s="84">
        <v>57314.303354417592</v>
      </c>
      <c r="O7" s="84">
        <v>54140.708016777935</v>
      </c>
      <c r="P7" s="84">
        <v>54626.575593416484</v>
      </c>
      <c r="Q7" s="84">
        <v>52627.699363698288</v>
      </c>
      <c r="R7" s="84">
        <v>50984.099954037069</v>
      </c>
      <c r="S7" s="84">
        <v>50434.594615390444</v>
      </c>
      <c r="T7" s="84">
        <v>49469.093600855304</v>
      </c>
      <c r="U7" s="84">
        <v>52116.665401914826</v>
      </c>
      <c r="V7" s="84">
        <v>28316.013961556655</v>
      </c>
      <c r="W7" s="84">
        <v>33531.802497666802</v>
      </c>
      <c r="DA7" s="171" t="s">
        <v>1029</v>
      </c>
    </row>
    <row r="8" spans="1:105" ht="11.45" customHeight="1" x14ac:dyDescent="0.25">
      <c r="A8" s="111" t="s">
        <v>93</v>
      </c>
      <c r="B8" s="84">
        <v>209415.9981056221</v>
      </c>
      <c r="C8" s="84">
        <v>206851.5901908942</v>
      </c>
      <c r="D8" s="84">
        <v>196090.58515506316</v>
      </c>
      <c r="E8" s="84">
        <v>188402.10061612033</v>
      </c>
      <c r="F8" s="84">
        <v>190044.32541010962</v>
      </c>
      <c r="G8" s="84">
        <v>197095.66163875724</v>
      </c>
      <c r="H8" s="84">
        <v>198471.64411988333</v>
      </c>
      <c r="I8" s="84">
        <v>196715.68335744276</v>
      </c>
      <c r="J8" s="84">
        <v>202811.32976883734</v>
      </c>
      <c r="K8" s="84">
        <v>193729.3230436015</v>
      </c>
      <c r="L8" s="84">
        <v>192604.28088324104</v>
      </c>
      <c r="M8" s="84">
        <v>202599.42255693793</v>
      </c>
      <c r="N8" s="84">
        <v>203636.4678475642</v>
      </c>
      <c r="O8" s="84">
        <v>209359.5108526361</v>
      </c>
      <c r="P8" s="84">
        <v>214197.84392573015</v>
      </c>
      <c r="Q8" s="84">
        <v>218555.02999645576</v>
      </c>
      <c r="R8" s="84">
        <v>221025.70794778332</v>
      </c>
      <c r="S8" s="84">
        <v>226068.50120460952</v>
      </c>
      <c r="T8" s="84">
        <v>231585.18515314473</v>
      </c>
      <c r="U8" s="84">
        <v>236629.23952808519</v>
      </c>
      <c r="V8" s="84">
        <v>129544.83191110556</v>
      </c>
      <c r="W8" s="84">
        <v>146480.99245732551</v>
      </c>
      <c r="DA8" s="171" t="s">
        <v>1030</v>
      </c>
    </row>
    <row r="9" spans="1:105" ht="11.45" customHeight="1" x14ac:dyDescent="0.25">
      <c r="A9" s="112" t="s">
        <v>25</v>
      </c>
      <c r="B9" s="113">
        <v>58796</v>
      </c>
      <c r="C9" s="113">
        <v>65126</v>
      </c>
      <c r="D9" s="113">
        <v>68005</v>
      </c>
      <c r="E9" s="113">
        <v>70661</v>
      </c>
      <c r="F9" s="113">
        <v>75671</v>
      </c>
      <c r="G9" s="113">
        <v>79663</v>
      </c>
      <c r="H9" s="113">
        <v>83411</v>
      </c>
      <c r="I9" s="113">
        <v>87303</v>
      </c>
      <c r="J9" s="113">
        <v>96610</v>
      </c>
      <c r="K9" s="113">
        <v>103086</v>
      </c>
      <c r="L9" s="113">
        <v>104855.378343438</v>
      </c>
      <c r="M9" s="113">
        <v>103695.34</v>
      </c>
      <c r="N9" s="113">
        <v>105439.88</v>
      </c>
      <c r="O9" s="113">
        <v>107304.05</v>
      </c>
      <c r="P9" s="113">
        <v>106379.7</v>
      </c>
      <c r="Q9" s="113">
        <v>109923.6</v>
      </c>
      <c r="R9" s="113">
        <v>114315.5</v>
      </c>
      <c r="S9" s="113">
        <v>124234.54</v>
      </c>
      <c r="T9" s="113">
        <v>126074.79</v>
      </c>
      <c r="U9" s="113">
        <v>132007.74</v>
      </c>
      <c r="V9" s="113">
        <v>69372.287669337777</v>
      </c>
      <c r="W9" s="113">
        <v>85223.347676007645</v>
      </c>
      <c r="DA9" s="204" t="s">
        <v>378</v>
      </c>
    </row>
    <row r="10" spans="1:105" ht="11.45" customHeight="1" x14ac:dyDescent="0.25">
      <c r="A10" s="27" t="s">
        <v>28</v>
      </c>
      <c r="B10" s="28">
        <f t="shared" ref="B10" si="6">SUM(B11:B12)</f>
        <v>387920.754642224</v>
      </c>
      <c r="C10" s="28">
        <f t="shared" ref="C10:V10" si="7">SUM(C11:C12)</f>
        <v>369253.30225225695</v>
      </c>
      <c r="D10" s="28">
        <f t="shared" si="7"/>
        <v>368161.19255303108</v>
      </c>
      <c r="E10" s="28">
        <f t="shared" si="7"/>
        <v>376309.26875462406</v>
      </c>
      <c r="F10" s="28">
        <f t="shared" si="7"/>
        <v>390035</v>
      </c>
      <c r="G10" s="28">
        <f t="shared" si="7"/>
        <v>394596.99999999994</v>
      </c>
      <c r="H10" s="28">
        <f t="shared" si="7"/>
        <v>416246</v>
      </c>
      <c r="I10" s="28">
        <f t="shared" si="7"/>
        <v>430724.00000000006</v>
      </c>
      <c r="J10" s="28">
        <f t="shared" si="7"/>
        <v>421685.99999999988</v>
      </c>
      <c r="K10" s="28">
        <f t="shared" si="7"/>
        <v>344369.00000000006</v>
      </c>
      <c r="L10" s="28">
        <f t="shared" si="7"/>
        <v>374955</v>
      </c>
      <c r="M10" s="28">
        <f t="shared" si="7"/>
        <v>401122</v>
      </c>
      <c r="N10" s="28">
        <f t="shared" si="7"/>
        <v>385189.00000000006</v>
      </c>
      <c r="O10" s="28">
        <f t="shared" si="7"/>
        <v>384319</v>
      </c>
      <c r="P10" s="28">
        <f t="shared" si="7"/>
        <v>388931.99999999994</v>
      </c>
      <c r="Q10" s="28">
        <f t="shared" si="7"/>
        <v>398517</v>
      </c>
      <c r="R10" s="28">
        <f t="shared" si="7"/>
        <v>407458</v>
      </c>
      <c r="S10" s="28">
        <f t="shared" si="7"/>
        <v>411278.00000000006</v>
      </c>
      <c r="T10" s="28">
        <f t="shared" si="7"/>
        <v>418314</v>
      </c>
      <c r="U10" s="28">
        <f t="shared" si="7"/>
        <v>407921.00000000006</v>
      </c>
      <c r="V10" s="28">
        <f t="shared" si="7"/>
        <v>377307</v>
      </c>
      <c r="W10" s="28">
        <f t="shared" ref="W10" si="8">SUM(W11:W12)</f>
        <v>409571.98254603677</v>
      </c>
      <c r="DA10" s="173" t="s">
        <v>383</v>
      </c>
    </row>
    <row r="11" spans="1:105" ht="11.45" customHeight="1" x14ac:dyDescent="0.25">
      <c r="A11" s="83" t="s">
        <v>90</v>
      </c>
      <c r="B11" s="84">
        <v>98258.410983410082</v>
      </c>
      <c r="C11" s="84">
        <v>92641.109307406077</v>
      </c>
      <c r="D11" s="84">
        <v>95663.209501284335</v>
      </c>
      <c r="E11" s="84">
        <v>102202.64723521125</v>
      </c>
      <c r="F11" s="84">
        <v>108252.64931401645</v>
      </c>
      <c r="G11" s="84">
        <v>105662.07639419317</v>
      </c>
      <c r="H11" s="84">
        <v>114575.5037626922</v>
      </c>
      <c r="I11" s="84">
        <v>117544.27495568234</v>
      </c>
      <c r="J11" s="84">
        <v>117020.31318976961</v>
      </c>
      <c r="K11" s="84">
        <v>98408.499165175599</v>
      </c>
      <c r="L11" s="84">
        <v>105049.69021114855</v>
      </c>
      <c r="M11" s="84">
        <v>108851.15434115144</v>
      </c>
      <c r="N11" s="84">
        <v>103459.28374289775</v>
      </c>
      <c r="O11" s="84">
        <v>97788.013339418772</v>
      </c>
      <c r="P11" s="84">
        <v>97036.760175105024</v>
      </c>
      <c r="Q11" s="84">
        <v>95429.359674998035</v>
      </c>
      <c r="R11" s="84">
        <v>90356.59852600054</v>
      </c>
      <c r="S11" s="84">
        <v>88953.605642476628</v>
      </c>
      <c r="T11" s="84">
        <v>92451.665716238669</v>
      </c>
      <c r="U11" s="84">
        <v>90357.822499324669</v>
      </c>
      <c r="V11" s="84">
        <v>75484.948805108157</v>
      </c>
      <c r="W11" s="84">
        <v>84422.455399107188</v>
      </c>
      <c r="DA11" s="171" t="s">
        <v>1031</v>
      </c>
    </row>
    <row r="12" spans="1:105" ht="11.45" customHeight="1" x14ac:dyDescent="0.25">
      <c r="A12" s="85" t="s">
        <v>93</v>
      </c>
      <c r="B12" s="86">
        <v>289662.34365881392</v>
      </c>
      <c r="C12" s="86">
        <v>276612.19294485089</v>
      </c>
      <c r="D12" s="86">
        <v>272497.98305174673</v>
      </c>
      <c r="E12" s="86">
        <v>274106.62151941279</v>
      </c>
      <c r="F12" s="86">
        <v>281782.35068598355</v>
      </c>
      <c r="G12" s="86">
        <v>288934.92360580678</v>
      </c>
      <c r="H12" s="86">
        <v>301670.49623730779</v>
      </c>
      <c r="I12" s="86">
        <v>313179.72504431772</v>
      </c>
      <c r="J12" s="86">
        <v>304665.68681023025</v>
      </c>
      <c r="K12" s="86">
        <v>245960.50083482446</v>
      </c>
      <c r="L12" s="86">
        <v>269905.30978885142</v>
      </c>
      <c r="M12" s="86">
        <v>292270.84565884853</v>
      </c>
      <c r="N12" s="86">
        <v>281729.71625710232</v>
      </c>
      <c r="O12" s="86">
        <v>286530.9866605812</v>
      </c>
      <c r="P12" s="86">
        <v>291895.23982489493</v>
      </c>
      <c r="Q12" s="86">
        <v>303087.64032500196</v>
      </c>
      <c r="R12" s="86">
        <v>317101.40147399943</v>
      </c>
      <c r="S12" s="86">
        <v>322324.39435752342</v>
      </c>
      <c r="T12" s="86">
        <v>325862.33428376133</v>
      </c>
      <c r="U12" s="86">
        <v>317563.17750067537</v>
      </c>
      <c r="V12" s="86">
        <v>301822.05119489186</v>
      </c>
      <c r="W12" s="86">
        <v>325149.52714692958</v>
      </c>
      <c r="DA12" s="178" t="s">
        <v>1032</v>
      </c>
    </row>
    <row r="13" spans="1:105" x14ac:dyDescent="0.25">
      <c r="A13" s="106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14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DA13" s="171"/>
    </row>
    <row r="14" spans="1:105" ht="11.45" customHeight="1" x14ac:dyDescent="0.25">
      <c r="A14" s="53" t="s">
        <v>64</v>
      </c>
      <c r="B14" s="62">
        <f t="shared" ref="B14" si="9">B15+B21</f>
        <v>3726.4862889100568</v>
      </c>
      <c r="C14" s="62">
        <f t="shared" ref="C14:V14" si="10">C15+C21</f>
        <v>3678.1954400749146</v>
      </c>
      <c r="D14" s="62">
        <f t="shared" si="10"/>
        <v>3803.753053227349</v>
      </c>
      <c r="E14" s="62">
        <f t="shared" si="10"/>
        <v>3893.169277061168</v>
      </c>
      <c r="F14" s="62">
        <f t="shared" si="10"/>
        <v>4007.3713873168776</v>
      </c>
      <c r="G14" s="62">
        <f t="shared" si="10"/>
        <v>4033.0157000639892</v>
      </c>
      <c r="H14" s="62">
        <f t="shared" si="10"/>
        <v>4004.2053714040485</v>
      </c>
      <c r="I14" s="62">
        <f t="shared" si="10"/>
        <v>4160.7357146624036</v>
      </c>
      <c r="J14" s="62">
        <f t="shared" si="10"/>
        <v>4192.0367098732422</v>
      </c>
      <c r="K14" s="62">
        <f t="shared" si="10"/>
        <v>4148.4595169573386</v>
      </c>
      <c r="L14" s="62">
        <f t="shared" si="10"/>
        <v>4248.8776835190465</v>
      </c>
      <c r="M14" s="62">
        <f t="shared" si="10"/>
        <v>4320.0033540662871</v>
      </c>
      <c r="N14" s="62">
        <f t="shared" si="10"/>
        <v>4385.5669754948212</v>
      </c>
      <c r="O14" s="62">
        <f t="shared" si="10"/>
        <v>4388.9479897631236</v>
      </c>
      <c r="P14" s="62">
        <f t="shared" si="10"/>
        <v>4382.3921189634493</v>
      </c>
      <c r="Q14" s="62">
        <f t="shared" si="10"/>
        <v>4461.4434505776062</v>
      </c>
      <c r="R14" s="62">
        <f t="shared" si="10"/>
        <v>4646.04175198144</v>
      </c>
      <c r="S14" s="62">
        <f t="shared" si="10"/>
        <v>4708.643952754308</v>
      </c>
      <c r="T14" s="62">
        <f t="shared" si="10"/>
        <v>4728.2440690375761</v>
      </c>
      <c r="U14" s="62">
        <f t="shared" si="10"/>
        <v>4670.9946722257846</v>
      </c>
      <c r="V14" s="62">
        <f t="shared" si="10"/>
        <v>4177.5497149102239</v>
      </c>
      <c r="W14" s="62">
        <f t="shared" ref="W14" si="11">W15+W21</f>
        <v>4545.6541290822261</v>
      </c>
      <c r="DA14" s="172" t="s">
        <v>1033</v>
      </c>
    </row>
    <row r="15" spans="1:105" ht="11.45" customHeight="1" x14ac:dyDescent="0.25">
      <c r="A15" s="27" t="s">
        <v>33</v>
      </c>
      <c r="B15" s="29">
        <f t="shared" ref="B15" si="12">SUM(B16,B17,B20)</f>
        <v>3017.501066485705</v>
      </c>
      <c r="C15" s="29">
        <f t="shared" ref="C15:V15" si="13">SUM(C16,C17,C20)</f>
        <v>2979.8170897002356</v>
      </c>
      <c r="D15" s="29">
        <f t="shared" si="13"/>
        <v>3082.5169704287555</v>
      </c>
      <c r="E15" s="29">
        <f t="shared" si="13"/>
        <v>3179.0704586490592</v>
      </c>
      <c r="F15" s="29">
        <f t="shared" si="13"/>
        <v>3263.823629794967</v>
      </c>
      <c r="G15" s="29">
        <f t="shared" si="13"/>
        <v>3318.004666436007</v>
      </c>
      <c r="H15" s="29">
        <f t="shared" si="13"/>
        <v>3264.1125020375357</v>
      </c>
      <c r="I15" s="29">
        <f t="shared" si="13"/>
        <v>3377.0630279740872</v>
      </c>
      <c r="J15" s="29">
        <f t="shared" si="13"/>
        <v>3469.4001304937801</v>
      </c>
      <c r="K15" s="29">
        <f t="shared" si="13"/>
        <v>3522.7969100299706</v>
      </c>
      <c r="L15" s="29">
        <f t="shared" si="13"/>
        <v>3577.2349156679861</v>
      </c>
      <c r="M15" s="29">
        <f t="shared" si="13"/>
        <v>3600.7508482351614</v>
      </c>
      <c r="N15" s="29">
        <f t="shared" si="13"/>
        <v>3689.0131917039093</v>
      </c>
      <c r="O15" s="29">
        <f t="shared" si="13"/>
        <v>3681.7174086003101</v>
      </c>
      <c r="P15" s="29">
        <f t="shared" si="13"/>
        <v>3681.6538899958741</v>
      </c>
      <c r="Q15" s="29">
        <f t="shared" si="13"/>
        <v>3766.0101932320154</v>
      </c>
      <c r="R15" s="29">
        <f t="shared" si="13"/>
        <v>3923.043515240121</v>
      </c>
      <c r="S15" s="29">
        <f t="shared" si="13"/>
        <v>3951.112875995017</v>
      </c>
      <c r="T15" s="29">
        <f t="shared" si="13"/>
        <v>3948.6073702627091</v>
      </c>
      <c r="U15" s="29">
        <f t="shared" si="13"/>
        <v>3931.9737625385087</v>
      </c>
      <c r="V15" s="29">
        <f t="shared" si="13"/>
        <v>3399.4802789183359</v>
      </c>
      <c r="W15" s="29">
        <f t="shared" ref="W15" si="14">SUM(W16,W17,W20)</f>
        <v>3740.4349385221171</v>
      </c>
      <c r="DA15" s="173" t="s">
        <v>1034</v>
      </c>
    </row>
    <row r="16" spans="1:105" ht="11.45" customHeight="1" x14ac:dyDescent="0.25">
      <c r="A16" s="107" t="s">
        <v>23</v>
      </c>
      <c r="B16" s="115">
        <v>832.02877218237245</v>
      </c>
      <c r="C16" s="115">
        <v>843.41289914178424</v>
      </c>
      <c r="D16" s="115">
        <v>859.47305434990392</v>
      </c>
      <c r="E16" s="115">
        <v>876.16434109397414</v>
      </c>
      <c r="F16" s="115">
        <v>906.93806691568682</v>
      </c>
      <c r="G16" s="115">
        <v>910.47968785001365</v>
      </c>
      <c r="H16" s="115">
        <v>930.59872989602468</v>
      </c>
      <c r="I16" s="115">
        <v>959.04897600156642</v>
      </c>
      <c r="J16" s="115">
        <v>986.52134975232184</v>
      </c>
      <c r="K16" s="115">
        <v>992.8014203647499</v>
      </c>
      <c r="L16" s="115">
        <v>1014.8858389840456</v>
      </c>
      <c r="M16" s="115">
        <v>1020.1134854136176</v>
      </c>
      <c r="N16" s="115">
        <v>1030.1013014542102</v>
      </c>
      <c r="O16" s="115">
        <v>1029.083965316805</v>
      </c>
      <c r="P16" s="115">
        <v>1028.8999192672763</v>
      </c>
      <c r="Q16" s="115">
        <v>1000.2185267467289</v>
      </c>
      <c r="R16" s="115">
        <v>1030.0732434672752</v>
      </c>
      <c r="S16" s="115">
        <v>1044.6374910695299</v>
      </c>
      <c r="T16" s="115">
        <v>1057.7428950162973</v>
      </c>
      <c r="U16" s="115">
        <v>1060.2969979220727</v>
      </c>
      <c r="V16" s="115">
        <v>921.20428695095438</v>
      </c>
      <c r="W16" s="115">
        <v>948.86040431143408</v>
      </c>
      <c r="DA16" s="203" t="s">
        <v>1035</v>
      </c>
    </row>
    <row r="17" spans="1:105" ht="11.45" customHeight="1" x14ac:dyDescent="0.25">
      <c r="A17" s="109" t="s">
        <v>24</v>
      </c>
      <c r="B17" s="116">
        <f t="shared" ref="B17" si="15">SUM(B18:B19)</f>
        <v>1999.1953255603546</v>
      </c>
      <c r="C17" s="116">
        <f t="shared" ref="C17:V17" si="16">SUM(C18:C19)</f>
        <v>1925.2952661912304</v>
      </c>
      <c r="D17" s="116">
        <f t="shared" si="16"/>
        <v>2002.9227206999431</v>
      </c>
      <c r="E17" s="116">
        <f t="shared" si="16"/>
        <v>2072.5864135469492</v>
      </c>
      <c r="F17" s="116">
        <f t="shared" si="16"/>
        <v>2107.3743293757848</v>
      </c>
      <c r="G17" s="116">
        <f t="shared" si="16"/>
        <v>2145.1163217312833</v>
      </c>
      <c r="H17" s="116">
        <f t="shared" si="16"/>
        <v>2069.1375689704696</v>
      </c>
      <c r="I17" s="116">
        <f t="shared" si="16"/>
        <v>2145.2753947434949</v>
      </c>
      <c r="J17" s="116">
        <f t="shared" si="16"/>
        <v>2179.94577268382</v>
      </c>
      <c r="K17" s="116">
        <f t="shared" si="16"/>
        <v>2184.3331908109258</v>
      </c>
      <c r="L17" s="116">
        <f t="shared" si="16"/>
        <v>2217.5748042816649</v>
      </c>
      <c r="M17" s="116">
        <f t="shared" si="16"/>
        <v>2242.3181578733861</v>
      </c>
      <c r="N17" s="116">
        <f t="shared" si="16"/>
        <v>2309.3338958459649</v>
      </c>
      <c r="O17" s="116">
        <f t="shared" si="16"/>
        <v>2300.6464304390452</v>
      </c>
      <c r="P17" s="116">
        <f t="shared" si="16"/>
        <v>2305.7770373039043</v>
      </c>
      <c r="Q17" s="116">
        <f t="shared" si="16"/>
        <v>2409.068981007053</v>
      </c>
      <c r="R17" s="116">
        <f t="shared" si="16"/>
        <v>2535.608789854949</v>
      </c>
      <c r="S17" s="116">
        <f t="shared" si="16"/>
        <v>2538.6441886489256</v>
      </c>
      <c r="T17" s="116">
        <f t="shared" si="16"/>
        <v>2528.9340619628788</v>
      </c>
      <c r="U17" s="116">
        <f t="shared" si="16"/>
        <v>2495.139433293476</v>
      </c>
      <c r="V17" s="116">
        <f t="shared" si="16"/>
        <v>2178.3060050321697</v>
      </c>
      <c r="W17" s="116">
        <f t="shared" ref="W17" si="17">SUM(W18:W19)</f>
        <v>2459.7428589410993</v>
      </c>
      <c r="DA17" s="176" t="s">
        <v>1036</v>
      </c>
    </row>
    <row r="18" spans="1:105" ht="11.45" customHeight="1" x14ac:dyDescent="0.25">
      <c r="A18" s="111" t="s">
        <v>92</v>
      </c>
      <c r="B18" s="87">
        <v>604.01538619473331</v>
      </c>
      <c r="C18" s="87">
        <v>560.80827626153371</v>
      </c>
      <c r="D18" s="87">
        <v>583.83672278171775</v>
      </c>
      <c r="E18" s="87">
        <v>617.99537100936641</v>
      </c>
      <c r="F18" s="87">
        <v>629.84402730267925</v>
      </c>
      <c r="G18" s="87">
        <v>602.66680379193906</v>
      </c>
      <c r="H18" s="87">
        <v>576.43373952422735</v>
      </c>
      <c r="I18" s="87">
        <v>617.70307333438052</v>
      </c>
      <c r="J18" s="87">
        <v>614.38258344017663</v>
      </c>
      <c r="K18" s="87">
        <v>580.99824751262315</v>
      </c>
      <c r="L18" s="87">
        <v>569.51331578712814</v>
      </c>
      <c r="M18" s="87">
        <v>574.27328113224314</v>
      </c>
      <c r="N18" s="87">
        <v>593.52952438758086</v>
      </c>
      <c r="O18" s="87">
        <v>518.07066718310989</v>
      </c>
      <c r="P18" s="87">
        <v>517.68006082672355</v>
      </c>
      <c r="Q18" s="87">
        <v>513.46992021182359</v>
      </c>
      <c r="R18" s="87">
        <v>526.6041561000892</v>
      </c>
      <c r="S18" s="87">
        <v>507.3039563384109</v>
      </c>
      <c r="T18" s="87">
        <v>484.09860007539515</v>
      </c>
      <c r="U18" s="87">
        <v>488.05073107251212</v>
      </c>
      <c r="V18" s="87">
        <v>426.87407462374478</v>
      </c>
      <c r="W18" s="87">
        <v>524.80033715991055</v>
      </c>
      <c r="DA18" s="171" t="s">
        <v>1037</v>
      </c>
    </row>
    <row r="19" spans="1:105" ht="11.45" customHeight="1" x14ac:dyDescent="0.25">
      <c r="A19" s="111" t="s">
        <v>93</v>
      </c>
      <c r="B19" s="87">
        <v>1395.1799393656213</v>
      </c>
      <c r="C19" s="87">
        <v>1364.4869899296966</v>
      </c>
      <c r="D19" s="87">
        <v>1419.0859979182253</v>
      </c>
      <c r="E19" s="87">
        <v>1454.5910425375828</v>
      </c>
      <c r="F19" s="87">
        <v>1477.5303020731055</v>
      </c>
      <c r="G19" s="87">
        <v>1542.4495179393443</v>
      </c>
      <c r="H19" s="87">
        <v>1492.7038294462423</v>
      </c>
      <c r="I19" s="87">
        <v>1527.5723214091142</v>
      </c>
      <c r="J19" s="87">
        <v>1565.5631892436431</v>
      </c>
      <c r="K19" s="87">
        <v>1603.3349432983027</v>
      </c>
      <c r="L19" s="87">
        <v>1648.0614884945369</v>
      </c>
      <c r="M19" s="87">
        <v>1668.0448767411428</v>
      </c>
      <c r="N19" s="87">
        <v>1715.8043714583839</v>
      </c>
      <c r="O19" s="87">
        <v>1782.5757632559353</v>
      </c>
      <c r="P19" s="87">
        <v>1788.0969764771808</v>
      </c>
      <c r="Q19" s="87">
        <v>1895.5990607952294</v>
      </c>
      <c r="R19" s="87">
        <v>2009.0046337548597</v>
      </c>
      <c r="S19" s="87">
        <v>2031.3402323105149</v>
      </c>
      <c r="T19" s="87">
        <v>2044.8354618874837</v>
      </c>
      <c r="U19" s="87">
        <v>2007.0887022209638</v>
      </c>
      <c r="V19" s="87">
        <v>1751.4319304084247</v>
      </c>
      <c r="W19" s="87">
        <v>1934.9425217811888</v>
      </c>
      <c r="DA19" s="171" t="s">
        <v>1038</v>
      </c>
    </row>
    <row r="20" spans="1:105" ht="11.45" customHeight="1" x14ac:dyDescent="0.25">
      <c r="A20" s="112" t="s">
        <v>25</v>
      </c>
      <c r="B20" s="117">
        <v>186.27696874297752</v>
      </c>
      <c r="C20" s="117">
        <v>211.10892436722068</v>
      </c>
      <c r="D20" s="117">
        <v>220.12119537890854</v>
      </c>
      <c r="E20" s="117">
        <v>230.319704008136</v>
      </c>
      <c r="F20" s="117">
        <v>249.51123350349539</v>
      </c>
      <c r="G20" s="117">
        <v>262.40865685471016</v>
      </c>
      <c r="H20" s="117">
        <v>264.37620317104103</v>
      </c>
      <c r="I20" s="117">
        <v>272.73865722902616</v>
      </c>
      <c r="J20" s="117">
        <v>302.9330080576384</v>
      </c>
      <c r="K20" s="117">
        <v>345.6622988542947</v>
      </c>
      <c r="L20" s="117">
        <v>344.77427240227536</v>
      </c>
      <c r="M20" s="117">
        <v>338.31920494815762</v>
      </c>
      <c r="N20" s="117">
        <v>349.57799440373441</v>
      </c>
      <c r="O20" s="117">
        <v>351.98701284445985</v>
      </c>
      <c r="P20" s="117">
        <v>346.9769334246937</v>
      </c>
      <c r="Q20" s="117">
        <v>356.72268547823336</v>
      </c>
      <c r="R20" s="117">
        <v>357.36148191789715</v>
      </c>
      <c r="S20" s="117">
        <v>367.83119627656129</v>
      </c>
      <c r="T20" s="117">
        <v>361.93041328353343</v>
      </c>
      <c r="U20" s="117">
        <v>376.53733132296037</v>
      </c>
      <c r="V20" s="117">
        <v>299.96998693521186</v>
      </c>
      <c r="W20" s="117">
        <v>331.8316752695838</v>
      </c>
      <c r="DA20" s="204" t="s">
        <v>1039</v>
      </c>
    </row>
    <row r="21" spans="1:105" ht="11.45" customHeight="1" x14ac:dyDescent="0.25">
      <c r="A21" s="27" t="s">
        <v>34</v>
      </c>
      <c r="B21" s="29">
        <f t="shared" ref="B21" si="18">SUM(B22:B23)</f>
        <v>708.9852224243516</v>
      </c>
      <c r="C21" s="29">
        <f t="shared" ref="C21:V21" si="19">SUM(C22:C23)</f>
        <v>698.37835037467903</v>
      </c>
      <c r="D21" s="29">
        <f t="shared" si="19"/>
        <v>721.23608279859354</v>
      </c>
      <c r="E21" s="29">
        <f t="shared" si="19"/>
        <v>714.09881841210881</v>
      </c>
      <c r="F21" s="29">
        <f t="shared" si="19"/>
        <v>743.54775752191063</v>
      </c>
      <c r="G21" s="29">
        <f t="shared" si="19"/>
        <v>715.01103362798233</v>
      </c>
      <c r="H21" s="29">
        <f t="shared" si="19"/>
        <v>740.09286936651256</v>
      </c>
      <c r="I21" s="29">
        <f t="shared" si="19"/>
        <v>783.67268668831616</v>
      </c>
      <c r="J21" s="29">
        <f t="shared" si="19"/>
        <v>722.63657937946164</v>
      </c>
      <c r="K21" s="29">
        <f t="shared" si="19"/>
        <v>625.66260692736785</v>
      </c>
      <c r="L21" s="29">
        <f t="shared" si="19"/>
        <v>671.64276785106074</v>
      </c>
      <c r="M21" s="29">
        <f t="shared" si="19"/>
        <v>719.25250583112552</v>
      </c>
      <c r="N21" s="29">
        <f t="shared" si="19"/>
        <v>696.55378379091212</v>
      </c>
      <c r="O21" s="29">
        <f t="shared" si="19"/>
        <v>707.23058116281356</v>
      </c>
      <c r="P21" s="29">
        <f t="shared" si="19"/>
        <v>700.73822896757474</v>
      </c>
      <c r="Q21" s="29">
        <f t="shared" si="19"/>
        <v>695.43325734559085</v>
      </c>
      <c r="R21" s="29">
        <f t="shared" si="19"/>
        <v>722.99823674131881</v>
      </c>
      <c r="S21" s="29">
        <f t="shared" si="19"/>
        <v>757.53107675929107</v>
      </c>
      <c r="T21" s="29">
        <f t="shared" si="19"/>
        <v>779.63669877486666</v>
      </c>
      <c r="U21" s="29">
        <f t="shared" si="19"/>
        <v>739.02090968727634</v>
      </c>
      <c r="V21" s="29">
        <f t="shared" si="19"/>
        <v>778.06943599188799</v>
      </c>
      <c r="W21" s="29">
        <f t="shared" ref="W21" si="20">SUM(W22:W23)</f>
        <v>805.21919056010915</v>
      </c>
      <c r="DA21" s="173" t="s">
        <v>1040</v>
      </c>
    </row>
    <row r="22" spans="1:105" ht="11.45" customHeight="1" x14ac:dyDescent="0.25">
      <c r="A22" s="83" t="s">
        <v>92</v>
      </c>
      <c r="B22" s="87">
        <v>153.37612524069772</v>
      </c>
      <c r="C22" s="87">
        <v>140.94644111823433</v>
      </c>
      <c r="D22" s="87">
        <v>144.97703591127075</v>
      </c>
      <c r="E22" s="87">
        <v>141.82636517553982</v>
      </c>
      <c r="F22" s="87">
        <v>145.61297963347306</v>
      </c>
      <c r="G22" s="87">
        <v>138.73049686423823</v>
      </c>
      <c r="H22" s="87">
        <v>152.57631902723068</v>
      </c>
      <c r="I22" s="87">
        <v>158.8921539421525</v>
      </c>
      <c r="J22" s="87">
        <v>155.08382969662563</v>
      </c>
      <c r="K22" s="87">
        <v>131.56025841443321</v>
      </c>
      <c r="L22" s="87">
        <v>144.61189944813404</v>
      </c>
      <c r="M22" s="87">
        <v>138.31170746917053</v>
      </c>
      <c r="N22" s="87">
        <v>132.41237956760531</v>
      </c>
      <c r="O22" s="87">
        <v>120.02032054985622</v>
      </c>
      <c r="P22" s="87">
        <v>115.89845567042909</v>
      </c>
      <c r="Q22" s="87">
        <v>114.86901057765962</v>
      </c>
      <c r="R22" s="87">
        <v>109.56943294240241</v>
      </c>
      <c r="S22" s="87">
        <v>110.65860441053361</v>
      </c>
      <c r="T22" s="87">
        <v>111.49242480081762</v>
      </c>
      <c r="U22" s="87">
        <v>110.17748472846206</v>
      </c>
      <c r="V22" s="87">
        <v>102.299111258349</v>
      </c>
      <c r="W22" s="87">
        <v>119.82447241347501</v>
      </c>
      <c r="DA22" s="171" t="s">
        <v>1041</v>
      </c>
    </row>
    <row r="23" spans="1:105" ht="11.45" customHeight="1" x14ac:dyDescent="0.25">
      <c r="A23" s="85" t="s">
        <v>93</v>
      </c>
      <c r="B23" s="88">
        <v>555.60909718365394</v>
      </c>
      <c r="C23" s="88">
        <v>557.43190925644467</v>
      </c>
      <c r="D23" s="88">
        <v>576.25904688732282</v>
      </c>
      <c r="E23" s="88">
        <v>572.27245323656894</v>
      </c>
      <c r="F23" s="88">
        <v>597.93477788843757</v>
      </c>
      <c r="G23" s="88">
        <v>576.28053676374407</v>
      </c>
      <c r="H23" s="88">
        <v>587.51655033928182</v>
      </c>
      <c r="I23" s="88">
        <v>624.78053274616366</v>
      </c>
      <c r="J23" s="88">
        <v>567.55274968283595</v>
      </c>
      <c r="K23" s="88">
        <v>494.10234851293467</v>
      </c>
      <c r="L23" s="88">
        <v>527.03086840292667</v>
      </c>
      <c r="M23" s="88">
        <v>580.94079836195499</v>
      </c>
      <c r="N23" s="88">
        <v>564.14140422330684</v>
      </c>
      <c r="O23" s="88">
        <v>587.21026061295731</v>
      </c>
      <c r="P23" s="88">
        <v>584.83977329714571</v>
      </c>
      <c r="Q23" s="88">
        <v>580.56424676793119</v>
      </c>
      <c r="R23" s="88">
        <v>613.42880379891642</v>
      </c>
      <c r="S23" s="88">
        <v>646.87247234875747</v>
      </c>
      <c r="T23" s="88">
        <v>668.14427397404904</v>
      </c>
      <c r="U23" s="88">
        <v>628.84342495881424</v>
      </c>
      <c r="V23" s="88">
        <v>675.77032473353893</v>
      </c>
      <c r="W23" s="88">
        <v>685.3947181466342</v>
      </c>
      <c r="DA23" s="178" t="s">
        <v>1042</v>
      </c>
    </row>
    <row r="24" spans="1:105" x14ac:dyDescent="0.25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14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DA24" s="171"/>
    </row>
    <row r="25" spans="1:105" ht="11.45" customHeight="1" x14ac:dyDescent="0.25">
      <c r="A25" s="53" t="s">
        <v>97</v>
      </c>
      <c r="B25" s="62">
        <f t="shared" ref="B25" si="21">B26+B32</f>
        <v>24850.741757999996</v>
      </c>
      <c r="C25" s="62">
        <f t="shared" ref="C25:V25" si="22">C26+C32</f>
        <v>24736.625757000002</v>
      </c>
      <c r="D25" s="62">
        <f t="shared" si="22"/>
        <v>25353.365878999997</v>
      </c>
      <c r="E25" s="62">
        <f t="shared" si="22"/>
        <v>25999.786403999995</v>
      </c>
      <c r="F25" s="62">
        <f t="shared" si="22"/>
        <v>26738.662919999999</v>
      </c>
      <c r="G25" s="62">
        <f t="shared" si="22"/>
        <v>27143.607376000004</v>
      </c>
      <c r="H25" s="62">
        <f t="shared" si="22"/>
        <v>27293.146336999995</v>
      </c>
      <c r="I25" s="62">
        <f t="shared" si="22"/>
        <v>27903.989882999998</v>
      </c>
      <c r="J25" s="62">
        <f t="shared" si="22"/>
        <v>28370.747039000002</v>
      </c>
      <c r="K25" s="62">
        <f t="shared" si="22"/>
        <v>28475.794979000006</v>
      </c>
      <c r="L25" s="62">
        <f t="shared" si="22"/>
        <v>28868.147613000005</v>
      </c>
      <c r="M25" s="62">
        <f t="shared" si="22"/>
        <v>28844.231517999997</v>
      </c>
      <c r="N25" s="62">
        <f t="shared" si="22"/>
        <v>29209.330142999999</v>
      </c>
      <c r="O25" s="62">
        <f t="shared" si="22"/>
        <v>29613.766992000004</v>
      </c>
      <c r="P25" s="62">
        <f t="shared" si="22"/>
        <v>29651.323324000001</v>
      </c>
      <c r="Q25" s="62">
        <f t="shared" si="22"/>
        <v>30181.935939999996</v>
      </c>
      <c r="R25" s="62">
        <f t="shared" si="22"/>
        <v>31226.370282</v>
      </c>
      <c r="S25" s="62">
        <f t="shared" si="22"/>
        <v>31662.415747999992</v>
      </c>
      <c r="T25" s="62">
        <f t="shared" si="22"/>
        <v>31758.0412</v>
      </c>
      <c r="U25" s="62">
        <f t="shared" si="22"/>
        <v>31342.039619000003</v>
      </c>
      <c r="V25" s="62">
        <f t="shared" si="22"/>
        <v>29779.181035000001</v>
      </c>
      <c r="W25" s="62">
        <f t="shared" ref="W25" si="23">W26+W32</f>
        <v>30514.315183000002</v>
      </c>
      <c r="DA25" s="172" t="s">
        <v>1043</v>
      </c>
    </row>
    <row r="26" spans="1:105" ht="11.45" customHeight="1" x14ac:dyDescent="0.25">
      <c r="A26" s="27" t="s">
        <v>33</v>
      </c>
      <c r="B26" s="29">
        <f t="shared" ref="B26" si="24">SUM(B27,B28,B31)</f>
        <v>21305.815621999998</v>
      </c>
      <c r="C26" s="29">
        <f t="shared" ref="C26:V26" si="25">SUM(C27,C28,C31)</f>
        <v>21194.996455</v>
      </c>
      <c r="D26" s="29">
        <f t="shared" si="25"/>
        <v>21724.446006999999</v>
      </c>
      <c r="E26" s="29">
        <f t="shared" si="25"/>
        <v>22360.008660999996</v>
      </c>
      <c r="F26" s="29">
        <f t="shared" si="25"/>
        <v>23010.378704999999</v>
      </c>
      <c r="G26" s="29">
        <f t="shared" si="25"/>
        <v>23487.644874000005</v>
      </c>
      <c r="H26" s="29">
        <f t="shared" si="25"/>
        <v>23483.358106999996</v>
      </c>
      <c r="I26" s="29">
        <f t="shared" si="25"/>
        <v>23932.487184999998</v>
      </c>
      <c r="J26" s="29">
        <f t="shared" si="25"/>
        <v>24572.485827</v>
      </c>
      <c r="K26" s="29">
        <f t="shared" si="25"/>
        <v>24958.593359000006</v>
      </c>
      <c r="L26" s="29">
        <f t="shared" si="25"/>
        <v>25367.450462000004</v>
      </c>
      <c r="M26" s="29">
        <f t="shared" si="25"/>
        <v>25138.431414999995</v>
      </c>
      <c r="N26" s="29">
        <f t="shared" si="25"/>
        <v>25616.256332999998</v>
      </c>
      <c r="O26" s="29">
        <f t="shared" si="25"/>
        <v>25973.919992000003</v>
      </c>
      <c r="P26" s="29">
        <f t="shared" si="25"/>
        <v>26038.227261</v>
      </c>
      <c r="Q26" s="29">
        <f t="shared" si="25"/>
        <v>26600.388263999997</v>
      </c>
      <c r="R26" s="29">
        <f t="shared" si="25"/>
        <v>27505.790764999998</v>
      </c>
      <c r="S26" s="29">
        <f t="shared" si="25"/>
        <v>27802.258870999991</v>
      </c>
      <c r="T26" s="29">
        <f t="shared" si="25"/>
        <v>27794.960861</v>
      </c>
      <c r="U26" s="29">
        <f t="shared" si="25"/>
        <v>27519.358224000003</v>
      </c>
      <c r="V26" s="29">
        <f t="shared" si="25"/>
        <v>25826.359264999999</v>
      </c>
      <c r="W26" s="29">
        <f t="shared" ref="W26" si="26">SUM(W27,W28,W31)</f>
        <v>26391.293068000003</v>
      </c>
      <c r="DA26" s="173" t="s">
        <v>1044</v>
      </c>
    </row>
    <row r="27" spans="1:105" ht="11.45" customHeight="1" x14ac:dyDescent="0.25">
      <c r="A27" s="107" t="s">
        <v>23</v>
      </c>
      <c r="B27" s="115">
        <v>7563.8979399999989</v>
      </c>
      <c r="C27" s="115">
        <v>7667.5058739999995</v>
      </c>
      <c r="D27" s="115">
        <v>7813.3914109999987</v>
      </c>
      <c r="E27" s="115">
        <v>7965.1303819999985</v>
      </c>
      <c r="F27" s="115">
        <v>8246.8218669999987</v>
      </c>
      <c r="G27" s="115">
        <v>8344.4072859999997</v>
      </c>
      <c r="H27" s="115">
        <v>8460.1041099999984</v>
      </c>
      <c r="I27" s="115">
        <v>8718.6270660000009</v>
      </c>
      <c r="J27" s="115">
        <v>9018.1012960000025</v>
      </c>
      <c r="K27" s="115">
        <v>9070.2916180000011</v>
      </c>
      <c r="L27" s="115">
        <v>9287.781699000001</v>
      </c>
      <c r="M27" s="115">
        <v>9294.3406379999979</v>
      </c>
      <c r="N27" s="115">
        <v>9396.1104990000003</v>
      </c>
      <c r="O27" s="115">
        <v>9364.1369540000014</v>
      </c>
      <c r="P27" s="115">
        <v>9380.9921519999989</v>
      </c>
      <c r="Q27" s="115">
        <v>9414.3426369999997</v>
      </c>
      <c r="R27" s="115">
        <v>9577.0807470000018</v>
      </c>
      <c r="S27" s="115">
        <v>9652.7057889999978</v>
      </c>
      <c r="T27" s="115">
        <v>9758.1523829999987</v>
      </c>
      <c r="U27" s="115">
        <v>9724.6010860000006</v>
      </c>
      <c r="V27" s="115">
        <v>9130.9972639999996</v>
      </c>
      <c r="W27" s="115">
        <v>8766.1968929999985</v>
      </c>
      <c r="DA27" s="203" t="s">
        <v>1045</v>
      </c>
    </row>
    <row r="28" spans="1:105" ht="11.45" customHeight="1" x14ac:dyDescent="0.25">
      <c r="A28" s="109" t="s">
        <v>24</v>
      </c>
      <c r="B28" s="116">
        <f t="shared" ref="B28" si="27">SUM(B29:B30)</f>
        <v>13327.968859000001</v>
      </c>
      <c r="C28" s="116">
        <f t="shared" ref="C28:V28" si="28">SUM(C29:C30)</f>
        <v>13058.293396000001</v>
      </c>
      <c r="D28" s="116">
        <f t="shared" si="28"/>
        <v>13421.896381</v>
      </c>
      <c r="E28" s="116">
        <f t="shared" si="28"/>
        <v>13883.056710999997</v>
      </c>
      <c r="F28" s="116">
        <f t="shared" si="28"/>
        <v>14208.609895000001</v>
      </c>
      <c r="G28" s="116">
        <f t="shared" si="28"/>
        <v>14560.107235000003</v>
      </c>
      <c r="H28" s="116">
        <f t="shared" si="28"/>
        <v>14435.731517999999</v>
      </c>
      <c r="I28" s="116">
        <f t="shared" si="28"/>
        <v>14607.774207999999</v>
      </c>
      <c r="J28" s="116">
        <f t="shared" si="28"/>
        <v>14880.574349999997</v>
      </c>
      <c r="K28" s="116">
        <f t="shared" si="28"/>
        <v>15119.520510000004</v>
      </c>
      <c r="L28" s="116">
        <f t="shared" si="28"/>
        <v>15308.967483000002</v>
      </c>
      <c r="M28" s="116">
        <f t="shared" si="28"/>
        <v>15084.481460999996</v>
      </c>
      <c r="N28" s="116">
        <f t="shared" si="28"/>
        <v>15434.249798000001</v>
      </c>
      <c r="O28" s="116">
        <f t="shared" si="28"/>
        <v>15823.4308</v>
      </c>
      <c r="P28" s="116">
        <f t="shared" si="28"/>
        <v>15881.521348</v>
      </c>
      <c r="Q28" s="116">
        <f t="shared" si="28"/>
        <v>16391.327318</v>
      </c>
      <c r="R28" s="116">
        <f t="shared" si="28"/>
        <v>17128.97784</v>
      </c>
      <c r="S28" s="116">
        <f t="shared" si="28"/>
        <v>17326.788316999995</v>
      </c>
      <c r="T28" s="116">
        <f t="shared" si="28"/>
        <v>17225.519875999998</v>
      </c>
      <c r="U28" s="116">
        <f t="shared" si="28"/>
        <v>16951.961638000001</v>
      </c>
      <c r="V28" s="116">
        <f t="shared" si="28"/>
        <v>15886.328256000001</v>
      </c>
      <c r="W28" s="116">
        <f t="shared" ref="W28" si="29">SUM(W29:W30)</f>
        <v>16806.107959000004</v>
      </c>
      <c r="DA28" s="176" t="s">
        <v>1046</v>
      </c>
    </row>
    <row r="29" spans="1:105" ht="11.45" customHeight="1" x14ac:dyDescent="0.25">
      <c r="A29" s="111" t="s">
        <v>92</v>
      </c>
      <c r="B29" s="87">
        <v>4026.7692519999996</v>
      </c>
      <c r="C29" s="87">
        <v>3948.3670259999994</v>
      </c>
      <c r="D29" s="87">
        <v>3960.9546630000004</v>
      </c>
      <c r="E29" s="87">
        <v>4151.4710949999999</v>
      </c>
      <c r="F29" s="87">
        <v>4246.3000290000009</v>
      </c>
      <c r="G29" s="87">
        <v>4188.6186320000006</v>
      </c>
      <c r="H29" s="87">
        <v>4069.6380009999998</v>
      </c>
      <c r="I29" s="87">
        <v>4132.8650500000003</v>
      </c>
      <c r="J29" s="87">
        <v>4186.612744</v>
      </c>
      <c r="K29" s="87">
        <v>3984.4733449999999</v>
      </c>
      <c r="L29" s="87">
        <v>3902.4230960000004</v>
      </c>
      <c r="M29" s="87">
        <v>3882.0392770000003</v>
      </c>
      <c r="N29" s="87">
        <v>3965.5721359999998</v>
      </c>
      <c r="O29" s="87">
        <v>3866.2254130000001</v>
      </c>
      <c r="P29" s="87">
        <v>3905.6310110000009</v>
      </c>
      <c r="Q29" s="87">
        <v>3754.0002320000003</v>
      </c>
      <c r="R29" s="87">
        <v>3723.8495360000002</v>
      </c>
      <c r="S29" s="87">
        <v>3719.5639220000003</v>
      </c>
      <c r="T29" s="87">
        <v>3573.4527559999992</v>
      </c>
      <c r="U29" s="87">
        <v>3541.5370460000004</v>
      </c>
      <c r="V29" s="87">
        <v>3238.3339370000003</v>
      </c>
      <c r="W29" s="87">
        <v>3717.3778190000007</v>
      </c>
      <c r="DA29" s="171" t="s">
        <v>1047</v>
      </c>
    </row>
    <row r="30" spans="1:105" ht="11.45" customHeight="1" x14ac:dyDescent="0.25">
      <c r="A30" s="111" t="s">
        <v>93</v>
      </c>
      <c r="B30" s="87">
        <v>9301.1996070000005</v>
      </c>
      <c r="C30" s="87">
        <v>9109.926370000001</v>
      </c>
      <c r="D30" s="87">
        <v>9460.941718</v>
      </c>
      <c r="E30" s="87">
        <v>9731.5856159999985</v>
      </c>
      <c r="F30" s="87">
        <v>9962.3098660000014</v>
      </c>
      <c r="G30" s="87">
        <v>10371.488603000002</v>
      </c>
      <c r="H30" s="87">
        <v>10366.093516999999</v>
      </c>
      <c r="I30" s="87">
        <v>10474.909157999999</v>
      </c>
      <c r="J30" s="87">
        <v>10693.961605999997</v>
      </c>
      <c r="K30" s="87">
        <v>11135.047165000004</v>
      </c>
      <c r="L30" s="87">
        <v>11406.544387000002</v>
      </c>
      <c r="M30" s="87">
        <v>11202.442183999996</v>
      </c>
      <c r="N30" s="87">
        <v>11468.677662000002</v>
      </c>
      <c r="O30" s="87">
        <v>11957.205387</v>
      </c>
      <c r="P30" s="87">
        <v>11975.890336999999</v>
      </c>
      <c r="Q30" s="87">
        <v>12637.327085999999</v>
      </c>
      <c r="R30" s="87">
        <v>13405.128303999998</v>
      </c>
      <c r="S30" s="87">
        <v>13607.224394999996</v>
      </c>
      <c r="T30" s="87">
        <v>13652.067119999998</v>
      </c>
      <c r="U30" s="87">
        <v>13410.424591999999</v>
      </c>
      <c r="V30" s="87">
        <v>12647.994319000001</v>
      </c>
      <c r="W30" s="87">
        <v>13088.730140000003</v>
      </c>
      <c r="DA30" s="171" t="s">
        <v>1048</v>
      </c>
    </row>
    <row r="31" spans="1:105" ht="11.45" customHeight="1" x14ac:dyDescent="0.25">
      <c r="A31" s="112" t="s">
        <v>25</v>
      </c>
      <c r="B31" s="117">
        <v>413.948823</v>
      </c>
      <c r="C31" s="117">
        <v>469.19718499999999</v>
      </c>
      <c r="D31" s="117">
        <v>489.15821499999998</v>
      </c>
      <c r="E31" s="117">
        <v>511.82156800000001</v>
      </c>
      <c r="F31" s="117">
        <v>554.94694299999992</v>
      </c>
      <c r="G31" s="117">
        <v>583.13035300000001</v>
      </c>
      <c r="H31" s="117">
        <v>587.52247900000009</v>
      </c>
      <c r="I31" s="117">
        <v>606.0859109999999</v>
      </c>
      <c r="J31" s="117">
        <v>673.81018100000006</v>
      </c>
      <c r="K31" s="117">
        <v>768.78123100000016</v>
      </c>
      <c r="L31" s="117">
        <v>770.70127999999988</v>
      </c>
      <c r="M31" s="117">
        <v>759.60931600000015</v>
      </c>
      <c r="N31" s="117">
        <v>785.89603599999998</v>
      </c>
      <c r="O31" s="117">
        <v>786.35223799999994</v>
      </c>
      <c r="P31" s="117">
        <v>775.71376099999998</v>
      </c>
      <c r="Q31" s="117">
        <v>794.71830899999986</v>
      </c>
      <c r="R31" s="117">
        <v>799.73217799999998</v>
      </c>
      <c r="S31" s="117">
        <v>822.76476500000001</v>
      </c>
      <c r="T31" s="117">
        <v>811.28860199999986</v>
      </c>
      <c r="U31" s="117">
        <v>842.79549999999995</v>
      </c>
      <c r="V31" s="117">
        <v>809.03374499999995</v>
      </c>
      <c r="W31" s="117">
        <v>818.98821599999985</v>
      </c>
      <c r="DA31" s="204" t="s">
        <v>1049</v>
      </c>
    </row>
    <row r="32" spans="1:105" ht="11.45" customHeight="1" x14ac:dyDescent="0.25">
      <c r="A32" s="27" t="s">
        <v>34</v>
      </c>
      <c r="B32" s="29">
        <f t="shared" ref="B32" si="30">SUM(B33:B34)</f>
        <v>3544.926136</v>
      </c>
      <c r="C32" s="29">
        <f t="shared" ref="C32:V32" si="31">SUM(C33:C34)</f>
        <v>3541.6293019999994</v>
      </c>
      <c r="D32" s="29">
        <f t="shared" si="31"/>
        <v>3628.9198720000004</v>
      </c>
      <c r="E32" s="29">
        <f t="shared" si="31"/>
        <v>3639.7777430000001</v>
      </c>
      <c r="F32" s="29">
        <f t="shared" si="31"/>
        <v>3728.2842149999988</v>
      </c>
      <c r="G32" s="29">
        <f t="shared" si="31"/>
        <v>3655.9625019999999</v>
      </c>
      <c r="H32" s="29">
        <f t="shared" si="31"/>
        <v>3809.7882299999992</v>
      </c>
      <c r="I32" s="29">
        <f t="shared" si="31"/>
        <v>3971.5026980000002</v>
      </c>
      <c r="J32" s="29">
        <f t="shared" si="31"/>
        <v>3798.2612119999999</v>
      </c>
      <c r="K32" s="29">
        <f t="shared" si="31"/>
        <v>3517.2016199999998</v>
      </c>
      <c r="L32" s="29">
        <f t="shared" si="31"/>
        <v>3500.6971510000003</v>
      </c>
      <c r="M32" s="29">
        <f t="shared" si="31"/>
        <v>3705.8001030000005</v>
      </c>
      <c r="N32" s="29">
        <f t="shared" si="31"/>
        <v>3593.0738100000008</v>
      </c>
      <c r="O32" s="29">
        <f t="shared" si="31"/>
        <v>3639.8470000000007</v>
      </c>
      <c r="P32" s="29">
        <f t="shared" si="31"/>
        <v>3613.0960629999995</v>
      </c>
      <c r="Q32" s="29">
        <f t="shared" si="31"/>
        <v>3581.5476759999997</v>
      </c>
      <c r="R32" s="29">
        <f t="shared" si="31"/>
        <v>3720.5795170000006</v>
      </c>
      <c r="S32" s="29">
        <f t="shared" si="31"/>
        <v>3860.1568770000003</v>
      </c>
      <c r="T32" s="29">
        <f t="shared" si="31"/>
        <v>3963.0803389999992</v>
      </c>
      <c r="U32" s="29">
        <f t="shared" si="31"/>
        <v>3822.6813950000005</v>
      </c>
      <c r="V32" s="29">
        <f t="shared" si="31"/>
        <v>3952.8217700000005</v>
      </c>
      <c r="W32" s="29">
        <f t="shared" ref="W32" si="32">SUM(W33:W34)</f>
        <v>4123.0221149999998</v>
      </c>
      <c r="DA32" s="173" t="s">
        <v>1050</v>
      </c>
    </row>
    <row r="33" spans="1:105" ht="11.45" customHeight="1" x14ac:dyDescent="0.25">
      <c r="A33" s="83" t="s">
        <v>92</v>
      </c>
      <c r="B33" s="87">
        <v>766.88063699999998</v>
      </c>
      <c r="C33" s="87">
        <v>733.80451800000003</v>
      </c>
      <c r="D33" s="87">
        <v>730.00128099999995</v>
      </c>
      <c r="E33" s="87">
        <v>731.61780499999998</v>
      </c>
      <c r="F33" s="87">
        <v>738.61031500000001</v>
      </c>
      <c r="G33" s="87">
        <v>719.62452899999982</v>
      </c>
      <c r="H33" s="87">
        <v>778.64652799999999</v>
      </c>
      <c r="I33" s="87">
        <v>816.4356049999999</v>
      </c>
      <c r="J33" s="87">
        <v>803.65761499999996</v>
      </c>
      <c r="K33" s="87">
        <v>739.52373999999998</v>
      </c>
      <c r="L33" s="87">
        <v>757.16387199999997</v>
      </c>
      <c r="M33" s="87">
        <v>779.34283799999992</v>
      </c>
      <c r="N33" s="87">
        <v>740.51933400000007</v>
      </c>
      <c r="O33" s="87">
        <v>700.64074199999993</v>
      </c>
      <c r="P33" s="87">
        <v>680.25708799999995</v>
      </c>
      <c r="Q33" s="87">
        <v>665.17204600000014</v>
      </c>
      <c r="R33" s="87">
        <v>644.40853299999981</v>
      </c>
      <c r="S33" s="87">
        <v>614.38272199999994</v>
      </c>
      <c r="T33" s="87">
        <v>602.76842299999976</v>
      </c>
      <c r="U33" s="87">
        <v>587.16851399999996</v>
      </c>
      <c r="V33" s="87">
        <v>566.15962500000001</v>
      </c>
      <c r="W33" s="87">
        <v>652.39031099999988</v>
      </c>
      <c r="DA33" s="171" t="s">
        <v>1051</v>
      </c>
    </row>
    <row r="34" spans="1:105" ht="11.45" customHeight="1" x14ac:dyDescent="0.25">
      <c r="A34" s="85" t="s">
        <v>93</v>
      </c>
      <c r="B34" s="88">
        <v>2778.0454989999998</v>
      </c>
      <c r="C34" s="88">
        <v>2807.8247839999995</v>
      </c>
      <c r="D34" s="88">
        <v>2898.9185910000006</v>
      </c>
      <c r="E34" s="88">
        <v>2908.1599380000002</v>
      </c>
      <c r="F34" s="88">
        <v>2989.6738999999989</v>
      </c>
      <c r="G34" s="88">
        <v>2936.3379730000001</v>
      </c>
      <c r="H34" s="88">
        <v>3031.1417019999994</v>
      </c>
      <c r="I34" s="88">
        <v>3155.0670930000001</v>
      </c>
      <c r="J34" s="88">
        <v>2994.6035969999998</v>
      </c>
      <c r="K34" s="88">
        <v>2777.6778799999997</v>
      </c>
      <c r="L34" s="88">
        <v>2743.5332790000002</v>
      </c>
      <c r="M34" s="88">
        <v>2926.4572650000005</v>
      </c>
      <c r="N34" s="88">
        <v>2852.5544760000007</v>
      </c>
      <c r="O34" s="88">
        <v>2939.2062580000006</v>
      </c>
      <c r="P34" s="88">
        <v>2932.8389749999997</v>
      </c>
      <c r="Q34" s="88">
        <v>2916.3756299999995</v>
      </c>
      <c r="R34" s="88">
        <v>3076.1709840000008</v>
      </c>
      <c r="S34" s="88">
        <v>3245.7741550000005</v>
      </c>
      <c r="T34" s="88">
        <v>3360.3119159999997</v>
      </c>
      <c r="U34" s="88">
        <v>3235.5128810000006</v>
      </c>
      <c r="V34" s="88">
        <v>3386.6621450000007</v>
      </c>
      <c r="W34" s="88">
        <v>3470.6318039999996</v>
      </c>
      <c r="DA34" s="178" t="s">
        <v>1052</v>
      </c>
    </row>
    <row r="35" spans="1:105" x14ac:dyDescent="0.25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14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DA35" s="171"/>
    </row>
    <row r="36" spans="1:105" ht="11.45" customHeight="1" x14ac:dyDescent="0.25">
      <c r="A36" s="53" t="s">
        <v>98</v>
      </c>
      <c r="B36" s="54"/>
      <c r="C36" s="54">
        <f t="shared" ref="C36" si="33">C37+C43</f>
        <v>1080.740914</v>
      </c>
      <c r="D36" s="54">
        <f t="shared" ref="D36:V36" si="34">D37+D43</f>
        <v>1520.7167730000001</v>
      </c>
      <c r="E36" s="54">
        <f t="shared" si="34"/>
        <v>1581.6132519999996</v>
      </c>
      <c r="F36" s="54">
        <f t="shared" si="34"/>
        <v>1675.9334330000002</v>
      </c>
      <c r="G36" s="54">
        <f t="shared" si="34"/>
        <v>1476.5762990000003</v>
      </c>
      <c r="H36" s="54">
        <f t="shared" si="34"/>
        <v>1182.3312959999994</v>
      </c>
      <c r="I36" s="54">
        <f t="shared" si="34"/>
        <v>1518.4704320000005</v>
      </c>
      <c r="J36" s="54">
        <f t="shared" si="34"/>
        <v>1512.9972</v>
      </c>
      <c r="K36" s="54">
        <f t="shared" si="34"/>
        <v>1304.4169220000003</v>
      </c>
      <c r="L36" s="54">
        <f t="shared" si="34"/>
        <v>1393.2032010000003</v>
      </c>
      <c r="M36" s="54">
        <f t="shared" si="34"/>
        <v>1074.488691</v>
      </c>
      <c r="N36" s="54">
        <f t="shared" si="34"/>
        <v>1362.770289</v>
      </c>
      <c r="O36" s="54">
        <f t="shared" si="34"/>
        <v>1415.6426339999998</v>
      </c>
      <c r="P36" s="54">
        <f t="shared" si="34"/>
        <v>1041.9529619999996</v>
      </c>
      <c r="Q36" s="54">
        <f t="shared" si="34"/>
        <v>1522.1742239999992</v>
      </c>
      <c r="R36" s="54">
        <f t="shared" si="34"/>
        <v>2025.186956</v>
      </c>
      <c r="S36" s="54">
        <f t="shared" si="34"/>
        <v>1505.332267</v>
      </c>
      <c r="T36" s="54">
        <f t="shared" si="34"/>
        <v>1299.7596639999999</v>
      </c>
      <c r="U36" s="54">
        <f t="shared" si="34"/>
        <v>799.49750799999993</v>
      </c>
      <c r="V36" s="54">
        <f t="shared" si="34"/>
        <v>390.86472400000002</v>
      </c>
      <c r="W36" s="54">
        <f t="shared" ref="W36" si="35">W37+W43</f>
        <v>2041.5108510000002</v>
      </c>
      <c r="DA36" s="172" t="s">
        <v>1053</v>
      </c>
    </row>
    <row r="37" spans="1:105" ht="11.45" customHeight="1" x14ac:dyDescent="0.25">
      <c r="A37" s="27" t="s">
        <v>33</v>
      </c>
      <c r="B37" s="28"/>
      <c r="C37" s="28">
        <f t="shared" ref="C37" si="36">SUM(C38,C39,C42)</f>
        <v>890.39975099999992</v>
      </c>
      <c r="D37" s="28">
        <f t="shared" ref="D37:V37" si="37">SUM(D38,D39,D42)</f>
        <v>1272.9028330000001</v>
      </c>
      <c r="E37" s="28">
        <f t="shared" si="37"/>
        <v>1370.9917569999998</v>
      </c>
      <c r="F37" s="28">
        <f t="shared" si="37"/>
        <v>1433.6965150000001</v>
      </c>
      <c r="G37" s="28">
        <f t="shared" si="37"/>
        <v>1357.6522470000002</v>
      </c>
      <c r="H37" s="28">
        <f t="shared" si="37"/>
        <v>861.45545199999935</v>
      </c>
      <c r="I37" s="28">
        <f t="shared" si="37"/>
        <v>1214.0165490000004</v>
      </c>
      <c r="J37" s="28">
        <f t="shared" si="37"/>
        <v>1444.9479900000001</v>
      </c>
      <c r="K37" s="28">
        <f t="shared" si="37"/>
        <v>1289.9716680000001</v>
      </c>
      <c r="L37" s="28">
        <f t="shared" si="37"/>
        <v>1222.8538870000002</v>
      </c>
      <c r="M37" s="28">
        <f t="shared" si="37"/>
        <v>709.8767489999999</v>
      </c>
      <c r="N37" s="28">
        <f t="shared" si="37"/>
        <v>1272.6725680000002</v>
      </c>
      <c r="O37" s="28">
        <f t="shared" si="37"/>
        <v>1213.9161989999998</v>
      </c>
      <c r="P37" s="28">
        <f t="shared" si="37"/>
        <v>910.97037399999977</v>
      </c>
      <c r="Q37" s="28">
        <f t="shared" si="37"/>
        <v>1385.6649139999993</v>
      </c>
      <c r="R37" s="28">
        <f t="shared" si="37"/>
        <v>1738.5238529999999</v>
      </c>
      <c r="S37" s="28">
        <f t="shared" si="37"/>
        <v>1207.007797</v>
      </c>
      <c r="T37" s="28">
        <f t="shared" si="37"/>
        <v>1028.4121150000001</v>
      </c>
      <c r="U37" s="28">
        <f t="shared" si="37"/>
        <v>725.86755800000003</v>
      </c>
      <c r="V37" s="28">
        <f t="shared" si="37"/>
        <v>114.12843100000009</v>
      </c>
      <c r="W37" s="28">
        <f t="shared" ref="W37" si="38">SUM(W38,W39,W42)</f>
        <v>1721.7343210000001</v>
      </c>
      <c r="DA37" s="173" t="s">
        <v>1054</v>
      </c>
    </row>
    <row r="38" spans="1:105" ht="11.45" customHeight="1" x14ac:dyDescent="0.25">
      <c r="A38" s="107" t="s">
        <v>23</v>
      </c>
      <c r="B38" s="108"/>
      <c r="C38" s="108">
        <v>360.48552499999977</v>
      </c>
      <c r="D38" s="108">
        <v>407.21321299999977</v>
      </c>
      <c r="E38" s="108">
        <v>410.12343899999991</v>
      </c>
      <c r="F38" s="108">
        <v>541.3600449999999</v>
      </c>
      <c r="G38" s="108">
        <v>401.98592399999995</v>
      </c>
      <c r="H38" s="108">
        <v>375.42315699999938</v>
      </c>
      <c r="I38" s="108">
        <v>514.10649799999987</v>
      </c>
      <c r="J38" s="108">
        <v>569.71642299999985</v>
      </c>
      <c r="K38" s="108">
        <v>377.32839700000017</v>
      </c>
      <c r="L38" s="108">
        <v>485.08936900000003</v>
      </c>
      <c r="M38" s="108">
        <v>285.19641299999984</v>
      </c>
      <c r="N38" s="108">
        <v>417.85479800000013</v>
      </c>
      <c r="O38" s="108">
        <v>277.08183499999944</v>
      </c>
      <c r="P38" s="108">
        <v>301.89361300000002</v>
      </c>
      <c r="Q38" s="108">
        <v>342.02156699999989</v>
      </c>
      <c r="R38" s="108">
        <v>464.57449199999991</v>
      </c>
      <c r="S38" s="108">
        <v>377.81994299999991</v>
      </c>
      <c r="T38" s="108">
        <v>423.85723100000018</v>
      </c>
      <c r="U38" s="108">
        <v>306.20515399999994</v>
      </c>
      <c r="V38" s="108">
        <v>39.725690000000093</v>
      </c>
      <c r="W38" s="108">
        <v>128.91637699999984</v>
      </c>
      <c r="DA38" s="203" t="s">
        <v>1055</v>
      </c>
    </row>
    <row r="39" spans="1:105" ht="11.45" customHeight="1" x14ac:dyDescent="0.25">
      <c r="A39" s="109" t="s">
        <v>24</v>
      </c>
      <c r="B39" s="110"/>
      <c r="C39" s="110">
        <f t="shared" ref="C39" si="39">SUM(C40:C41)</f>
        <v>461.1861530000001</v>
      </c>
      <c r="D39" s="110">
        <f t="shared" ref="D39:V39" si="40">SUM(D40:D41)</f>
        <v>832.3229520000001</v>
      </c>
      <c r="E39" s="110">
        <f t="shared" si="40"/>
        <v>923.46277599999996</v>
      </c>
      <c r="F39" s="110">
        <f t="shared" si="40"/>
        <v>835.71954100000016</v>
      </c>
      <c r="G39" s="110">
        <f t="shared" si="40"/>
        <v>913.69628400000022</v>
      </c>
      <c r="H39" s="110">
        <f t="shared" si="40"/>
        <v>464.58801099999994</v>
      </c>
      <c r="I39" s="110">
        <f t="shared" si="40"/>
        <v>667.94098100000042</v>
      </c>
      <c r="J39" s="110">
        <f t="shared" si="40"/>
        <v>794.10165900000027</v>
      </c>
      <c r="K39" s="110">
        <f t="shared" si="40"/>
        <v>803.95192400000008</v>
      </c>
      <c r="L39" s="110">
        <f t="shared" si="40"/>
        <v>722.35954300000014</v>
      </c>
      <c r="M39" s="110">
        <f t="shared" si="40"/>
        <v>416.28712500000006</v>
      </c>
      <c r="N39" s="110">
        <f t="shared" si="40"/>
        <v>813.0985750000001</v>
      </c>
      <c r="O39" s="110">
        <f t="shared" si="40"/>
        <v>922.85360200000036</v>
      </c>
      <c r="P39" s="110">
        <f t="shared" si="40"/>
        <v>599.45937799999979</v>
      </c>
      <c r="Q39" s="110">
        <f t="shared" si="40"/>
        <v>1008.6177959999995</v>
      </c>
      <c r="R39" s="110">
        <f t="shared" si="40"/>
        <v>1247.133235</v>
      </c>
      <c r="S39" s="110">
        <f t="shared" si="40"/>
        <v>792.70478000000014</v>
      </c>
      <c r="T39" s="110">
        <f t="shared" si="40"/>
        <v>588.52067999999986</v>
      </c>
      <c r="U39" s="110">
        <f t="shared" si="40"/>
        <v>374.70501899999999</v>
      </c>
      <c r="V39" s="110">
        <f t="shared" si="40"/>
        <v>74.402741000000006</v>
      </c>
      <c r="W39" s="110">
        <f t="shared" ref="W39" si="41">SUM(W40:W41)</f>
        <v>1565.8265430000004</v>
      </c>
      <c r="DA39" s="176" t="s">
        <v>1056</v>
      </c>
    </row>
    <row r="40" spans="1:105" ht="11.45" customHeight="1" x14ac:dyDescent="0.25">
      <c r="A40" s="111" t="s">
        <v>92</v>
      </c>
      <c r="B40" s="84"/>
      <c r="C40" s="84">
        <v>150.37520500000016</v>
      </c>
      <c r="D40" s="84">
        <v>196.41860799999998</v>
      </c>
      <c r="E40" s="84">
        <v>363.19882199999995</v>
      </c>
      <c r="F40" s="84">
        <v>281.8717240000002</v>
      </c>
      <c r="G40" s="84">
        <v>178.80503000000002</v>
      </c>
      <c r="H40" s="84">
        <v>102.58054499999997</v>
      </c>
      <c r="I40" s="84">
        <v>243.78434400000003</v>
      </c>
      <c r="J40" s="84">
        <v>245.54996400000013</v>
      </c>
      <c r="K40" s="84">
        <v>62.306050999999997</v>
      </c>
      <c r="L40" s="84">
        <v>131.12099400000002</v>
      </c>
      <c r="M40" s="84">
        <v>187.28792500000014</v>
      </c>
      <c r="N40" s="84">
        <v>259.80398999999989</v>
      </c>
      <c r="O40" s="84">
        <v>117.02688400000011</v>
      </c>
      <c r="P40" s="84">
        <v>257.30612800000011</v>
      </c>
      <c r="Q40" s="84">
        <v>77.727892999999952</v>
      </c>
      <c r="R40" s="84">
        <v>202.81121600000014</v>
      </c>
      <c r="S40" s="84">
        <v>229.08565699999997</v>
      </c>
      <c r="T40" s="84">
        <v>156.42771799999997</v>
      </c>
      <c r="U40" s="84">
        <v>162.45094500000008</v>
      </c>
      <c r="V40" s="84">
        <v>9.8717979999999717</v>
      </c>
      <c r="W40" s="84">
        <v>683.57831900000031</v>
      </c>
      <c r="DA40" s="171" t="s">
        <v>1057</v>
      </c>
    </row>
    <row r="41" spans="1:105" ht="11.45" customHeight="1" x14ac:dyDescent="0.25">
      <c r="A41" s="111" t="s">
        <v>93</v>
      </c>
      <c r="B41" s="84"/>
      <c r="C41" s="84">
        <v>310.81094799999994</v>
      </c>
      <c r="D41" s="84">
        <v>635.90434400000015</v>
      </c>
      <c r="E41" s="84">
        <v>560.26395400000001</v>
      </c>
      <c r="F41" s="84">
        <v>553.84781699999996</v>
      </c>
      <c r="G41" s="84">
        <v>734.89125400000023</v>
      </c>
      <c r="H41" s="84">
        <v>362.00746599999997</v>
      </c>
      <c r="I41" s="84">
        <v>424.15663700000033</v>
      </c>
      <c r="J41" s="84">
        <v>548.55169500000011</v>
      </c>
      <c r="K41" s="84">
        <v>741.64587300000005</v>
      </c>
      <c r="L41" s="84">
        <v>591.23854900000015</v>
      </c>
      <c r="M41" s="84">
        <v>228.99919999999992</v>
      </c>
      <c r="N41" s="84">
        <v>553.29458500000021</v>
      </c>
      <c r="O41" s="84">
        <v>805.82671800000026</v>
      </c>
      <c r="P41" s="84">
        <v>342.15324999999962</v>
      </c>
      <c r="Q41" s="84">
        <v>930.88990299999955</v>
      </c>
      <c r="R41" s="84">
        <v>1044.322019</v>
      </c>
      <c r="S41" s="84">
        <v>563.61912300000017</v>
      </c>
      <c r="T41" s="84">
        <v>432.09296199999983</v>
      </c>
      <c r="U41" s="84">
        <v>212.25407399999989</v>
      </c>
      <c r="V41" s="84">
        <v>64.530943000000036</v>
      </c>
      <c r="W41" s="84">
        <v>882.24822400000005</v>
      </c>
      <c r="DA41" s="171" t="s">
        <v>1058</v>
      </c>
    </row>
    <row r="42" spans="1:105" ht="11.45" customHeight="1" x14ac:dyDescent="0.25">
      <c r="A42" s="112" t="s">
        <v>25</v>
      </c>
      <c r="B42" s="113"/>
      <c r="C42" s="113">
        <v>68.728072999999995</v>
      </c>
      <c r="D42" s="113">
        <v>33.366668000000004</v>
      </c>
      <c r="E42" s="113">
        <v>37.405542000000025</v>
      </c>
      <c r="F42" s="113">
        <v>56.616928999999999</v>
      </c>
      <c r="G42" s="113">
        <v>41.970039000000043</v>
      </c>
      <c r="H42" s="113">
        <v>21.444284</v>
      </c>
      <c r="I42" s="113">
        <v>31.969069999999995</v>
      </c>
      <c r="J42" s="113">
        <v>81.129907999999972</v>
      </c>
      <c r="K42" s="113">
        <v>108.69134700000004</v>
      </c>
      <c r="L42" s="113">
        <v>15.404974999999983</v>
      </c>
      <c r="M42" s="113">
        <v>8.3932109999999973</v>
      </c>
      <c r="N42" s="113">
        <v>41.719194999999999</v>
      </c>
      <c r="O42" s="113">
        <v>13.980762000000013</v>
      </c>
      <c r="P42" s="113">
        <v>9.6173829999999825</v>
      </c>
      <c r="Q42" s="113">
        <v>35.025551000000036</v>
      </c>
      <c r="R42" s="113">
        <v>26.816126000000025</v>
      </c>
      <c r="S42" s="113">
        <v>36.483073999999952</v>
      </c>
      <c r="T42" s="113">
        <v>16.034204000000003</v>
      </c>
      <c r="U42" s="113">
        <v>44.957385000000038</v>
      </c>
      <c r="V42" s="113">
        <v>0</v>
      </c>
      <c r="W42" s="113">
        <v>26.99140100000001</v>
      </c>
      <c r="DA42" s="204" t="s">
        <v>1059</v>
      </c>
    </row>
    <row r="43" spans="1:105" ht="11.45" customHeight="1" x14ac:dyDescent="0.25">
      <c r="A43" s="27" t="s">
        <v>34</v>
      </c>
      <c r="B43" s="28"/>
      <c r="C43" s="28">
        <f t="shared" ref="C43" si="42">SUM(C44:C45)</f>
        <v>190.34116299999997</v>
      </c>
      <c r="D43" s="28">
        <f t="shared" ref="D43:V43" si="43">SUM(D44:D45)</f>
        <v>247.81394000000003</v>
      </c>
      <c r="E43" s="28">
        <f t="shared" si="43"/>
        <v>210.62149499999998</v>
      </c>
      <c r="F43" s="28">
        <f t="shared" si="43"/>
        <v>242.23691800000006</v>
      </c>
      <c r="G43" s="28">
        <f t="shared" si="43"/>
        <v>118.924052</v>
      </c>
      <c r="H43" s="28">
        <f t="shared" si="43"/>
        <v>320.87584400000003</v>
      </c>
      <c r="I43" s="28">
        <f t="shared" si="43"/>
        <v>304.45388300000013</v>
      </c>
      <c r="J43" s="28">
        <f t="shared" si="43"/>
        <v>68.04920999999996</v>
      </c>
      <c r="K43" s="28">
        <f t="shared" si="43"/>
        <v>14.445254000000091</v>
      </c>
      <c r="L43" s="28">
        <f t="shared" si="43"/>
        <v>170.34931399999994</v>
      </c>
      <c r="M43" s="28">
        <f t="shared" si="43"/>
        <v>364.61194200000023</v>
      </c>
      <c r="N43" s="28">
        <f t="shared" si="43"/>
        <v>90.097720999999979</v>
      </c>
      <c r="O43" s="28">
        <f t="shared" si="43"/>
        <v>201.72643499999998</v>
      </c>
      <c r="P43" s="28">
        <f t="shared" si="43"/>
        <v>130.98258799999991</v>
      </c>
      <c r="Q43" s="28">
        <f t="shared" si="43"/>
        <v>136.50930999999997</v>
      </c>
      <c r="R43" s="28">
        <f t="shared" si="43"/>
        <v>286.66310299999998</v>
      </c>
      <c r="S43" s="28">
        <f t="shared" si="43"/>
        <v>298.32446999999996</v>
      </c>
      <c r="T43" s="28">
        <f t="shared" si="43"/>
        <v>271.3475489999999</v>
      </c>
      <c r="U43" s="28">
        <f t="shared" si="43"/>
        <v>73.629949999999951</v>
      </c>
      <c r="V43" s="28">
        <f t="shared" si="43"/>
        <v>276.73629299999993</v>
      </c>
      <c r="W43" s="28">
        <f t="shared" ref="W43" si="44">SUM(W44:W45)</f>
        <v>319.77653000000009</v>
      </c>
      <c r="DA43" s="173" t="s">
        <v>1060</v>
      </c>
    </row>
    <row r="44" spans="1:105" ht="11.45" customHeight="1" x14ac:dyDescent="0.25">
      <c r="A44" s="83" t="s">
        <v>92</v>
      </c>
      <c r="B44" s="84"/>
      <c r="C44" s="84">
        <v>19.837959999999981</v>
      </c>
      <c r="D44" s="84">
        <v>35.675610000000027</v>
      </c>
      <c r="E44" s="84">
        <v>51.27578799999997</v>
      </c>
      <c r="F44" s="84">
        <v>51.744393000000045</v>
      </c>
      <c r="G44" s="84">
        <v>24.680007999999972</v>
      </c>
      <c r="H44" s="84">
        <v>103.03111200000002</v>
      </c>
      <c r="I44" s="84">
        <v>77.303753000000029</v>
      </c>
      <c r="J44" s="84">
        <v>38.647180999999968</v>
      </c>
      <c r="K44" s="84">
        <v>3.8357369999999946</v>
      </c>
      <c r="L44" s="84">
        <v>64.025545999999991</v>
      </c>
      <c r="M44" s="84">
        <v>63.306395999999985</v>
      </c>
      <c r="N44" s="84">
        <v>13.114165000000016</v>
      </c>
      <c r="O44" s="84">
        <v>10.246431000000001</v>
      </c>
      <c r="P44" s="84">
        <v>29.168213999999999</v>
      </c>
      <c r="Q44" s="84">
        <v>30.252637000000021</v>
      </c>
      <c r="R44" s="84">
        <v>26.208975999999986</v>
      </c>
      <c r="S44" s="84">
        <v>22.587814000000005</v>
      </c>
      <c r="T44" s="84">
        <v>36.840232</v>
      </c>
      <c r="U44" s="84">
        <v>29.604404999999989</v>
      </c>
      <c r="V44" s="84">
        <v>26.534387999999989</v>
      </c>
      <c r="W44" s="84">
        <v>124.83145199999998</v>
      </c>
      <c r="DA44" s="171" t="s">
        <v>1061</v>
      </c>
    </row>
    <row r="45" spans="1:105" ht="11.45" customHeight="1" x14ac:dyDescent="0.25">
      <c r="A45" s="85" t="s">
        <v>93</v>
      </c>
      <c r="B45" s="86"/>
      <c r="C45" s="86">
        <v>170.50320299999998</v>
      </c>
      <c r="D45" s="86">
        <v>212.13833</v>
      </c>
      <c r="E45" s="86">
        <v>159.345707</v>
      </c>
      <c r="F45" s="86">
        <v>190.492525</v>
      </c>
      <c r="G45" s="86">
        <v>94.244044000000031</v>
      </c>
      <c r="H45" s="86">
        <v>217.84473199999999</v>
      </c>
      <c r="I45" s="86">
        <v>227.15013000000008</v>
      </c>
      <c r="J45" s="86">
        <v>29.402028999999992</v>
      </c>
      <c r="K45" s="86">
        <v>10.609517000000096</v>
      </c>
      <c r="L45" s="86">
        <v>106.32376799999993</v>
      </c>
      <c r="M45" s="86">
        <v>301.30554600000022</v>
      </c>
      <c r="N45" s="86">
        <v>76.983555999999965</v>
      </c>
      <c r="O45" s="86">
        <v>191.48000399999998</v>
      </c>
      <c r="P45" s="86">
        <v>101.81437399999992</v>
      </c>
      <c r="Q45" s="86">
        <v>106.25667299999996</v>
      </c>
      <c r="R45" s="86">
        <v>260.45412699999997</v>
      </c>
      <c r="S45" s="86">
        <v>275.73665599999998</v>
      </c>
      <c r="T45" s="86">
        <v>234.50731699999989</v>
      </c>
      <c r="U45" s="86">
        <v>44.025544999999958</v>
      </c>
      <c r="V45" s="86">
        <v>250.20190499999993</v>
      </c>
      <c r="W45" s="86">
        <v>194.94507800000014</v>
      </c>
      <c r="DA45" s="178" t="s">
        <v>1062</v>
      </c>
    </row>
    <row r="46" spans="1:105" x14ac:dyDescent="0.25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DA46" s="171"/>
    </row>
    <row r="47" spans="1:105" ht="11.45" customHeight="1" x14ac:dyDescent="0.25">
      <c r="A47" s="68" t="s">
        <v>36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DA47" s="179"/>
    </row>
    <row r="48" spans="1:105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DA48" s="208"/>
    </row>
    <row r="49" spans="1:105" ht="11.45" customHeight="1" x14ac:dyDescent="0.25">
      <c r="A49" s="53" t="s">
        <v>99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DA49" s="172"/>
    </row>
    <row r="50" spans="1:105" ht="11.45" customHeight="1" x14ac:dyDescent="0.25">
      <c r="A50" s="27" t="s">
        <v>100</v>
      </c>
      <c r="B50" s="29">
        <f t="shared" ref="B50:J50" si="45">IF(B4=0,0,B4/B15)</f>
        <v>134.69112906163667</v>
      </c>
      <c r="C50" s="29">
        <f t="shared" si="45"/>
        <v>137.06688182140388</v>
      </c>
      <c r="D50" s="29">
        <f t="shared" si="45"/>
        <v>130.18018042967634</v>
      </c>
      <c r="E50" s="29">
        <f t="shared" si="45"/>
        <v>124.86741474663579</v>
      </c>
      <c r="F50" s="29">
        <f t="shared" si="45"/>
        <v>123.90149675846547</v>
      </c>
      <c r="G50" s="29">
        <f t="shared" si="45"/>
        <v>124.46597849498342</v>
      </c>
      <c r="H50" s="29">
        <f t="shared" si="45"/>
        <v>129.88594417441513</v>
      </c>
      <c r="I50" s="29">
        <f t="shared" si="45"/>
        <v>127.02967622557213</v>
      </c>
      <c r="J50" s="29">
        <f t="shared" si="45"/>
        <v>128.16458611022099</v>
      </c>
      <c r="K50" s="29">
        <f t="shared" ref="K50:V50" si="46">IF(K4=0,0,K4/K15)</f>
        <v>123.95680866151307</v>
      </c>
      <c r="L50" s="29">
        <f t="shared" si="46"/>
        <v>122.40573296504471</v>
      </c>
      <c r="M50" s="29">
        <f t="shared" si="46"/>
        <v>123.43195383334985</v>
      </c>
      <c r="N50" s="29">
        <f t="shared" si="46"/>
        <v>121.62904016153067</v>
      </c>
      <c r="O50" s="29">
        <f t="shared" si="46"/>
        <v>122.95307123820015</v>
      </c>
      <c r="P50" s="29">
        <f t="shared" si="46"/>
        <v>124.19222841556017</v>
      </c>
      <c r="Q50" s="29">
        <f t="shared" si="46"/>
        <v>122.42293822644947</v>
      </c>
      <c r="R50" s="29">
        <f t="shared" si="46"/>
        <v>119.46588950658264</v>
      </c>
      <c r="S50" s="29">
        <f t="shared" si="46"/>
        <v>122.71530639813965</v>
      </c>
      <c r="T50" s="29">
        <f t="shared" si="46"/>
        <v>124.95669220136415</v>
      </c>
      <c r="U50" s="29">
        <f t="shared" si="46"/>
        <v>128.91374286226218</v>
      </c>
      <c r="V50" s="29">
        <f t="shared" si="46"/>
        <v>82.032063006098653</v>
      </c>
      <c r="W50" s="29">
        <f t="shared" ref="W50" si="47">IF(W4=0,0,W4/W15)</f>
        <v>85.76002930768739</v>
      </c>
      <c r="DA50" s="173" t="s">
        <v>1063</v>
      </c>
    </row>
    <row r="51" spans="1:105" ht="11.45" customHeight="1" x14ac:dyDescent="0.25">
      <c r="A51" s="107" t="s">
        <v>23</v>
      </c>
      <c r="B51" s="115">
        <f t="shared" ref="B51:J51" si="48">IF(B5=0,0,B5/B16)</f>
        <v>81.54025778074103</v>
      </c>
      <c r="C51" s="115">
        <f t="shared" si="48"/>
        <v>81.264652987454696</v>
      </c>
      <c r="D51" s="115">
        <f t="shared" si="48"/>
        <v>80.717844990061408</v>
      </c>
      <c r="E51" s="115">
        <f t="shared" si="48"/>
        <v>80.102965407066861</v>
      </c>
      <c r="F51" s="115">
        <f t="shared" si="48"/>
        <v>79.879360598036286</v>
      </c>
      <c r="G51" s="115">
        <f t="shared" si="48"/>
        <v>80.347423929494312</v>
      </c>
      <c r="H51" s="115">
        <f t="shared" si="48"/>
        <v>80.14553622589942</v>
      </c>
      <c r="I51" s="115">
        <f t="shared" si="48"/>
        <v>79.610966161725827</v>
      </c>
      <c r="J51" s="115">
        <f t="shared" si="48"/>
        <v>80.205750085740419</v>
      </c>
      <c r="K51" s="115">
        <f t="shared" ref="K51:V51" si="49">IF(K5=0,0,K5/K16)</f>
        <v>79.060179768998864</v>
      </c>
      <c r="L51" s="115">
        <f t="shared" si="49"/>
        <v>79.63341438868369</v>
      </c>
      <c r="M51" s="115">
        <f t="shared" si="49"/>
        <v>79.611494521092922</v>
      </c>
      <c r="N51" s="115">
        <f t="shared" si="49"/>
        <v>79.895523218934457</v>
      </c>
      <c r="O51" s="115">
        <f t="shared" si="49"/>
        <v>79.560265934117879</v>
      </c>
      <c r="P51" s="115">
        <f t="shared" si="49"/>
        <v>79.724645515253542</v>
      </c>
      <c r="Q51" s="115">
        <f t="shared" si="49"/>
        <v>79.922238739244975</v>
      </c>
      <c r="R51" s="115">
        <f t="shared" si="49"/>
        <v>79.940504951080683</v>
      </c>
      <c r="S51" s="115">
        <f t="shared" si="49"/>
        <v>80.529745572537649</v>
      </c>
      <c r="T51" s="115">
        <f t="shared" si="49"/>
        <v>81.565990603629587</v>
      </c>
      <c r="U51" s="115">
        <f t="shared" si="49"/>
        <v>81.233663590341706</v>
      </c>
      <c r="V51" s="115">
        <f t="shared" si="49"/>
        <v>56.049724928133941</v>
      </c>
      <c r="W51" s="115">
        <f t="shared" ref="W51" si="50">IF(W5=0,0,W5/W16)</f>
        <v>58.537238004426371</v>
      </c>
      <c r="DA51" s="203" t="s">
        <v>1064</v>
      </c>
    </row>
    <row r="52" spans="1:105" ht="11.45" customHeight="1" x14ac:dyDescent="0.25">
      <c r="A52" s="109" t="s">
        <v>24</v>
      </c>
      <c r="B52" s="116">
        <f t="shared" ref="B52:J52" si="51">IF(B6=0,0,B6/B17)</f>
        <v>139.95170029045849</v>
      </c>
      <c r="C52" s="116">
        <f t="shared" si="51"/>
        <v>142.71503448559878</v>
      </c>
      <c r="D52" s="116">
        <f t="shared" si="51"/>
        <v>131.7588541417019</v>
      </c>
      <c r="E52" s="116">
        <f t="shared" si="51"/>
        <v>123.57407434947072</v>
      </c>
      <c r="F52" s="116">
        <f t="shared" si="51"/>
        <v>121.60914956001685</v>
      </c>
      <c r="G52" s="116">
        <f t="shared" si="51"/>
        <v>121.28060253162816</v>
      </c>
      <c r="H52" s="116">
        <f t="shared" si="51"/>
        <v>128.54051078504963</v>
      </c>
      <c r="I52" s="116">
        <f t="shared" si="51"/>
        <v>123.68267874191754</v>
      </c>
      <c r="J52" s="116">
        <f t="shared" si="51"/>
        <v>123.36065892681458</v>
      </c>
      <c r="K52" s="116">
        <f t="shared" ref="K52:V52" si="52">IF(K6=0,0,K6/K17)</f>
        <v>116.78511540004385</v>
      </c>
      <c r="L52" s="116">
        <f t="shared" si="52"/>
        <v>113.72777975159353</v>
      </c>
      <c r="M52" s="116">
        <f t="shared" si="52"/>
        <v>115.74611408222545</v>
      </c>
      <c r="N52" s="116">
        <f t="shared" si="52"/>
        <v>112.99828564045269</v>
      </c>
      <c r="O52" s="116">
        <f t="shared" si="52"/>
        <v>114.53312224909277</v>
      </c>
      <c r="P52" s="116">
        <f t="shared" si="52"/>
        <v>116.58734351586624</v>
      </c>
      <c r="Q52" s="116">
        <f t="shared" si="52"/>
        <v>112.5674405748202</v>
      </c>
      <c r="R52" s="116">
        <f t="shared" si="52"/>
        <v>107.27593664690714</v>
      </c>
      <c r="S52" s="116">
        <f t="shared" si="52"/>
        <v>108.91762502848255</v>
      </c>
      <c r="T52" s="116">
        <f t="shared" si="52"/>
        <v>111.13547125695106</v>
      </c>
      <c r="U52" s="116">
        <f t="shared" si="52"/>
        <v>115.72335440543614</v>
      </c>
      <c r="V52" s="116">
        <f t="shared" si="52"/>
        <v>72.469545375159939</v>
      </c>
      <c r="W52" s="116">
        <f t="shared" ref="W52" si="53">IF(W6=0,0,W6/W17)</f>
        <v>73.183582706887691</v>
      </c>
      <c r="DA52" s="176" t="s">
        <v>1065</v>
      </c>
    </row>
    <row r="53" spans="1:105" ht="11.45" customHeight="1" x14ac:dyDescent="0.25">
      <c r="A53" s="111" t="s">
        <v>92</v>
      </c>
      <c r="B53" s="87">
        <f t="shared" ref="B53:J53" si="54">IF(B7=0,0,B7/B18)</f>
        <v>116.51157988316133</v>
      </c>
      <c r="C53" s="87">
        <f t="shared" si="54"/>
        <v>121.10554175715153</v>
      </c>
      <c r="D53" s="87">
        <f t="shared" si="54"/>
        <v>116.14928423078086</v>
      </c>
      <c r="E53" s="87">
        <f t="shared" si="54"/>
        <v>109.57338861071652</v>
      </c>
      <c r="F53" s="87">
        <f t="shared" si="54"/>
        <v>105.15567619737375</v>
      </c>
      <c r="G53" s="87">
        <f t="shared" si="54"/>
        <v>104.64378984281174</v>
      </c>
      <c r="H53" s="87">
        <f t="shared" si="54"/>
        <v>117.09300003123747</v>
      </c>
      <c r="I53" s="87">
        <f t="shared" si="54"/>
        <v>111.0852884916966</v>
      </c>
      <c r="J53" s="87">
        <f t="shared" si="54"/>
        <v>107.60105991936815</v>
      </c>
      <c r="K53" s="87">
        <f t="shared" ref="K53:V53" si="55">IF(K7=0,0,K7/K18)</f>
        <v>105.62558661773787</v>
      </c>
      <c r="L53" s="87">
        <f t="shared" si="55"/>
        <v>104.64299321679572</v>
      </c>
      <c r="M53" s="87">
        <f t="shared" si="55"/>
        <v>99.15173250034681</v>
      </c>
      <c r="N53" s="87">
        <f t="shared" si="55"/>
        <v>96.565210321350023</v>
      </c>
      <c r="O53" s="87">
        <f t="shared" si="55"/>
        <v>104.50448451589739</v>
      </c>
      <c r="P53" s="87">
        <f t="shared" si="55"/>
        <v>105.52188451334027</v>
      </c>
      <c r="Q53" s="87">
        <f t="shared" si="55"/>
        <v>102.49422077536225</v>
      </c>
      <c r="R53" s="87">
        <f t="shared" si="55"/>
        <v>96.816744348570538</v>
      </c>
      <c r="S53" s="87">
        <f t="shared" si="55"/>
        <v>99.41691560896615</v>
      </c>
      <c r="T53" s="87">
        <f t="shared" si="55"/>
        <v>102.18805341133154</v>
      </c>
      <c r="U53" s="87">
        <f t="shared" si="55"/>
        <v>106.78534439931326</v>
      </c>
      <c r="V53" s="87">
        <f t="shared" si="55"/>
        <v>66.333412228219643</v>
      </c>
      <c r="W53" s="87">
        <f t="shared" ref="W53" si="56">IF(W7=0,0,W7/W18)</f>
        <v>63.894399685664482</v>
      </c>
      <c r="DA53" s="171" t="s">
        <v>1066</v>
      </c>
    </row>
    <row r="54" spans="1:105" ht="11.45" customHeight="1" x14ac:dyDescent="0.25">
      <c r="A54" s="111" t="s">
        <v>93</v>
      </c>
      <c r="B54" s="87">
        <f t="shared" ref="B54:J54" si="57">IF(B8=0,0,B8/B19)</f>
        <v>150.09963388725478</v>
      </c>
      <c r="C54" s="87">
        <f t="shared" si="57"/>
        <v>151.59660129962248</v>
      </c>
      <c r="D54" s="87">
        <f t="shared" si="57"/>
        <v>138.18090337211746</v>
      </c>
      <c r="E54" s="87">
        <f t="shared" si="57"/>
        <v>129.52238471608251</v>
      </c>
      <c r="F54" s="87">
        <f t="shared" si="57"/>
        <v>128.6229630238112</v>
      </c>
      <c r="G54" s="87">
        <f t="shared" si="57"/>
        <v>127.78094799632066</v>
      </c>
      <c r="H54" s="87">
        <f t="shared" si="57"/>
        <v>132.96116765072654</v>
      </c>
      <c r="I54" s="87">
        <f t="shared" si="57"/>
        <v>128.77667433511868</v>
      </c>
      <c r="J54" s="87">
        <f t="shared" si="57"/>
        <v>129.54528514867536</v>
      </c>
      <c r="K54" s="87">
        <f t="shared" ref="K54:V54" si="58">IF(K8=0,0,K8/K19)</f>
        <v>120.82897828264814</v>
      </c>
      <c r="L54" s="87">
        <f t="shared" si="58"/>
        <v>116.86716923358257</v>
      </c>
      <c r="M54" s="87">
        <f t="shared" si="58"/>
        <v>121.45921574529588</v>
      </c>
      <c r="N54" s="87">
        <f t="shared" si="58"/>
        <v>118.68280046080027</v>
      </c>
      <c r="O54" s="87">
        <f t="shared" si="58"/>
        <v>117.44774902034673</v>
      </c>
      <c r="P54" s="87">
        <f t="shared" si="58"/>
        <v>119.79095470970039</v>
      </c>
      <c r="Q54" s="87">
        <f t="shared" si="58"/>
        <v>115.29602146182167</v>
      </c>
      <c r="R54" s="87">
        <f t="shared" si="58"/>
        <v>110.01752023572139</v>
      </c>
      <c r="S54" s="87">
        <f t="shared" si="58"/>
        <v>111.29031838623685</v>
      </c>
      <c r="T54" s="87">
        <f t="shared" si="58"/>
        <v>113.25370156647236</v>
      </c>
      <c r="U54" s="87">
        <f t="shared" si="58"/>
        <v>117.89675227917968</v>
      </c>
      <c r="V54" s="87">
        <f t="shared" si="58"/>
        <v>73.96509659436002</v>
      </c>
      <c r="W54" s="87">
        <f t="shared" ref="W54" si="59">IF(W8=0,0,W8/W19)</f>
        <v>75.703020016576062</v>
      </c>
      <c r="DA54" s="171" t="s">
        <v>1067</v>
      </c>
    </row>
    <row r="55" spans="1:105" ht="11.45" customHeight="1" x14ac:dyDescent="0.25">
      <c r="A55" s="112" t="s">
        <v>25</v>
      </c>
      <c r="B55" s="117">
        <f t="shared" ref="B55:J55" si="60">IF(B9=0,0,B9/B20)</f>
        <v>315.63751759953715</v>
      </c>
      <c r="C55" s="117">
        <f t="shared" si="60"/>
        <v>308.49477441661509</v>
      </c>
      <c r="D55" s="117">
        <f t="shared" si="60"/>
        <v>308.9434431016</v>
      </c>
      <c r="E55" s="117">
        <f t="shared" si="60"/>
        <v>306.79528833322883</v>
      </c>
      <c r="F55" s="117">
        <f t="shared" si="60"/>
        <v>303.27692640315502</v>
      </c>
      <c r="G55" s="117">
        <f t="shared" si="60"/>
        <v>303.58373445014672</v>
      </c>
      <c r="H55" s="117">
        <f t="shared" si="60"/>
        <v>315.50116462651653</v>
      </c>
      <c r="I55" s="117">
        <f t="shared" si="60"/>
        <v>320.09763810888484</v>
      </c>
      <c r="J55" s="117">
        <f t="shared" si="60"/>
        <v>318.91539525338959</v>
      </c>
      <c r="K55" s="117">
        <f t="shared" ref="K55:V55" si="61">IF(K9=0,0,K9/K20)</f>
        <v>298.22749065108002</v>
      </c>
      <c r="L55" s="117">
        <f t="shared" si="61"/>
        <v>304.12761837720581</v>
      </c>
      <c r="M55" s="117">
        <f t="shared" si="61"/>
        <v>306.50148878154806</v>
      </c>
      <c r="N55" s="117">
        <f t="shared" si="61"/>
        <v>301.62047293579195</v>
      </c>
      <c r="O55" s="117">
        <f t="shared" si="61"/>
        <v>304.85229876199088</v>
      </c>
      <c r="P55" s="117">
        <f t="shared" si="61"/>
        <v>306.59012099168308</v>
      </c>
      <c r="Q55" s="117">
        <f t="shared" si="61"/>
        <v>308.14861088139952</v>
      </c>
      <c r="R55" s="117">
        <f t="shared" si="61"/>
        <v>319.88758101877272</v>
      </c>
      <c r="S55" s="117">
        <f t="shared" si="61"/>
        <v>337.74878601267892</v>
      </c>
      <c r="T55" s="117">
        <f t="shared" si="61"/>
        <v>348.33986140102019</v>
      </c>
      <c r="U55" s="117">
        <f t="shared" si="61"/>
        <v>350.58340573082631</v>
      </c>
      <c r="V55" s="117">
        <f t="shared" si="61"/>
        <v>231.26409537871848</v>
      </c>
      <c r="W55" s="117">
        <f t="shared" ref="W55" si="62">IF(W9=0,0,W9/W20)</f>
        <v>256.82704222486063</v>
      </c>
      <c r="DA55" s="204" t="s">
        <v>1068</v>
      </c>
    </row>
    <row r="56" spans="1:105" ht="11.45" customHeight="1" x14ac:dyDescent="0.25">
      <c r="A56" s="27" t="s">
        <v>101</v>
      </c>
      <c r="B56" s="29">
        <f t="shared" ref="B56:J56" si="63">IF(B10=0,0,B10/B21)</f>
        <v>547.14928093387016</v>
      </c>
      <c r="C56" s="29">
        <f t="shared" si="63"/>
        <v>528.72959485951003</v>
      </c>
      <c r="D56" s="29">
        <f t="shared" si="63"/>
        <v>510.4586436170315</v>
      </c>
      <c r="E56" s="29">
        <f t="shared" si="63"/>
        <v>526.97086040752242</v>
      </c>
      <c r="F56" s="29">
        <f t="shared" si="63"/>
        <v>524.55944632245973</v>
      </c>
      <c r="G56" s="29">
        <f t="shared" si="63"/>
        <v>551.87539973726803</v>
      </c>
      <c r="H56" s="29">
        <f t="shared" si="63"/>
        <v>562.42401086270229</v>
      </c>
      <c r="I56" s="29">
        <f t="shared" si="63"/>
        <v>549.62231977252566</v>
      </c>
      <c r="J56" s="29">
        <f t="shared" si="63"/>
        <v>583.53813248992697</v>
      </c>
      <c r="K56" s="29">
        <f t="shared" ref="K56:V56" si="64">IF(K10=0,0,K10/K21)</f>
        <v>550.40687454728663</v>
      </c>
      <c r="L56" s="29">
        <f t="shared" si="64"/>
        <v>558.26552141650939</v>
      </c>
      <c r="M56" s="29">
        <f t="shared" si="64"/>
        <v>557.69287801992039</v>
      </c>
      <c r="N56" s="29">
        <f t="shared" si="64"/>
        <v>552.99247375221216</v>
      </c>
      <c r="O56" s="29">
        <f t="shared" si="64"/>
        <v>543.41400136870618</v>
      </c>
      <c r="P56" s="29">
        <f t="shared" si="64"/>
        <v>555.03179921128151</v>
      </c>
      <c r="Q56" s="29">
        <f t="shared" si="64"/>
        <v>573.0485216095434</v>
      </c>
      <c r="R56" s="29">
        <f t="shared" si="64"/>
        <v>563.56707291083501</v>
      </c>
      <c r="S56" s="29">
        <f t="shared" si="64"/>
        <v>542.91898064359611</v>
      </c>
      <c r="T56" s="29">
        <f t="shared" si="64"/>
        <v>536.54990928126551</v>
      </c>
      <c r="U56" s="29">
        <f t="shared" si="64"/>
        <v>551.97490984743001</v>
      </c>
      <c r="V56" s="29">
        <f t="shared" si="64"/>
        <v>484.92715758588639</v>
      </c>
      <c r="W56" s="29">
        <f t="shared" ref="W56" si="65">IF(W10=0,0,W10/W21)</f>
        <v>508.64657393614669</v>
      </c>
      <c r="DA56" s="173" t="s">
        <v>1069</v>
      </c>
    </row>
    <row r="57" spans="1:105" ht="11.45" customHeight="1" x14ac:dyDescent="0.25">
      <c r="A57" s="83" t="s">
        <v>92</v>
      </c>
      <c r="B57" s="87">
        <f t="shared" ref="B57:J57" si="66">IF(B11=0,0,B11/B22)</f>
        <v>640.63693634984088</v>
      </c>
      <c r="C57" s="87">
        <f t="shared" si="66"/>
        <v>657.27881152879309</v>
      </c>
      <c r="D57" s="87">
        <f t="shared" si="66"/>
        <v>659.85077498640817</v>
      </c>
      <c r="E57" s="87">
        <f t="shared" si="66"/>
        <v>720.61811010043209</v>
      </c>
      <c r="F57" s="87">
        <f t="shared" si="66"/>
        <v>743.42719712557596</v>
      </c>
      <c r="G57" s="87">
        <f t="shared" si="66"/>
        <v>761.63553639971576</v>
      </c>
      <c r="H57" s="87">
        <f t="shared" si="66"/>
        <v>750.93896938386365</v>
      </c>
      <c r="I57" s="87">
        <f t="shared" si="66"/>
        <v>739.77394125122385</v>
      </c>
      <c r="J57" s="87">
        <f t="shared" si="66"/>
        <v>754.56166783270885</v>
      </c>
      <c r="K57" s="87">
        <f t="shared" ref="K57:V57" si="67">IF(K11=0,0,K11/K22)</f>
        <v>748.01083816037419</v>
      </c>
      <c r="L57" s="87">
        <f t="shared" si="67"/>
        <v>726.42493883309567</v>
      </c>
      <c r="M57" s="87">
        <f t="shared" si="67"/>
        <v>786.99884726254425</v>
      </c>
      <c r="N57" s="87">
        <f t="shared" si="67"/>
        <v>781.34147336333399</v>
      </c>
      <c r="O57" s="87">
        <f t="shared" si="67"/>
        <v>814.76214103925679</v>
      </c>
      <c r="P57" s="87">
        <f t="shared" si="67"/>
        <v>837.25671419678349</v>
      </c>
      <c r="Q57" s="87">
        <f t="shared" si="67"/>
        <v>830.76679423891267</v>
      </c>
      <c r="R57" s="87">
        <f t="shared" si="67"/>
        <v>824.65151182719433</v>
      </c>
      <c r="S57" s="87">
        <f t="shared" si="67"/>
        <v>803.85620364835472</v>
      </c>
      <c r="T57" s="87">
        <f t="shared" si="67"/>
        <v>829.21925755408529</v>
      </c>
      <c r="U57" s="87">
        <f t="shared" si="67"/>
        <v>820.11150210967378</v>
      </c>
      <c r="V57" s="87">
        <f t="shared" si="67"/>
        <v>737.88469788829718</v>
      </c>
      <c r="W57" s="87">
        <f t="shared" ref="W57" si="68">IF(W11=0,0,W11/W22)</f>
        <v>704.55102950750279</v>
      </c>
      <c r="DA57" s="171" t="s">
        <v>1070</v>
      </c>
    </row>
    <row r="58" spans="1:105" ht="11.45" customHeight="1" x14ac:dyDescent="0.25">
      <c r="A58" s="85" t="s">
        <v>93</v>
      </c>
      <c r="B58" s="88">
        <f t="shared" ref="B58:J58" si="69">IF(B12=0,0,B12/B23)</f>
        <v>521.34197428928599</v>
      </c>
      <c r="C58" s="88">
        <f t="shared" si="69"/>
        <v>496.22597549864406</v>
      </c>
      <c r="D58" s="88">
        <f t="shared" si="69"/>
        <v>472.87410848237641</v>
      </c>
      <c r="E58" s="88">
        <f t="shared" si="69"/>
        <v>478.97923439991473</v>
      </c>
      <c r="F58" s="88">
        <f t="shared" si="69"/>
        <v>471.25934316962974</v>
      </c>
      <c r="G58" s="88">
        <f t="shared" si="69"/>
        <v>501.37893816160675</v>
      </c>
      <c r="H58" s="88">
        <f t="shared" si="69"/>
        <v>513.46723094540516</v>
      </c>
      <c r="I58" s="88">
        <f t="shared" si="69"/>
        <v>501.26357757621849</v>
      </c>
      <c r="J58" s="88">
        <f t="shared" si="69"/>
        <v>536.8059391492435</v>
      </c>
      <c r="K58" s="88">
        <f t="shared" ref="K58:V58" si="70">IF(K12=0,0,K12/K23)</f>
        <v>497.79261639835272</v>
      </c>
      <c r="L58" s="88">
        <f t="shared" si="70"/>
        <v>512.1242909485577</v>
      </c>
      <c r="M58" s="88">
        <f t="shared" si="70"/>
        <v>503.09919097255289</v>
      </c>
      <c r="N58" s="88">
        <f t="shared" si="70"/>
        <v>499.39556669303408</v>
      </c>
      <c r="O58" s="88">
        <f t="shared" si="70"/>
        <v>487.95296315409553</v>
      </c>
      <c r="P58" s="88">
        <f t="shared" si="70"/>
        <v>499.10292212049785</v>
      </c>
      <c r="Q58" s="88">
        <f t="shared" si="70"/>
        <v>522.05701955007771</v>
      </c>
      <c r="R58" s="88">
        <f t="shared" si="70"/>
        <v>516.93268967843596</v>
      </c>
      <c r="S58" s="88">
        <f t="shared" si="70"/>
        <v>498.2812040017435</v>
      </c>
      <c r="T58" s="88">
        <f t="shared" si="70"/>
        <v>487.71253002823448</v>
      </c>
      <c r="U58" s="88">
        <f t="shared" si="70"/>
        <v>504.99562354726697</v>
      </c>
      <c r="V58" s="88">
        <f t="shared" si="70"/>
        <v>446.63407099727624</v>
      </c>
      <c r="W58" s="88">
        <f t="shared" ref="W58" si="71">IF(W12=0,0,W12/W23)</f>
        <v>474.39748007711768</v>
      </c>
      <c r="DA58" s="178" t="s">
        <v>1071</v>
      </c>
    </row>
    <row r="59" spans="1:105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DA59" s="171"/>
    </row>
    <row r="60" spans="1:105" ht="11.45" customHeight="1" x14ac:dyDescent="0.25">
      <c r="A60" s="53" t="s">
        <v>102</v>
      </c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DA60" s="172"/>
    </row>
    <row r="61" spans="1:105" ht="11.45" customHeight="1" x14ac:dyDescent="0.25">
      <c r="A61" s="27" t="s">
        <v>103</v>
      </c>
      <c r="B61" s="29">
        <f t="shared" ref="B61" si="72">IF(B26=0,0,(B62*B27+B64*B29+B65*B30+B66*B31)/(B27+B29+B30+B31))</f>
        <v>353.06419079270489</v>
      </c>
      <c r="C61" s="29">
        <f t="shared" ref="C61" si="73">IF(C26=0,0,(C62*C27+C64*C29+C65*C30+C66*C31)/(C27+C29+C30+C31))</f>
        <v>354.25373511438977</v>
      </c>
      <c r="D61" s="29">
        <f t="shared" ref="D61" si="74">IF(D26=0,0,(D62*D27+D64*D29+D65*D30+D66*D31)/(D27+D29+D30+D31))</f>
        <v>354.17667287077256</v>
      </c>
      <c r="E61" s="29">
        <f t="shared" ref="E61" si="75">IF(E26=0,0,(E62*E27+E64*E29+E65*E30+E66*E31)/(E27+E29+E30+E31))</f>
        <v>353.99138249018949</v>
      </c>
      <c r="F61" s="29">
        <f t="shared" ref="F61" si="76">IF(F26=0,0,(F62*F27+F64*F29+F65*F30+F66*F31)/(F27+F29+F30+F31))</f>
        <v>354.45979859113322</v>
      </c>
      <c r="G61" s="29">
        <f t="shared" ref="G61" si="77">IF(G26=0,0,(G62*G27+G64*G29+G65*G30+G66*G31)/(G27+G29+G30+G31))</f>
        <v>354.37994196233262</v>
      </c>
      <c r="H61" s="29">
        <f t="shared" ref="H61" si="78">IF(H26=0,0,(H62*H27+H64*H29+H65*H30+H66*H31)/(H27+H29+H30+H31))</f>
        <v>354.82524603311413</v>
      </c>
      <c r="I61" s="29">
        <f t="shared" ref="I61" si="79">IF(I26=0,0,(I62*I27+I64*I29+I65*I30+I66*I31)/(I27+I29+I30+I31))</f>
        <v>355.22203009674359</v>
      </c>
      <c r="J61" s="29">
        <f t="shared" ref="J61" si="80">IF(J26=0,0,(J62*J27+J64*J29+J65*J30+J66*J31)/(J27+J29+J30+J31))</f>
        <v>355.94111533272672</v>
      </c>
      <c r="K61" s="29">
        <f t="shared" ref="K61" si="81">IF(K26=0,0,(K62*K27+K64*K29+K65*K30+K66*K31)/(K27+K29+K30+K31))</f>
        <v>356.46562976482045</v>
      </c>
      <c r="L61" s="29">
        <f t="shared" ref="L61" si="82">IF(L26=0,0,(L62*L27+L64*L29+L65*L30+L66*L31)/(L27+L29+L30+L31))</f>
        <v>356.58195152524746</v>
      </c>
      <c r="M61" s="29">
        <f t="shared" ref="M61" si="83">IF(M26=0,0,(M62*M27+M64*M29+M65*M30+M66*M31)/(M27+M29+M30+M31))</f>
        <v>356.83020120052311</v>
      </c>
      <c r="N61" s="29">
        <f t="shared" ref="N61" si="84">IF(N26=0,0,(N62*N27+N64*N29+N65*N30+N66*N31)/(N27+N29+N30+N31))</f>
        <v>356.70731102689109</v>
      </c>
      <c r="O61" s="29">
        <f t="shared" ref="O61" si="85">IF(O26=0,0,(O62*O27+O64*O29+O65*O30+O66*O31)/(O27+O29+O30+O31))</f>
        <v>356.10758382750316</v>
      </c>
      <c r="P61" s="29">
        <f t="shared" ref="P61" si="86">IF(P26=0,0,(P62*P27+P64*P29+P65*P30+P66*P31)/(P27+P29+P30+P31))</f>
        <v>355.97213686674098</v>
      </c>
      <c r="Q61" s="29">
        <f t="shared" ref="Q61" si="87">IF(Q26=0,0,(Q62*Q27+Q64*Q29+Q65*Q30+Q66*Q31)/(Q27+Q29+Q30+Q31))</f>
        <v>355.4836852662566</v>
      </c>
      <c r="R61" s="29">
        <f t="shared" ref="R61" si="88">IF(R26=0,0,(R62*R27+R64*R29+R65*R30+R66*R31)/(R27+R29+R30+R31))</f>
        <v>354.83274451789799</v>
      </c>
      <c r="S61" s="29">
        <f t="shared" ref="S61" si="89">IF(S26=0,0,(S62*S27+S64*S29+S65*S30+S66*S31)/(S27+S29+S30+S31))</f>
        <v>354.87774181296675</v>
      </c>
      <c r="T61" s="29">
        <f t="shared" ref="T61" si="90">IF(T26=0,0,(T62*T27+T64*T29+T65*T30+T66*T31)/(T27+T29+T30+T31))</f>
        <v>355.09130521887374</v>
      </c>
      <c r="U61" s="29">
        <f t="shared" ref="U61" si="91">IF(U26=0,0,(U62*U27+U64*U29+U65*U30+U66*U31)/(U27+U29+U30+U31))</f>
        <v>355.61998062967621</v>
      </c>
      <c r="V61" s="29">
        <f t="shared" ref="V61" si="92">IF(V26=0,0,(V62*V27+V64*V29+V65*V30+V66*V31)/(V27+V29+V30+V31))</f>
        <v>355.80248653835952</v>
      </c>
      <c r="W61" s="29">
        <f t="shared" ref="W61" si="93">IF(W26=0,0,(W62*W27+W64*W29+W65*W30+W66*W31)/(W27+W29+W30+W31))</f>
        <v>354.02080076056086</v>
      </c>
      <c r="DA61" s="173" t="s">
        <v>1072</v>
      </c>
    </row>
    <row r="62" spans="1:105" ht="11.45" customHeight="1" x14ac:dyDescent="0.25">
      <c r="A62" s="107" t="s">
        <v>23</v>
      </c>
      <c r="B62" s="115">
        <v>400</v>
      </c>
      <c r="C62" s="115">
        <v>400</v>
      </c>
      <c r="D62" s="115">
        <v>400</v>
      </c>
      <c r="E62" s="115">
        <v>400</v>
      </c>
      <c r="F62" s="115">
        <v>400</v>
      </c>
      <c r="G62" s="115">
        <v>400</v>
      </c>
      <c r="H62" s="115">
        <v>400</v>
      </c>
      <c r="I62" s="115">
        <v>400</v>
      </c>
      <c r="J62" s="115">
        <v>400</v>
      </c>
      <c r="K62" s="115">
        <v>400</v>
      </c>
      <c r="L62" s="115">
        <v>400</v>
      </c>
      <c r="M62" s="115">
        <v>400</v>
      </c>
      <c r="N62" s="115">
        <v>400</v>
      </c>
      <c r="O62" s="115">
        <v>400</v>
      </c>
      <c r="P62" s="115">
        <v>400</v>
      </c>
      <c r="Q62" s="115">
        <v>400</v>
      </c>
      <c r="R62" s="115">
        <v>400</v>
      </c>
      <c r="S62" s="115">
        <v>400</v>
      </c>
      <c r="T62" s="115">
        <v>400</v>
      </c>
      <c r="U62" s="115">
        <v>400</v>
      </c>
      <c r="V62" s="115">
        <v>400</v>
      </c>
      <c r="W62" s="115">
        <v>400</v>
      </c>
      <c r="DA62" s="203" t="s">
        <v>1073</v>
      </c>
    </row>
    <row r="63" spans="1:105" ht="11.45" customHeight="1" x14ac:dyDescent="0.25">
      <c r="A63" s="109" t="s">
        <v>24</v>
      </c>
      <c r="B63" s="116">
        <f t="shared" ref="B63" si="94">IF(B28=0,0,(B64*B29+B65*B30)/(B29+B30))</f>
        <v>320</v>
      </c>
      <c r="C63" s="116">
        <f t="shared" ref="C63" si="95">IF(C28=0,0,(C64*C29+C65*C30)/(C29+C30))</f>
        <v>319.99999999999994</v>
      </c>
      <c r="D63" s="116">
        <f t="shared" ref="D63" si="96">IF(D28=0,0,(D64*D29+D65*D30)/(D29+D30))</f>
        <v>320</v>
      </c>
      <c r="E63" s="116">
        <f t="shared" ref="E63" si="97">IF(E28=0,0,(E64*E29+E65*E30)/(E29+E30))</f>
        <v>320</v>
      </c>
      <c r="F63" s="116">
        <f t="shared" ref="F63" si="98">IF(F28=0,0,(F64*F29+F65*F30)/(F29+F30))</f>
        <v>320</v>
      </c>
      <c r="G63" s="116">
        <f t="shared" ref="G63" si="99">IF(G28=0,0,(G64*G29+G65*G30)/(G29+G30))</f>
        <v>320</v>
      </c>
      <c r="H63" s="116">
        <f t="shared" ref="H63" si="100">IF(H28=0,0,(H64*H29+H65*H30)/(H29+H30))</f>
        <v>320.00000000000006</v>
      </c>
      <c r="I63" s="116">
        <f t="shared" ref="I63" si="101">IF(I28=0,0,(I64*I29+I65*I30)/(I29+I30))</f>
        <v>320</v>
      </c>
      <c r="J63" s="116">
        <f t="shared" ref="J63" si="102">IF(J28=0,0,(J64*J29+J65*J30)/(J29+J30))</f>
        <v>320</v>
      </c>
      <c r="K63" s="116">
        <f t="shared" ref="K63" si="103">IF(K28=0,0,(K64*K29+K65*K30)/(K29+K30))</f>
        <v>319.99999999999994</v>
      </c>
      <c r="L63" s="116">
        <f t="shared" ref="L63" si="104">IF(L28=0,0,(L64*L29+L65*L30)/(L29+L30))</f>
        <v>320</v>
      </c>
      <c r="M63" s="116">
        <f t="shared" ref="M63" si="105">IF(M28=0,0,(M64*M29+M65*M30)/(M29+M30))</f>
        <v>320.00000000000006</v>
      </c>
      <c r="N63" s="116">
        <f t="shared" ref="N63" si="106">IF(N28=0,0,(N64*N29+N65*N30)/(N29+N30))</f>
        <v>320</v>
      </c>
      <c r="O63" s="116">
        <f t="shared" ref="O63" si="107">IF(O28=0,0,(O64*O29+O65*O30)/(O29+O30))</f>
        <v>320.00000000000006</v>
      </c>
      <c r="P63" s="116">
        <f t="shared" ref="P63" si="108">IF(P28=0,0,(P64*P29+P65*P30)/(P29+P30))</f>
        <v>319.99999999999994</v>
      </c>
      <c r="Q63" s="116">
        <f t="shared" ref="Q63" si="109">IF(Q28=0,0,(Q64*Q29+Q65*Q30)/(Q29+Q30))</f>
        <v>320</v>
      </c>
      <c r="R63" s="116">
        <f t="shared" ref="R63" si="110">IF(R28=0,0,(R64*R29+R65*R30)/(R29+R30))</f>
        <v>320</v>
      </c>
      <c r="S63" s="116">
        <f t="shared" ref="S63" si="111">IF(S28=0,0,(S64*S29+S65*S30)/(S29+S30))</f>
        <v>320</v>
      </c>
      <c r="T63" s="116">
        <f t="shared" ref="T63" si="112">IF(T28=0,0,(T64*T29+T65*T30)/(T29+T30))</f>
        <v>320</v>
      </c>
      <c r="U63" s="116">
        <f t="shared" ref="U63" si="113">IF(U28=0,0,(U64*U29+U65*U30)/(U29+U30))</f>
        <v>320</v>
      </c>
      <c r="V63" s="116">
        <f t="shared" ref="V63" si="114">IF(V28=0,0,(V64*V29+V65*V30)/(V29+V30))</f>
        <v>320.00000000000006</v>
      </c>
      <c r="W63" s="116">
        <f t="shared" ref="W63" si="115">IF(W28=0,0,(W64*W29+W65*W30)/(W29+W30))</f>
        <v>320</v>
      </c>
      <c r="DA63" s="176" t="s">
        <v>1074</v>
      </c>
    </row>
    <row r="64" spans="1:105" ht="11.45" customHeight="1" x14ac:dyDescent="0.25">
      <c r="A64" s="111" t="s">
        <v>92</v>
      </c>
      <c r="B64" s="87">
        <v>320</v>
      </c>
      <c r="C64" s="87">
        <v>320</v>
      </c>
      <c r="D64" s="87">
        <v>320</v>
      </c>
      <c r="E64" s="87">
        <v>320</v>
      </c>
      <c r="F64" s="87">
        <v>320</v>
      </c>
      <c r="G64" s="87">
        <v>320</v>
      </c>
      <c r="H64" s="87">
        <v>320</v>
      </c>
      <c r="I64" s="87">
        <v>320</v>
      </c>
      <c r="J64" s="87">
        <v>320</v>
      </c>
      <c r="K64" s="87">
        <v>320</v>
      </c>
      <c r="L64" s="87">
        <v>320</v>
      </c>
      <c r="M64" s="87">
        <v>320</v>
      </c>
      <c r="N64" s="87">
        <v>320</v>
      </c>
      <c r="O64" s="87">
        <v>320</v>
      </c>
      <c r="P64" s="87">
        <v>320</v>
      </c>
      <c r="Q64" s="87">
        <v>320</v>
      </c>
      <c r="R64" s="87">
        <v>320</v>
      </c>
      <c r="S64" s="87">
        <v>320</v>
      </c>
      <c r="T64" s="87">
        <v>320</v>
      </c>
      <c r="U64" s="87">
        <v>320</v>
      </c>
      <c r="V64" s="87">
        <v>320</v>
      </c>
      <c r="W64" s="87">
        <v>320</v>
      </c>
      <c r="DA64" s="171" t="s">
        <v>1075</v>
      </c>
    </row>
    <row r="65" spans="1:105" ht="11.45" customHeight="1" x14ac:dyDescent="0.25">
      <c r="A65" s="111" t="s">
        <v>93</v>
      </c>
      <c r="B65" s="87">
        <v>320</v>
      </c>
      <c r="C65" s="87">
        <v>320</v>
      </c>
      <c r="D65" s="87">
        <v>320</v>
      </c>
      <c r="E65" s="87">
        <v>320</v>
      </c>
      <c r="F65" s="87">
        <v>320</v>
      </c>
      <c r="G65" s="87">
        <v>320</v>
      </c>
      <c r="H65" s="87">
        <v>320</v>
      </c>
      <c r="I65" s="87">
        <v>320</v>
      </c>
      <c r="J65" s="87">
        <v>320</v>
      </c>
      <c r="K65" s="87">
        <v>320</v>
      </c>
      <c r="L65" s="87">
        <v>320</v>
      </c>
      <c r="M65" s="87">
        <v>320</v>
      </c>
      <c r="N65" s="87">
        <v>320</v>
      </c>
      <c r="O65" s="87">
        <v>320</v>
      </c>
      <c r="P65" s="87">
        <v>320</v>
      </c>
      <c r="Q65" s="87">
        <v>320</v>
      </c>
      <c r="R65" s="87">
        <v>320</v>
      </c>
      <c r="S65" s="87">
        <v>320</v>
      </c>
      <c r="T65" s="87">
        <v>320</v>
      </c>
      <c r="U65" s="87">
        <v>320</v>
      </c>
      <c r="V65" s="87">
        <v>320</v>
      </c>
      <c r="W65" s="87">
        <v>320</v>
      </c>
      <c r="DA65" s="171" t="s">
        <v>1076</v>
      </c>
    </row>
    <row r="66" spans="1:105" ht="11.45" customHeight="1" x14ac:dyDescent="0.25">
      <c r="A66" s="112" t="s">
        <v>25</v>
      </c>
      <c r="B66" s="117">
        <v>560</v>
      </c>
      <c r="C66" s="117">
        <v>560</v>
      </c>
      <c r="D66" s="117">
        <v>560</v>
      </c>
      <c r="E66" s="117">
        <v>560</v>
      </c>
      <c r="F66" s="117">
        <v>560</v>
      </c>
      <c r="G66" s="117">
        <v>560</v>
      </c>
      <c r="H66" s="117">
        <v>560</v>
      </c>
      <c r="I66" s="117">
        <v>560</v>
      </c>
      <c r="J66" s="117">
        <v>560</v>
      </c>
      <c r="K66" s="117">
        <v>560</v>
      </c>
      <c r="L66" s="117">
        <v>560</v>
      </c>
      <c r="M66" s="117">
        <v>560</v>
      </c>
      <c r="N66" s="117">
        <v>560</v>
      </c>
      <c r="O66" s="117">
        <v>560</v>
      </c>
      <c r="P66" s="117">
        <v>560</v>
      </c>
      <c r="Q66" s="117">
        <v>560</v>
      </c>
      <c r="R66" s="117">
        <v>560</v>
      </c>
      <c r="S66" s="117">
        <v>560</v>
      </c>
      <c r="T66" s="117">
        <v>560</v>
      </c>
      <c r="U66" s="117">
        <v>560</v>
      </c>
      <c r="V66" s="117">
        <v>560</v>
      </c>
      <c r="W66" s="117">
        <v>560</v>
      </c>
      <c r="DA66" s="204" t="s">
        <v>1077</v>
      </c>
    </row>
    <row r="67" spans="1:105" ht="11.45" customHeight="1" x14ac:dyDescent="0.25">
      <c r="A67" s="27" t="s">
        <v>80</v>
      </c>
      <c r="B67" s="29">
        <f t="shared" ref="B67" si="116">IF(B32=0,0,(B68*B33+B69*B34)/(B33+B34))</f>
        <v>2100</v>
      </c>
      <c r="C67" s="29">
        <f t="shared" ref="C67" si="117">IF(C32=0,0,(C68*C33+C69*C34)/(C33+C34))</f>
        <v>2100</v>
      </c>
      <c r="D67" s="29">
        <f t="shared" ref="D67" si="118">IF(D32=0,0,(D68*D33+D69*D34)/(D33+D34))</f>
        <v>2100</v>
      </c>
      <c r="E67" s="29">
        <f t="shared" ref="E67" si="119">IF(E32=0,0,(E68*E33+E69*E34)/(E33+E34))</f>
        <v>2100</v>
      </c>
      <c r="F67" s="29">
        <f t="shared" ref="F67" si="120">IF(F32=0,0,(F68*F33+F69*F34)/(F33+F34))</f>
        <v>2100</v>
      </c>
      <c r="G67" s="29">
        <f t="shared" ref="G67" si="121">IF(G32=0,0,(G68*G33+G69*G34)/(G33+G34))</f>
        <v>2100</v>
      </c>
      <c r="H67" s="29">
        <f t="shared" ref="H67" si="122">IF(H32=0,0,(H68*H33+H69*H34)/(H33+H34))</f>
        <v>2100</v>
      </c>
      <c r="I67" s="29">
        <f t="shared" ref="I67" si="123">IF(I32=0,0,(I68*I33+I69*I34)/(I33+I34))</f>
        <v>2100</v>
      </c>
      <c r="J67" s="29">
        <f t="shared" ref="J67" si="124">IF(J32=0,0,(J68*J33+J69*J34)/(J33+J34))</f>
        <v>2100</v>
      </c>
      <c r="K67" s="29">
        <f t="shared" ref="K67" si="125">IF(K32=0,0,(K68*K33+K69*K34)/(K33+K34))</f>
        <v>2100</v>
      </c>
      <c r="L67" s="29">
        <f t="shared" ref="L67" si="126">IF(L32=0,0,(L68*L33+L69*L34)/(L33+L34))</f>
        <v>2099.9999999999995</v>
      </c>
      <c r="M67" s="29">
        <f t="shared" ref="M67" si="127">IF(M32=0,0,(M68*M33+M69*M34)/(M33+M34))</f>
        <v>2100</v>
      </c>
      <c r="N67" s="29">
        <f t="shared" ref="N67" si="128">IF(N32=0,0,(N68*N33+N69*N34)/(N33+N34))</f>
        <v>2100</v>
      </c>
      <c r="O67" s="29">
        <f t="shared" ref="O67" si="129">IF(O32=0,0,(O68*O33+O69*O34)/(O33+O34))</f>
        <v>2100</v>
      </c>
      <c r="P67" s="29">
        <f t="shared" ref="P67" si="130">IF(P32=0,0,(P68*P33+P69*P34)/(P33+P34))</f>
        <v>2100</v>
      </c>
      <c r="Q67" s="29">
        <f t="shared" ref="Q67" si="131">IF(Q32=0,0,(Q68*Q33+Q69*Q34)/(Q33+Q34))</f>
        <v>2100</v>
      </c>
      <c r="R67" s="29">
        <f t="shared" ref="R67" si="132">IF(R32=0,0,(R68*R33+R69*R34)/(R33+R34))</f>
        <v>2100</v>
      </c>
      <c r="S67" s="29">
        <f t="shared" ref="S67" si="133">IF(S32=0,0,(S68*S33+S69*S34)/(S33+S34))</f>
        <v>2100</v>
      </c>
      <c r="T67" s="29">
        <f t="shared" ref="T67" si="134">IF(T32=0,0,(T68*T33+T69*T34)/(T33+T34))</f>
        <v>2100</v>
      </c>
      <c r="U67" s="29">
        <f t="shared" ref="U67" si="135">IF(U32=0,0,(U68*U33+U69*U34)/(U33+U34))</f>
        <v>2100</v>
      </c>
      <c r="V67" s="29">
        <f t="shared" ref="V67" si="136">IF(V32=0,0,(V68*V33+V69*V34)/(V33+V34))</f>
        <v>2100.0000000000005</v>
      </c>
      <c r="W67" s="29">
        <f t="shared" ref="W67" si="137">IF(W32=0,0,(W68*W33+W69*W34)/(W33+W34))</f>
        <v>2100</v>
      </c>
      <c r="DA67" s="173" t="s">
        <v>1078</v>
      </c>
    </row>
    <row r="68" spans="1:105" ht="11.45" customHeight="1" x14ac:dyDescent="0.25">
      <c r="A68" s="83" t="s">
        <v>92</v>
      </c>
      <c r="B68" s="87">
        <v>2100</v>
      </c>
      <c r="C68" s="87">
        <v>2100</v>
      </c>
      <c r="D68" s="87">
        <v>2100</v>
      </c>
      <c r="E68" s="87">
        <v>2100</v>
      </c>
      <c r="F68" s="87">
        <v>2100</v>
      </c>
      <c r="G68" s="87">
        <v>2100</v>
      </c>
      <c r="H68" s="87">
        <v>2100</v>
      </c>
      <c r="I68" s="87">
        <v>2100</v>
      </c>
      <c r="J68" s="87">
        <v>2100</v>
      </c>
      <c r="K68" s="87">
        <v>2100</v>
      </c>
      <c r="L68" s="87">
        <v>2100</v>
      </c>
      <c r="M68" s="87">
        <v>2100</v>
      </c>
      <c r="N68" s="87">
        <v>2100</v>
      </c>
      <c r="O68" s="87">
        <v>2100</v>
      </c>
      <c r="P68" s="87">
        <v>2100</v>
      </c>
      <c r="Q68" s="87">
        <v>2100</v>
      </c>
      <c r="R68" s="87">
        <v>2100</v>
      </c>
      <c r="S68" s="87">
        <v>2100</v>
      </c>
      <c r="T68" s="87">
        <v>2100</v>
      </c>
      <c r="U68" s="87">
        <v>2100</v>
      </c>
      <c r="V68" s="87">
        <v>2100</v>
      </c>
      <c r="W68" s="87">
        <v>2100</v>
      </c>
      <c r="DA68" s="171" t="s">
        <v>1079</v>
      </c>
    </row>
    <row r="69" spans="1:105" ht="11.45" customHeight="1" x14ac:dyDescent="0.25">
      <c r="A69" s="85" t="s">
        <v>93</v>
      </c>
      <c r="B69" s="88">
        <v>2100</v>
      </c>
      <c r="C69" s="88">
        <v>2100</v>
      </c>
      <c r="D69" s="88">
        <v>2100</v>
      </c>
      <c r="E69" s="88">
        <v>2100</v>
      </c>
      <c r="F69" s="88">
        <v>2100</v>
      </c>
      <c r="G69" s="88">
        <v>2100</v>
      </c>
      <c r="H69" s="88">
        <v>2100</v>
      </c>
      <c r="I69" s="88">
        <v>2100</v>
      </c>
      <c r="J69" s="88">
        <v>2100</v>
      </c>
      <c r="K69" s="88">
        <v>2100</v>
      </c>
      <c r="L69" s="88">
        <v>2100</v>
      </c>
      <c r="M69" s="88">
        <v>2100</v>
      </c>
      <c r="N69" s="88">
        <v>2100</v>
      </c>
      <c r="O69" s="88">
        <v>2100</v>
      </c>
      <c r="P69" s="88">
        <v>2100</v>
      </c>
      <c r="Q69" s="88">
        <v>2100</v>
      </c>
      <c r="R69" s="88">
        <v>2100</v>
      </c>
      <c r="S69" s="88">
        <v>2100</v>
      </c>
      <c r="T69" s="88">
        <v>2100</v>
      </c>
      <c r="U69" s="88">
        <v>2100</v>
      </c>
      <c r="V69" s="88">
        <v>2100</v>
      </c>
      <c r="W69" s="88">
        <v>2100</v>
      </c>
      <c r="DA69" s="178" t="s">
        <v>1080</v>
      </c>
    </row>
    <row r="70" spans="1:105" x14ac:dyDescent="0.25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14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DA70" s="171"/>
    </row>
    <row r="71" spans="1:105" ht="11.45" customHeight="1" x14ac:dyDescent="0.25">
      <c r="A71" s="53" t="s">
        <v>104</v>
      </c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DA71" s="172"/>
    </row>
    <row r="72" spans="1:105" ht="11.45" customHeight="1" x14ac:dyDescent="0.25">
      <c r="A72" s="27" t="s">
        <v>33</v>
      </c>
      <c r="B72" s="30">
        <f>IF(B50=0,0,B50/B61)</f>
        <v>0.38149190026670837</v>
      </c>
      <c r="C72" s="30">
        <f t="shared" ref="C72:J72" si="138">IF(C50=0,0,C50/C61)</f>
        <v>0.38691725233932822</v>
      </c>
      <c r="D72" s="30">
        <f t="shared" si="138"/>
        <v>0.36755718374816521</v>
      </c>
      <c r="E72" s="30">
        <f t="shared" si="138"/>
        <v>0.35274139689006795</v>
      </c>
      <c r="F72" s="30">
        <f t="shared" si="138"/>
        <v>0.34955020922241437</v>
      </c>
      <c r="G72" s="30">
        <f t="shared" si="138"/>
        <v>0.35122184908595372</v>
      </c>
      <c r="H72" s="30">
        <f t="shared" si="138"/>
        <v>0.36605609557526664</v>
      </c>
      <c r="I72" s="30">
        <f t="shared" si="138"/>
        <v>0.35760641363086632</v>
      </c>
      <c r="J72" s="30">
        <f t="shared" si="138"/>
        <v>0.36007244060696747</v>
      </c>
      <c r="K72" s="30">
        <f t="shared" ref="K72:V72" si="139">IF(K50=0,0,K50/K61)</f>
        <v>0.34773845866512865</v>
      </c>
      <c r="L72" s="30">
        <f t="shared" si="139"/>
        <v>0.34327517823452675</v>
      </c>
      <c r="M72" s="30">
        <f t="shared" si="139"/>
        <v>0.34591229503016885</v>
      </c>
      <c r="N72" s="30">
        <f t="shared" si="139"/>
        <v>0.34097714401026508</v>
      </c>
      <c r="O72" s="30">
        <f t="shared" si="139"/>
        <v>0.34526945457516017</v>
      </c>
      <c r="P72" s="30">
        <f t="shared" si="139"/>
        <v>0.34888188021876504</v>
      </c>
      <c r="Q72" s="30">
        <f t="shared" si="139"/>
        <v>0.34438412591214962</v>
      </c>
      <c r="R72" s="30">
        <f t="shared" si="139"/>
        <v>0.33668225763351639</v>
      </c>
      <c r="S72" s="30">
        <f t="shared" si="139"/>
        <v>0.34579600786237813</v>
      </c>
      <c r="T72" s="30">
        <f t="shared" si="139"/>
        <v>0.35190017430683762</v>
      </c>
      <c r="U72" s="30">
        <f t="shared" si="139"/>
        <v>0.36250421765954183</v>
      </c>
      <c r="V72" s="30">
        <f t="shared" si="139"/>
        <v>0.23055505824087227</v>
      </c>
      <c r="W72" s="30">
        <f t="shared" ref="W72" si="140">IF(W50=0,0,W50/W61)</f>
        <v>0.24224573562752461</v>
      </c>
      <c r="DA72" s="173"/>
    </row>
    <row r="73" spans="1:105" ht="11.45" customHeight="1" x14ac:dyDescent="0.25">
      <c r="A73" s="107" t="s">
        <v>23</v>
      </c>
      <c r="B73" s="118">
        <f t="shared" ref="B73:J80" si="141">IF(B51=0,0,B51/B62)</f>
        <v>0.20385064445185258</v>
      </c>
      <c r="C73" s="118">
        <f t="shared" si="141"/>
        <v>0.20316163246863675</v>
      </c>
      <c r="D73" s="118">
        <f t="shared" si="141"/>
        <v>0.20179461247515351</v>
      </c>
      <c r="E73" s="118">
        <f t="shared" si="141"/>
        <v>0.20025741351766715</v>
      </c>
      <c r="F73" s="118">
        <f t="shared" si="141"/>
        <v>0.19969840149509072</v>
      </c>
      <c r="G73" s="118">
        <f t="shared" si="141"/>
        <v>0.20086855982373578</v>
      </c>
      <c r="H73" s="118">
        <f t="shared" si="141"/>
        <v>0.20036384056474854</v>
      </c>
      <c r="I73" s="118">
        <f t="shared" si="141"/>
        <v>0.19902741540431457</v>
      </c>
      <c r="J73" s="118">
        <f t="shared" si="141"/>
        <v>0.20051437521435106</v>
      </c>
      <c r="K73" s="118">
        <f t="shared" ref="K73:V73" si="142">IF(K51=0,0,K51/K62)</f>
        <v>0.19765044942249715</v>
      </c>
      <c r="L73" s="118">
        <f t="shared" si="142"/>
        <v>0.19908353597170922</v>
      </c>
      <c r="M73" s="118">
        <f t="shared" si="142"/>
        <v>0.1990287363027323</v>
      </c>
      <c r="N73" s="118">
        <f t="shared" si="142"/>
        <v>0.19973880804733615</v>
      </c>
      <c r="O73" s="118">
        <f t="shared" si="142"/>
        <v>0.1989006648352947</v>
      </c>
      <c r="P73" s="118">
        <f t="shared" si="142"/>
        <v>0.19931161378813386</v>
      </c>
      <c r="Q73" s="118">
        <f t="shared" si="142"/>
        <v>0.19980559684811244</v>
      </c>
      <c r="R73" s="118">
        <f t="shared" si="142"/>
        <v>0.1998512623777017</v>
      </c>
      <c r="S73" s="118">
        <f t="shared" si="142"/>
        <v>0.20132436393134412</v>
      </c>
      <c r="T73" s="118">
        <f t="shared" si="142"/>
        <v>0.20391497650907398</v>
      </c>
      <c r="U73" s="118">
        <f t="shared" si="142"/>
        <v>0.20308415897585427</v>
      </c>
      <c r="V73" s="118">
        <f t="shared" si="142"/>
        <v>0.14012431232033484</v>
      </c>
      <c r="W73" s="118">
        <f t="shared" ref="W73" si="143">IF(W51=0,0,W51/W62)</f>
        <v>0.14634309501106593</v>
      </c>
      <c r="DA73" s="203"/>
    </row>
    <row r="74" spans="1:105" ht="11.45" customHeight="1" x14ac:dyDescent="0.25">
      <c r="A74" s="109" t="s">
        <v>24</v>
      </c>
      <c r="B74" s="119">
        <f t="shared" si="141"/>
        <v>0.43734906340768276</v>
      </c>
      <c r="C74" s="119">
        <f t="shared" si="141"/>
        <v>0.44598448276749625</v>
      </c>
      <c r="D74" s="119">
        <f t="shared" si="141"/>
        <v>0.41174641919281846</v>
      </c>
      <c r="E74" s="119">
        <f t="shared" si="141"/>
        <v>0.38616898234209601</v>
      </c>
      <c r="F74" s="119">
        <f t="shared" si="141"/>
        <v>0.38002859237505265</v>
      </c>
      <c r="G74" s="119">
        <f t="shared" si="141"/>
        <v>0.37900188291133802</v>
      </c>
      <c r="H74" s="119">
        <f t="shared" si="141"/>
        <v>0.40168909620328003</v>
      </c>
      <c r="I74" s="119">
        <f t="shared" si="141"/>
        <v>0.38650837106849234</v>
      </c>
      <c r="J74" s="119">
        <f t="shared" si="141"/>
        <v>0.38550205914629554</v>
      </c>
      <c r="K74" s="119">
        <f t="shared" ref="K74:V74" si="144">IF(K52=0,0,K52/K63)</f>
        <v>0.36495348562513708</v>
      </c>
      <c r="L74" s="119">
        <f t="shared" si="144"/>
        <v>0.35539931172372979</v>
      </c>
      <c r="M74" s="119">
        <f t="shared" si="144"/>
        <v>0.36170660650695446</v>
      </c>
      <c r="N74" s="119">
        <f t="shared" si="144"/>
        <v>0.35311964262641465</v>
      </c>
      <c r="O74" s="119">
        <f t="shared" si="144"/>
        <v>0.35791600702841486</v>
      </c>
      <c r="P74" s="119">
        <f t="shared" si="144"/>
        <v>0.36433544848708205</v>
      </c>
      <c r="Q74" s="119">
        <f t="shared" si="144"/>
        <v>0.35177325179631314</v>
      </c>
      <c r="R74" s="119">
        <f t="shared" si="144"/>
        <v>0.3352373020215848</v>
      </c>
      <c r="S74" s="119">
        <f t="shared" si="144"/>
        <v>0.34036757821400798</v>
      </c>
      <c r="T74" s="119">
        <f t="shared" si="144"/>
        <v>0.34729834767797207</v>
      </c>
      <c r="U74" s="119">
        <f t="shared" si="144"/>
        <v>0.36163548251698796</v>
      </c>
      <c r="V74" s="119">
        <f t="shared" si="144"/>
        <v>0.22646732929737476</v>
      </c>
      <c r="W74" s="119">
        <f t="shared" ref="W74" si="145">IF(W52=0,0,W52/W63)</f>
        <v>0.22869869595902403</v>
      </c>
      <c r="DA74" s="176"/>
    </row>
    <row r="75" spans="1:105" ht="11.45" customHeight="1" x14ac:dyDescent="0.25">
      <c r="A75" s="111" t="s">
        <v>92</v>
      </c>
      <c r="B75" s="120">
        <f t="shared" si="141"/>
        <v>0.36409868713487914</v>
      </c>
      <c r="C75" s="120">
        <f t="shared" si="141"/>
        <v>0.37845481799109854</v>
      </c>
      <c r="D75" s="120">
        <f t="shared" si="141"/>
        <v>0.36296651322119022</v>
      </c>
      <c r="E75" s="120">
        <f t="shared" si="141"/>
        <v>0.3424168394084891</v>
      </c>
      <c r="F75" s="120">
        <f t="shared" si="141"/>
        <v>0.32861148811679297</v>
      </c>
      <c r="G75" s="120">
        <f t="shared" si="141"/>
        <v>0.32701184325878668</v>
      </c>
      <c r="H75" s="120">
        <f t="shared" si="141"/>
        <v>0.3659156250976171</v>
      </c>
      <c r="I75" s="120">
        <f t="shared" si="141"/>
        <v>0.34714152653655189</v>
      </c>
      <c r="J75" s="120">
        <f t="shared" si="141"/>
        <v>0.33625331224802546</v>
      </c>
      <c r="K75" s="120">
        <f t="shared" ref="K75:V75" si="146">IF(K53=0,0,K53/K64)</f>
        <v>0.33007995818043084</v>
      </c>
      <c r="L75" s="120">
        <f t="shared" si="146"/>
        <v>0.32700935380248664</v>
      </c>
      <c r="M75" s="120">
        <f t="shared" si="146"/>
        <v>0.30984916406358376</v>
      </c>
      <c r="N75" s="120">
        <f t="shared" si="146"/>
        <v>0.30176628225421881</v>
      </c>
      <c r="O75" s="120">
        <f t="shared" si="146"/>
        <v>0.32657651411217936</v>
      </c>
      <c r="P75" s="120">
        <f t="shared" si="146"/>
        <v>0.32975588910418835</v>
      </c>
      <c r="Q75" s="120">
        <f t="shared" si="146"/>
        <v>0.32029443992300705</v>
      </c>
      <c r="R75" s="120">
        <f t="shared" si="146"/>
        <v>0.30255232608928295</v>
      </c>
      <c r="S75" s="120">
        <f t="shared" si="146"/>
        <v>0.31067786127801922</v>
      </c>
      <c r="T75" s="120">
        <f t="shared" si="146"/>
        <v>0.31933766691041104</v>
      </c>
      <c r="U75" s="120">
        <f t="shared" si="146"/>
        <v>0.33370420124785394</v>
      </c>
      <c r="V75" s="120">
        <f t="shared" si="146"/>
        <v>0.20729191321318638</v>
      </c>
      <c r="W75" s="120">
        <f t="shared" ref="W75" si="147">IF(W53=0,0,W53/W64)</f>
        <v>0.19966999901770149</v>
      </c>
      <c r="DA75" s="171"/>
    </row>
    <row r="76" spans="1:105" ht="11.45" customHeight="1" x14ac:dyDescent="0.25">
      <c r="A76" s="111" t="s">
        <v>93</v>
      </c>
      <c r="B76" s="120">
        <f t="shared" si="141"/>
        <v>0.46906135589767117</v>
      </c>
      <c r="C76" s="120">
        <f t="shared" si="141"/>
        <v>0.47373937906132024</v>
      </c>
      <c r="D76" s="120">
        <f t="shared" si="141"/>
        <v>0.43181532303786707</v>
      </c>
      <c r="E76" s="120">
        <f t="shared" si="141"/>
        <v>0.40475745223775783</v>
      </c>
      <c r="F76" s="120">
        <f t="shared" si="141"/>
        <v>0.40194675944941</v>
      </c>
      <c r="G76" s="120">
        <f t="shared" si="141"/>
        <v>0.39931546248850208</v>
      </c>
      <c r="H76" s="120">
        <f t="shared" si="141"/>
        <v>0.41550364890852043</v>
      </c>
      <c r="I76" s="120">
        <f t="shared" si="141"/>
        <v>0.4024271072972459</v>
      </c>
      <c r="J76" s="120">
        <f t="shared" si="141"/>
        <v>0.40482901608961053</v>
      </c>
      <c r="K76" s="120">
        <f t="shared" ref="K76:V76" si="148">IF(K54=0,0,K54/K65)</f>
        <v>0.37759055713327544</v>
      </c>
      <c r="L76" s="120">
        <f t="shared" si="148"/>
        <v>0.36520990385494556</v>
      </c>
      <c r="M76" s="120">
        <f t="shared" si="148"/>
        <v>0.37956004920404962</v>
      </c>
      <c r="N76" s="120">
        <f t="shared" si="148"/>
        <v>0.37088375144000085</v>
      </c>
      <c r="O76" s="120">
        <f t="shared" si="148"/>
        <v>0.36702421568858357</v>
      </c>
      <c r="P76" s="120">
        <f t="shared" si="148"/>
        <v>0.37434673346781372</v>
      </c>
      <c r="Q76" s="120">
        <f t="shared" si="148"/>
        <v>0.36030006706819273</v>
      </c>
      <c r="R76" s="120">
        <f t="shared" si="148"/>
        <v>0.34380475073662936</v>
      </c>
      <c r="S76" s="120">
        <f t="shared" si="148"/>
        <v>0.34778224495699017</v>
      </c>
      <c r="T76" s="120">
        <f t="shared" si="148"/>
        <v>0.3539178173952261</v>
      </c>
      <c r="U76" s="120">
        <f t="shared" si="148"/>
        <v>0.3684273508724365</v>
      </c>
      <c r="V76" s="120">
        <f t="shared" si="148"/>
        <v>0.23114092685737506</v>
      </c>
      <c r="W76" s="120">
        <f t="shared" ref="W76" si="149">IF(W54=0,0,W54/W65)</f>
        <v>0.2365719375518002</v>
      </c>
      <c r="DA76" s="171"/>
    </row>
    <row r="77" spans="1:105" ht="11.45" customHeight="1" x14ac:dyDescent="0.25">
      <c r="A77" s="112" t="s">
        <v>25</v>
      </c>
      <c r="B77" s="121">
        <f t="shared" si="141"/>
        <v>0.56363842428488775</v>
      </c>
      <c r="C77" s="121">
        <f t="shared" si="141"/>
        <v>0.55088352574395549</v>
      </c>
      <c r="D77" s="121">
        <f t="shared" si="141"/>
        <v>0.55168471982428569</v>
      </c>
      <c r="E77" s="121">
        <f t="shared" si="141"/>
        <v>0.54784872916648009</v>
      </c>
      <c r="F77" s="121">
        <f t="shared" si="141"/>
        <v>0.54156594000563396</v>
      </c>
      <c r="G77" s="121">
        <f t="shared" si="141"/>
        <v>0.5421138115181191</v>
      </c>
      <c r="H77" s="121">
        <f t="shared" si="141"/>
        <v>0.56339493683306519</v>
      </c>
      <c r="I77" s="121">
        <f t="shared" si="141"/>
        <v>0.57160292519443723</v>
      </c>
      <c r="J77" s="121">
        <f t="shared" si="141"/>
        <v>0.56949177723819566</v>
      </c>
      <c r="K77" s="121">
        <f t="shared" ref="K77:V77" si="150">IF(K55=0,0,K55/K66)</f>
        <v>0.53254909044835719</v>
      </c>
      <c r="L77" s="121">
        <f t="shared" si="150"/>
        <v>0.54308503281643894</v>
      </c>
      <c r="M77" s="121">
        <f t="shared" si="150"/>
        <v>0.54732408710990721</v>
      </c>
      <c r="N77" s="121">
        <f t="shared" si="150"/>
        <v>0.53860798738534277</v>
      </c>
      <c r="O77" s="121">
        <f t="shared" si="150"/>
        <v>0.5443791049321266</v>
      </c>
      <c r="P77" s="121">
        <f t="shared" si="150"/>
        <v>0.54748235891371977</v>
      </c>
      <c r="Q77" s="121">
        <f t="shared" si="150"/>
        <v>0.55026537657392771</v>
      </c>
      <c r="R77" s="121">
        <f t="shared" si="150"/>
        <v>0.57122782324780841</v>
      </c>
      <c r="S77" s="121">
        <f t="shared" si="150"/>
        <v>0.60312283216549811</v>
      </c>
      <c r="T77" s="121">
        <f t="shared" si="150"/>
        <v>0.62203546678753607</v>
      </c>
      <c r="U77" s="121">
        <f t="shared" si="150"/>
        <v>0.6260417959479041</v>
      </c>
      <c r="V77" s="121">
        <f t="shared" si="150"/>
        <v>0.41297159889056873</v>
      </c>
      <c r="W77" s="121">
        <f t="shared" ref="W77" si="151">IF(W55=0,0,W55/W66)</f>
        <v>0.4586197182586797</v>
      </c>
      <c r="DA77" s="204"/>
    </row>
    <row r="78" spans="1:105" ht="11.45" customHeight="1" x14ac:dyDescent="0.25">
      <c r="A78" s="27" t="s">
        <v>34</v>
      </c>
      <c r="B78" s="30">
        <f t="shared" si="141"/>
        <v>0.26054727663517624</v>
      </c>
      <c r="C78" s="30">
        <f t="shared" si="141"/>
        <v>0.25177599755214763</v>
      </c>
      <c r="D78" s="30">
        <f t="shared" si="141"/>
        <v>0.24307554457953881</v>
      </c>
      <c r="E78" s="30">
        <f t="shared" si="141"/>
        <v>0.25093850495596304</v>
      </c>
      <c r="F78" s="30">
        <f t="shared" si="141"/>
        <v>0.24979021253450465</v>
      </c>
      <c r="G78" s="30">
        <f t="shared" si="141"/>
        <v>0.26279780939869907</v>
      </c>
      <c r="H78" s="30">
        <f t="shared" si="141"/>
        <v>0.26782095755366775</v>
      </c>
      <c r="I78" s="30">
        <f t="shared" si="141"/>
        <v>0.26172491417739319</v>
      </c>
      <c r="J78" s="30">
        <f t="shared" si="141"/>
        <v>0.27787530118567949</v>
      </c>
      <c r="K78" s="30">
        <f t="shared" ref="K78:V78" si="152">IF(K56=0,0,K56/K67)</f>
        <v>0.26209851168918413</v>
      </c>
      <c r="L78" s="30">
        <f t="shared" si="152"/>
        <v>0.26584072448405216</v>
      </c>
      <c r="M78" s="30">
        <f t="shared" si="152"/>
        <v>0.26556803715234306</v>
      </c>
      <c r="N78" s="30">
        <f t="shared" si="152"/>
        <v>0.26332974940581533</v>
      </c>
      <c r="O78" s="30">
        <f t="shared" si="152"/>
        <v>0.25876857208033627</v>
      </c>
      <c r="P78" s="30">
        <f t="shared" si="152"/>
        <v>0.26430085676727688</v>
      </c>
      <c r="Q78" s="30">
        <f t="shared" si="152"/>
        <v>0.27288024838549685</v>
      </c>
      <c r="R78" s="30">
        <f t="shared" si="152"/>
        <v>0.26836527281468336</v>
      </c>
      <c r="S78" s="30">
        <f t="shared" si="152"/>
        <v>0.25853284792552195</v>
      </c>
      <c r="T78" s="30">
        <f t="shared" si="152"/>
        <v>0.25549995680060261</v>
      </c>
      <c r="U78" s="30">
        <f t="shared" si="152"/>
        <v>0.26284519516544286</v>
      </c>
      <c r="V78" s="30">
        <f t="shared" si="152"/>
        <v>0.23091769408851728</v>
      </c>
      <c r="W78" s="30">
        <f t="shared" ref="W78" si="153">IF(W56=0,0,W56/W67)</f>
        <v>0.24221265425530794</v>
      </c>
      <c r="DA78" s="173"/>
    </row>
    <row r="79" spans="1:105" ht="11.45" customHeight="1" x14ac:dyDescent="0.25">
      <c r="A79" s="83" t="s">
        <v>92</v>
      </c>
      <c r="B79" s="120">
        <f t="shared" si="141"/>
        <v>0.3050652077856385</v>
      </c>
      <c r="C79" s="120">
        <f t="shared" si="141"/>
        <v>0.31298991025180622</v>
      </c>
      <c r="D79" s="120">
        <f t="shared" si="141"/>
        <v>0.31421465475543248</v>
      </c>
      <c r="E79" s="120">
        <f t="shared" si="141"/>
        <v>0.34315148100020576</v>
      </c>
      <c r="F79" s="120">
        <f t="shared" si="141"/>
        <v>0.354012951012179</v>
      </c>
      <c r="G79" s="120">
        <f t="shared" si="141"/>
        <v>0.36268358876176943</v>
      </c>
      <c r="H79" s="120">
        <f t="shared" si="141"/>
        <v>0.35758998542088744</v>
      </c>
      <c r="I79" s="120">
        <f t="shared" si="141"/>
        <v>0.35227330535772566</v>
      </c>
      <c r="J79" s="120">
        <f t="shared" si="141"/>
        <v>0.35931507992033757</v>
      </c>
      <c r="K79" s="120">
        <f t="shared" ref="K79:V79" si="154">IF(K57=0,0,K57/K68)</f>
        <v>0.35619563721922581</v>
      </c>
      <c r="L79" s="120">
        <f t="shared" si="154"/>
        <v>0.34591663753956936</v>
      </c>
      <c r="M79" s="120">
        <f t="shared" si="154"/>
        <v>0.37476135583930681</v>
      </c>
      <c r="N79" s="120">
        <f t="shared" si="154"/>
        <v>0.37206736826825426</v>
      </c>
      <c r="O79" s="120">
        <f t="shared" si="154"/>
        <v>0.38798197192345563</v>
      </c>
      <c r="P79" s="120">
        <f t="shared" si="154"/>
        <v>0.39869367342703976</v>
      </c>
      <c r="Q79" s="120">
        <f t="shared" si="154"/>
        <v>0.39560323535186315</v>
      </c>
      <c r="R79" s="120">
        <f t="shared" si="154"/>
        <v>0.39269119610818776</v>
      </c>
      <c r="S79" s="120">
        <f t="shared" si="154"/>
        <v>0.38278866840397846</v>
      </c>
      <c r="T79" s="120">
        <f t="shared" si="154"/>
        <v>0.39486631312099302</v>
      </c>
      <c r="U79" s="120">
        <f t="shared" si="154"/>
        <v>0.39052928671889225</v>
      </c>
      <c r="V79" s="120">
        <f t="shared" si="154"/>
        <v>0.3513736656610939</v>
      </c>
      <c r="W79" s="120">
        <f t="shared" ref="W79" si="155">IF(W57=0,0,W57/W68)</f>
        <v>0.335500490241668</v>
      </c>
      <c r="DA79" s="171"/>
    </row>
    <row r="80" spans="1:105" ht="11.45" customHeight="1" x14ac:dyDescent="0.25">
      <c r="A80" s="85" t="s">
        <v>93</v>
      </c>
      <c r="B80" s="122">
        <f t="shared" si="141"/>
        <v>0.2482580829948981</v>
      </c>
      <c r="C80" s="122">
        <f t="shared" si="141"/>
        <v>0.23629808357078289</v>
      </c>
      <c r="D80" s="122">
        <f t="shared" si="141"/>
        <v>0.22517814689636972</v>
      </c>
      <c r="E80" s="122">
        <f t="shared" si="141"/>
        <v>0.2280853497142451</v>
      </c>
      <c r="F80" s="122">
        <f t="shared" si="141"/>
        <v>0.22440921103315703</v>
      </c>
      <c r="G80" s="122">
        <f t="shared" si="141"/>
        <v>0.23875187531505085</v>
      </c>
      <c r="H80" s="122">
        <f t="shared" si="141"/>
        <v>0.24450820521209771</v>
      </c>
      <c r="I80" s="122">
        <f t="shared" si="141"/>
        <v>0.23869694170296119</v>
      </c>
      <c r="J80" s="122">
        <f t="shared" si="141"/>
        <v>0.25562187578535406</v>
      </c>
      <c r="K80" s="122">
        <f t="shared" ref="K80:V80" si="156">IF(K58=0,0,K58/K69)</f>
        <v>0.23704410304683463</v>
      </c>
      <c r="L80" s="122">
        <f t="shared" si="156"/>
        <v>0.24386870997550367</v>
      </c>
      <c r="M80" s="122">
        <f t="shared" si="156"/>
        <v>0.23957104332026327</v>
      </c>
      <c r="N80" s="122">
        <f t="shared" si="156"/>
        <v>0.23780741271096861</v>
      </c>
      <c r="O80" s="122">
        <f t="shared" si="156"/>
        <v>0.23235855388290264</v>
      </c>
      <c r="P80" s="122">
        <f t="shared" si="156"/>
        <v>0.23766805815261802</v>
      </c>
      <c r="Q80" s="122">
        <f t="shared" si="156"/>
        <v>0.24859858073813224</v>
      </c>
      <c r="R80" s="122">
        <f t="shared" si="156"/>
        <v>0.24615842365639809</v>
      </c>
      <c r="S80" s="122">
        <f t="shared" si="156"/>
        <v>0.23727676381035406</v>
      </c>
      <c r="T80" s="122">
        <f t="shared" si="156"/>
        <v>0.2322440619182069</v>
      </c>
      <c r="U80" s="122">
        <f t="shared" si="156"/>
        <v>0.2404741064510795</v>
      </c>
      <c r="V80" s="122">
        <f t="shared" si="156"/>
        <v>0.21268289095108392</v>
      </c>
      <c r="W80" s="122">
        <f t="shared" ref="W80" si="157">IF(W58=0,0,W58/W69)</f>
        <v>0.22590356194148462</v>
      </c>
      <c r="DA80" s="178"/>
    </row>
    <row r="81" spans="1:105" x14ac:dyDescent="0.25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DA81" s="171"/>
    </row>
    <row r="82" spans="1:105" ht="11.45" customHeight="1" x14ac:dyDescent="0.25">
      <c r="A82" s="53" t="s">
        <v>105</v>
      </c>
      <c r="B82" s="54">
        <f t="shared" ref="B82:J82" si="158">IF(B14=0,0,B14/B25*1000000)</f>
        <v>149954.73073597168</v>
      </c>
      <c r="C82" s="54">
        <f t="shared" si="158"/>
        <v>148694.30763143004</v>
      </c>
      <c r="D82" s="54">
        <f t="shared" si="158"/>
        <v>150029.50974560616</v>
      </c>
      <c r="E82" s="54">
        <f t="shared" si="158"/>
        <v>149738.51002338293</v>
      </c>
      <c r="F82" s="54">
        <f t="shared" si="158"/>
        <v>149871.79423693029</v>
      </c>
      <c r="G82" s="54">
        <f t="shared" si="158"/>
        <v>148580.68215464705</v>
      </c>
      <c r="H82" s="54">
        <f t="shared" si="158"/>
        <v>146711.02121984895</v>
      </c>
      <c r="I82" s="54">
        <f t="shared" si="158"/>
        <v>149108.98879006749</v>
      </c>
      <c r="J82" s="54">
        <f t="shared" si="158"/>
        <v>147759.12330086465</v>
      </c>
      <c r="K82" s="54">
        <f t="shared" ref="K82:V82" si="159">IF(K14=0,0,K14/K25*1000000)</f>
        <v>145683.71207956425</v>
      </c>
      <c r="L82" s="54">
        <f t="shared" si="159"/>
        <v>147182.20720215788</v>
      </c>
      <c r="M82" s="54">
        <f t="shared" si="159"/>
        <v>149770.09705980297</v>
      </c>
      <c r="N82" s="54">
        <f t="shared" si="159"/>
        <v>150142.6754404986</v>
      </c>
      <c r="O82" s="54">
        <f t="shared" si="159"/>
        <v>148206.33899593973</v>
      </c>
      <c r="P82" s="54">
        <f t="shared" si="159"/>
        <v>147797.52225818226</v>
      </c>
      <c r="Q82" s="54">
        <f t="shared" si="159"/>
        <v>147818.33277516416</v>
      </c>
      <c r="R82" s="54">
        <f t="shared" si="159"/>
        <v>148785.84062200738</v>
      </c>
      <c r="S82" s="54">
        <f t="shared" si="159"/>
        <v>148713.98285684304</v>
      </c>
      <c r="T82" s="54">
        <f t="shared" si="159"/>
        <v>148883.36592489766</v>
      </c>
      <c r="U82" s="54">
        <f t="shared" si="159"/>
        <v>149032.88774461759</v>
      </c>
      <c r="V82" s="54">
        <f t="shared" si="159"/>
        <v>140284.23783717476</v>
      </c>
      <c r="W82" s="54">
        <f t="shared" ref="W82" si="160">IF(W14=0,0,W14/W25*1000000)</f>
        <v>148967.92216443646</v>
      </c>
      <c r="DA82" s="172" t="s">
        <v>1081</v>
      </c>
    </row>
    <row r="83" spans="1:105" ht="11.45" customHeight="1" x14ac:dyDescent="0.25">
      <c r="A83" s="27" t="s">
        <v>33</v>
      </c>
      <c r="B83" s="28">
        <f t="shared" ref="B83:J91" si="161">IF(B15=0,0,B15/B26*1000000)</f>
        <v>141628.04747873102</v>
      </c>
      <c r="C83" s="28">
        <f t="shared" si="161"/>
        <v>140590.59155904141</v>
      </c>
      <c r="D83" s="28">
        <f t="shared" si="161"/>
        <v>141891.62611720982</v>
      </c>
      <c r="E83" s="28">
        <f t="shared" si="161"/>
        <v>142176.62018145583</v>
      </c>
      <c r="F83" s="28">
        <f t="shared" si="161"/>
        <v>141841.36956797499</v>
      </c>
      <c r="G83" s="28">
        <f t="shared" si="161"/>
        <v>141265.9585171488</v>
      </c>
      <c r="H83" s="28">
        <f t="shared" si="161"/>
        <v>138996.83712886696</v>
      </c>
      <c r="I83" s="28">
        <f t="shared" si="161"/>
        <v>141107.90081570402</v>
      </c>
      <c r="J83" s="28">
        <f t="shared" si="161"/>
        <v>141190.44181853341</v>
      </c>
      <c r="K83" s="28">
        <f t="shared" ref="K83:V83" si="162">IF(K15=0,0,K15/K26*1000000)</f>
        <v>141145.65109334013</v>
      </c>
      <c r="L83" s="28">
        <f t="shared" si="162"/>
        <v>141016.73012140582</v>
      </c>
      <c r="M83" s="28">
        <f t="shared" si="162"/>
        <v>143236.89449002809</v>
      </c>
      <c r="N83" s="28">
        <f t="shared" si="162"/>
        <v>144010.62917814258</v>
      </c>
      <c r="O83" s="28">
        <f t="shared" si="162"/>
        <v>141746.69860130022</v>
      </c>
      <c r="P83" s="28">
        <f t="shared" si="162"/>
        <v>141394.18375498426</v>
      </c>
      <c r="Q83" s="28">
        <f t="shared" si="162"/>
        <v>141577.26405553249</v>
      </c>
      <c r="R83" s="28">
        <f t="shared" si="162"/>
        <v>142626.09458340076</v>
      </c>
      <c r="S83" s="28">
        <f t="shared" si="162"/>
        <v>142114.81499858806</v>
      </c>
      <c r="T83" s="28">
        <f t="shared" si="162"/>
        <v>142061.98706338624</v>
      </c>
      <c r="U83" s="28">
        <f t="shared" si="162"/>
        <v>142880.28559871652</v>
      </c>
      <c r="V83" s="28">
        <f t="shared" si="162"/>
        <v>131628.31988964573</v>
      </c>
      <c r="W83" s="28">
        <f t="shared" ref="W83" si="163">IF(W15=0,0,W15/W26*1000000)</f>
        <v>141729.88526498058</v>
      </c>
      <c r="DA83" s="173" t="s">
        <v>1082</v>
      </c>
    </row>
    <row r="84" spans="1:105" ht="11.45" customHeight="1" x14ac:dyDescent="0.25">
      <c r="A84" s="107" t="s">
        <v>23</v>
      </c>
      <c r="B84" s="108">
        <f t="shared" si="161"/>
        <v>109999.99983902117</v>
      </c>
      <c r="C84" s="108">
        <f t="shared" si="161"/>
        <v>109998.33753003582</v>
      </c>
      <c r="D84" s="108">
        <f t="shared" si="161"/>
        <v>109999.99988992028</v>
      </c>
      <c r="E84" s="108">
        <f t="shared" si="161"/>
        <v>109999.99988374003</v>
      </c>
      <c r="F84" s="108">
        <f t="shared" si="161"/>
        <v>109974.25208671443</v>
      </c>
      <c r="G84" s="108">
        <f t="shared" si="161"/>
        <v>109112.56565551272</v>
      </c>
      <c r="H84" s="108">
        <f t="shared" si="161"/>
        <v>109998.49621188939</v>
      </c>
      <c r="I84" s="108">
        <f t="shared" si="161"/>
        <v>109999.99985566149</v>
      </c>
      <c r="J84" s="108">
        <f t="shared" si="161"/>
        <v>109393.46513992868</v>
      </c>
      <c r="K84" s="108">
        <f t="shared" ref="K84:V84" si="164">IF(K16=0,0,K16/K27*1000000)</f>
        <v>109456.39480813767</v>
      </c>
      <c r="L84" s="108">
        <f t="shared" si="164"/>
        <v>109271.06944097497</v>
      </c>
      <c r="M84" s="108">
        <f t="shared" si="164"/>
        <v>109756.41254667105</v>
      </c>
      <c r="N84" s="108">
        <f t="shared" si="164"/>
        <v>109630.60742674758</v>
      </c>
      <c r="O84" s="108">
        <f t="shared" si="164"/>
        <v>109896.2958756407</v>
      </c>
      <c r="P84" s="108">
        <f t="shared" si="164"/>
        <v>109679.2218345389</v>
      </c>
      <c r="Q84" s="108">
        <f t="shared" si="164"/>
        <v>106244.11765253758</v>
      </c>
      <c r="R84" s="108">
        <f t="shared" si="164"/>
        <v>107556.07796143342</v>
      </c>
      <c r="S84" s="108">
        <f t="shared" si="164"/>
        <v>108222.24502687887</v>
      </c>
      <c r="T84" s="108">
        <f t="shared" si="164"/>
        <v>108395.81649278468</v>
      </c>
      <c r="U84" s="108">
        <f t="shared" si="164"/>
        <v>109032.44138708444</v>
      </c>
      <c r="V84" s="108">
        <f t="shared" si="164"/>
        <v>100887.58766612575</v>
      </c>
      <c r="W84" s="108">
        <f t="shared" ref="W84" si="165">IF(W16=0,0,W16/W27*1000000)</f>
        <v>108240.82733860564</v>
      </c>
      <c r="DA84" s="203" t="s">
        <v>1083</v>
      </c>
    </row>
    <row r="85" spans="1:105" ht="11.45" customHeight="1" x14ac:dyDescent="0.25">
      <c r="A85" s="109" t="s">
        <v>24</v>
      </c>
      <c r="B85" s="110">
        <f t="shared" si="161"/>
        <v>149999.99975317728</v>
      </c>
      <c r="C85" s="110">
        <f t="shared" si="161"/>
        <v>147438.50576837125</v>
      </c>
      <c r="D85" s="110">
        <f t="shared" si="161"/>
        <v>149227.99758276148</v>
      </c>
      <c r="E85" s="110">
        <f t="shared" si="161"/>
        <v>149288.91069823055</v>
      </c>
      <c r="F85" s="110">
        <f t="shared" si="161"/>
        <v>148316.71394661683</v>
      </c>
      <c r="G85" s="110">
        <f t="shared" si="161"/>
        <v>147328.3326220834</v>
      </c>
      <c r="H85" s="110">
        <f t="shared" si="161"/>
        <v>143334.44525415631</v>
      </c>
      <c r="I85" s="110">
        <f t="shared" si="161"/>
        <v>146858.47167384526</v>
      </c>
      <c r="J85" s="110">
        <f t="shared" si="161"/>
        <v>146496.07746382587</v>
      </c>
      <c r="K85" s="110">
        <f t="shared" ref="K85:V85" si="166">IF(K17=0,0,K17/K28*1000000)</f>
        <v>144471.06238363939</v>
      </c>
      <c r="L85" s="110">
        <f t="shared" si="166"/>
        <v>144854.6289450411</v>
      </c>
      <c r="M85" s="110">
        <f t="shared" si="166"/>
        <v>148650.66218356678</v>
      </c>
      <c r="N85" s="110">
        <f t="shared" si="166"/>
        <v>149623.98082640939</v>
      </c>
      <c r="O85" s="110">
        <f t="shared" si="166"/>
        <v>145394.91842938671</v>
      </c>
      <c r="P85" s="110">
        <f t="shared" si="166"/>
        <v>145186.15608537255</v>
      </c>
      <c r="Q85" s="110">
        <f t="shared" si="166"/>
        <v>146972.1721902017</v>
      </c>
      <c r="R85" s="110">
        <f t="shared" si="166"/>
        <v>148030.36197138013</v>
      </c>
      <c r="S85" s="110">
        <f t="shared" si="166"/>
        <v>146515.56550489867</v>
      </c>
      <c r="T85" s="110">
        <f t="shared" si="166"/>
        <v>146813.22132322963</v>
      </c>
      <c r="U85" s="110">
        <f t="shared" si="166"/>
        <v>147188.83198156254</v>
      </c>
      <c r="V85" s="110">
        <f t="shared" si="166"/>
        <v>137118.27994045508</v>
      </c>
      <c r="W85" s="110">
        <f t="shared" ref="W85" si="167">IF(W17=0,0,W17/W28*1000000)</f>
        <v>146360.05343663512</v>
      </c>
      <c r="DA85" s="176" t="s">
        <v>1084</v>
      </c>
    </row>
    <row r="86" spans="1:105" ht="11.45" customHeight="1" x14ac:dyDescent="0.25">
      <c r="A86" s="111" t="s">
        <v>92</v>
      </c>
      <c r="B86" s="84">
        <f t="shared" si="161"/>
        <v>149999.99960135121</v>
      </c>
      <c r="C86" s="84">
        <f t="shared" si="161"/>
        <v>142035.49785737009</v>
      </c>
      <c r="D86" s="84">
        <f t="shared" si="161"/>
        <v>147397.98166220964</v>
      </c>
      <c r="E86" s="84">
        <f t="shared" si="161"/>
        <v>148861.77860028349</v>
      </c>
      <c r="F86" s="84">
        <f t="shared" si="161"/>
        <v>148327.72602057675</v>
      </c>
      <c r="G86" s="84">
        <f t="shared" si="161"/>
        <v>143881.9946957489</v>
      </c>
      <c r="H86" s="84">
        <f t="shared" si="161"/>
        <v>141642.50957519683</v>
      </c>
      <c r="I86" s="84">
        <f t="shared" si="161"/>
        <v>149461.22504880253</v>
      </c>
      <c r="J86" s="84">
        <f t="shared" si="161"/>
        <v>146749.32242555098</v>
      </c>
      <c r="K86" s="84">
        <f t="shared" ref="K86:V86" si="168">IF(K18=0,0,K18/K29*1000000)</f>
        <v>145815.56888608655</v>
      </c>
      <c r="L86" s="84">
        <f t="shared" si="168"/>
        <v>145938.3828398519</v>
      </c>
      <c r="M86" s="84">
        <f t="shared" si="168"/>
        <v>147930.82711312381</v>
      </c>
      <c r="N86" s="84">
        <f t="shared" si="168"/>
        <v>149670.59078296411</v>
      </c>
      <c r="O86" s="84">
        <f t="shared" si="168"/>
        <v>133999.08485447377</v>
      </c>
      <c r="P86" s="84">
        <f t="shared" si="168"/>
        <v>132547.09914190698</v>
      </c>
      <c r="Q86" s="84">
        <f t="shared" si="168"/>
        <v>136779.40556180113</v>
      </c>
      <c r="R86" s="84">
        <f t="shared" si="168"/>
        <v>141413.91885176566</v>
      </c>
      <c r="S86" s="84">
        <f t="shared" si="168"/>
        <v>136388.01939600351</v>
      </c>
      <c r="T86" s="84">
        <f t="shared" si="168"/>
        <v>135470.82699290491</v>
      </c>
      <c r="U86" s="84">
        <f t="shared" si="168"/>
        <v>137807.60295130685</v>
      </c>
      <c r="V86" s="84">
        <f t="shared" si="168"/>
        <v>131819.0411885693</v>
      </c>
      <c r="W86" s="84">
        <f t="shared" ref="W86" si="169">IF(W18=0,0,W18/W29*1000000)</f>
        <v>141174.87183508437</v>
      </c>
      <c r="DA86" s="171" t="s">
        <v>1085</v>
      </c>
    </row>
    <row r="87" spans="1:105" ht="11.45" customHeight="1" x14ac:dyDescent="0.25">
      <c r="A87" s="111" t="s">
        <v>93</v>
      </c>
      <c r="B87" s="84">
        <f t="shared" si="161"/>
        <v>149999.99981890735</v>
      </c>
      <c r="C87" s="84">
        <f t="shared" si="161"/>
        <v>149780.24349605103</v>
      </c>
      <c r="D87" s="84">
        <f t="shared" si="161"/>
        <v>149994.15916687559</v>
      </c>
      <c r="E87" s="84">
        <f t="shared" si="161"/>
        <v>149471.12422728367</v>
      </c>
      <c r="F87" s="84">
        <f t="shared" si="161"/>
        <v>148312.02019882094</v>
      </c>
      <c r="G87" s="84">
        <f t="shared" si="161"/>
        <v>148720.1670831691</v>
      </c>
      <c r="H87" s="84">
        <f t="shared" si="161"/>
        <v>143998.68446085931</v>
      </c>
      <c r="I87" s="84">
        <f t="shared" si="161"/>
        <v>145831.55790353197</v>
      </c>
      <c r="J87" s="84">
        <f t="shared" si="161"/>
        <v>146396.93379535436</v>
      </c>
      <c r="K87" s="84">
        <f t="shared" ref="K87:V87" si="170">IF(K19=0,0,K19/K30*1000000)</f>
        <v>143989.9552772395</v>
      </c>
      <c r="L87" s="84">
        <f t="shared" si="170"/>
        <v>144483.85352998113</v>
      </c>
      <c r="M87" s="84">
        <f t="shared" si="170"/>
        <v>148900.11029233833</v>
      </c>
      <c r="N87" s="84">
        <f t="shared" si="170"/>
        <v>149607.86430884551</v>
      </c>
      <c r="O87" s="84">
        <f t="shared" si="170"/>
        <v>149079.63069648118</v>
      </c>
      <c r="P87" s="84">
        <f t="shared" si="170"/>
        <v>149308.06196118734</v>
      </c>
      <c r="Q87" s="84">
        <f t="shared" si="170"/>
        <v>149999.99983344815</v>
      </c>
      <c r="R87" s="84">
        <f t="shared" si="170"/>
        <v>149868.36292759588</v>
      </c>
      <c r="S87" s="84">
        <f t="shared" si="170"/>
        <v>149283.95191725765</v>
      </c>
      <c r="T87" s="84">
        <f t="shared" si="170"/>
        <v>149782.11313448948</v>
      </c>
      <c r="U87" s="84">
        <f t="shared" si="170"/>
        <v>149666.30537695982</v>
      </c>
      <c r="V87" s="84">
        <f t="shared" si="170"/>
        <v>138475.07250832632</v>
      </c>
      <c r="W87" s="84">
        <f t="shared" ref="W87" si="171">IF(W19=0,0,W19/W30*1000000)</f>
        <v>147832.71570921</v>
      </c>
      <c r="DA87" s="171" t="s">
        <v>1086</v>
      </c>
    </row>
    <row r="88" spans="1:105" ht="11.45" customHeight="1" x14ac:dyDescent="0.25">
      <c r="A88" s="112" t="s">
        <v>25</v>
      </c>
      <c r="B88" s="113">
        <f t="shared" si="161"/>
        <v>449999.99611782329</v>
      </c>
      <c r="C88" s="113">
        <f t="shared" si="161"/>
        <v>449936.46832561604</v>
      </c>
      <c r="D88" s="113">
        <f t="shared" si="161"/>
        <v>449999.99719703884</v>
      </c>
      <c r="E88" s="113">
        <f t="shared" si="161"/>
        <v>449999.9968898067</v>
      </c>
      <c r="F88" s="113">
        <f t="shared" si="161"/>
        <v>449612.77226730378</v>
      </c>
      <c r="G88" s="113">
        <f t="shared" si="161"/>
        <v>449999.99657831248</v>
      </c>
      <c r="H88" s="113">
        <f t="shared" si="161"/>
        <v>449984.8305736758</v>
      </c>
      <c r="I88" s="113">
        <f t="shared" si="161"/>
        <v>449999.99551058066</v>
      </c>
      <c r="J88" s="113">
        <f t="shared" si="161"/>
        <v>449582.1176344594</v>
      </c>
      <c r="K88" s="113">
        <f t="shared" ref="K88:V88" si="172">IF(K20=0,0,K20/K31*1000000)</f>
        <v>449623.74849431595</v>
      </c>
      <c r="L88" s="113">
        <f t="shared" si="172"/>
        <v>447351.36861622363</v>
      </c>
      <c r="M88" s="113">
        <f t="shared" si="172"/>
        <v>445385.80270408053</v>
      </c>
      <c r="N88" s="113">
        <f t="shared" si="172"/>
        <v>444814.55356740649</v>
      </c>
      <c r="O88" s="113">
        <f t="shared" si="172"/>
        <v>447620.03061083658</v>
      </c>
      <c r="P88" s="113">
        <f t="shared" si="172"/>
        <v>447300.21674153814</v>
      </c>
      <c r="Q88" s="113">
        <f t="shared" si="172"/>
        <v>448866.82669624191</v>
      </c>
      <c r="R88" s="113">
        <f t="shared" si="172"/>
        <v>446851.44820807391</v>
      </c>
      <c r="S88" s="113">
        <f t="shared" si="172"/>
        <v>447067.26870658016</v>
      </c>
      <c r="T88" s="113">
        <f t="shared" si="172"/>
        <v>446117.95653396042</v>
      </c>
      <c r="U88" s="113">
        <f t="shared" si="172"/>
        <v>446771.88158095337</v>
      </c>
      <c r="V88" s="113">
        <f t="shared" si="172"/>
        <v>370775.61818538466</v>
      </c>
      <c r="W88" s="113">
        <f t="shared" ref="W88" si="173">IF(W20=0,0,W20/W31*1000000)</f>
        <v>405172.71040879528</v>
      </c>
      <c r="DA88" s="204" t="s">
        <v>1087</v>
      </c>
    </row>
    <row r="89" spans="1:105" ht="11.45" customHeight="1" x14ac:dyDescent="0.25">
      <c r="A89" s="27" t="s">
        <v>34</v>
      </c>
      <c r="B89" s="28">
        <f t="shared" si="161"/>
        <v>199999.99865282146</v>
      </c>
      <c r="C89" s="28">
        <f t="shared" si="161"/>
        <v>197191.26165471261</v>
      </c>
      <c r="D89" s="28">
        <f t="shared" si="161"/>
        <v>198746.76439221017</v>
      </c>
      <c r="E89" s="28">
        <f t="shared" si="161"/>
        <v>196192.97353676599</v>
      </c>
      <c r="F89" s="28">
        <f t="shared" si="161"/>
        <v>199434.30131490415</v>
      </c>
      <c r="G89" s="28">
        <f t="shared" si="161"/>
        <v>195573.95165755515</v>
      </c>
      <c r="H89" s="28">
        <f t="shared" si="161"/>
        <v>194260.89448717539</v>
      </c>
      <c r="I89" s="28">
        <f t="shared" si="161"/>
        <v>197323.97187668135</v>
      </c>
      <c r="J89" s="28">
        <f t="shared" si="161"/>
        <v>190254.57677750196</v>
      </c>
      <c r="K89" s="28">
        <f t="shared" ref="K89:V89" si="174">IF(K21=0,0,K21/K32*1000000)</f>
        <v>177886.4775250979</v>
      </c>
      <c r="L89" s="28">
        <f t="shared" si="174"/>
        <v>191859.71790196162</v>
      </c>
      <c r="M89" s="28">
        <f t="shared" si="174"/>
        <v>194088.31718927863</v>
      </c>
      <c r="N89" s="28">
        <f t="shared" si="174"/>
        <v>193860.13776068573</v>
      </c>
      <c r="O89" s="28">
        <f t="shared" si="174"/>
        <v>194302.28280551723</v>
      </c>
      <c r="P89" s="28">
        <f t="shared" si="174"/>
        <v>193943.97955357513</v>
      </c>
      <c r="Q89" s="28">
        <f t="shared" si="174"/>
        <v>194171.15734789704</v>
      </c>
      <c r="R89" s="28">
        <f t="shared" si="174"/>
        <v>194324.09210388036</v>
      </c>
      <c r="S89" s="28">
        <f t="shared" si="174"/>
        <v>196243.59861457802</v>
      </c>
      <c r="T89" s="28">
        <f t="shared" si="174"/>
        <v>196724.92911702913</v>
      </c>
      <c r="U89" s="28">
        <f t="shared" si="174"/>
        <v>193325.26918249126</v>
      </c>
      <c r="V89" s="28">
        <f t="shared" si="174"/>
        <v>196838.98775731746</v>
      </c>
      <c r="W89" s="28">
        <f t="shared" ref="W89" si="175">IF(W21=0,0,W21/W32*1000000)</f>
        <v>195298.29530397977</v>
      </c>
      <c r="DA89" s="173" t="s">
        <v>1088</v>
      </c>
    </row>
    <row r="90" spans="1:105" ht="11.45" customHeight="1" x14ac:dyDescent="0.25">
      <c r="A90" s="83" t="s">
        <v>92</v>
      </c>
      <c r="B90" s="84">
        <f t="shared" si="161"/>
        <v>199999.99718430461</v>
      </c>
      <c r="C90" s="84">
        <f t="shared" si="161"/>
        <v>192076.278710285</v>
      </c>
      <c r="D90" s="84">
        <f t="shared" si="161"/>
        <v>198598.33083124514</v>
      </c>
      <c r="E90" s="84">
        <f t="shared" si="161"/>
        <v>193853.08040109798</v>
      </c>
      <c r="F90" s="84">
        <f t="shared" si="161"/>
        <v>197144.52489534087</v>
      </c>
      <c r="G90" s="84">
        <f t="shared" si="161"/>
        <v>192781.77893271655</v>
      </c>
      <c r="H90" s="84">
        <f t="shared" si="161"/>
        <v>195950.68306428083</v>
      </c>
      <c r="I90" s="84">
        <f t="shared" si="161"/>
        <v>194616.88462515367</v>
      </c>
      <c r="J90" s="84">
        <f t="shared" si="161"/>
        <v>192972.51317232355</v>
      </c>
      <c r="K90" s="84">
        <f t="shared" ref="K90:V90" si="176">IF(K22=0,0,K22/K33*1000000)</f>
        <v>177898.62758757846</v>
      </c>
      <c r="L90" s="84">
        <f t="shared" si="176"/>
        <v>190991.54726723945</v>
      </c>
      <c r="M90" s="84">
        <f t="shared" si="176"/>
        <v>177472.2249634256</v>
      </c>
      <c r="N90" s="84">
        <f t="shared" si="176"/>
        <v>178810.15861174706</v>
      </c>
      <c r="O90" s="84">
        <f t="shared" si="176"/>
        <v>171300.80133115672</v>
      </c>
      <c r="P90" s="84">
        <f t="shared" si="176"/>
        <v>170374.49181334968</v>
      </c>
      <c r="Q90" s="84">
        <f t="shared" si="176"/>
        <v>172690.67644742786</v>
      </c>
      <c r="R90" s="84">
        <f t="shared" si="176"/>
        <v>170031.00879547547</v>
      </c>
      <c r="S90" s="84">
        <f t="shared" si="176"/>
        <v>180113.47072116006</v>
      </c>
      <c r="T90" s="84">
        <f t="shared" si="176"/>
        <v>184967.261964248</v>
      </c>
      <c r="U90" s="84">
        <f t="shared" si="176"/>
        <v>187642.01775380291</v>
      </c>
      <c r="V90" s="84">
        <f t="shared" si="176"/>
        <v>180689.52066009474</v>
      </c>
      <c r="W90" s="84">
        <f t="shared" ref="W90" si="177">IF(W22=0,0,W22/W33*1000000)</f>
        <v>183669.9141497137</v>
      </c>
      <c r="DA90" s="171" t="s">
        <v>1089</v>
      </c>
    </row>
    <row r="91" spans="1:105" ht="11.45" customHeight="1" x14ac:dyDescent="0.25">
      <c r="A91" s="85" t="s">
        <v>93</v>
      </c>
      <c r="B91" s="86">
        <f t="shared" si="161"/>
        <v>199999.99905820619</v>
      </c>
      <c r="C91" s="86">
        <f t="shared" si="161"/>
        <v>198528.02512211347</v>
      </c>
      <c r="D91" s="86">
        <f t="shared" si="161"/>
        <v>198784.14270631122</v>
      </c>
      <c r="E91" s="86">
        <f t="shared" si="161"/>
        <v>196781.63011561605</v>
      </c>
      <c r="F91" s="86">
        <f t="shared" si="161"/>
        <v>199999.99929371488</v>
      </c>
      <c r="G91" s="86">
        <f t="shared" si="161"/>
        <v>196258.24481470344</v>
      </c>
      <c r="H91" s="86">
        <f t="shared" si="161"/>
        <v>193826.8177801217</v>
      </c>
      <c r="I91" s="86">
        <f t="shared" si="161"/>
        <v>198024.48389523473</v>
      </c>
      <c r="J91" s="86">
        <f t="shared" si="161"/>
        <v>189525.16795592295</v>
      </c>
      <c r="K91" s="86">
        <f t="shared" ref="K91:V91" si="178">IF(K23=0,0,K23/K34*1000000)</f>
        <v>177883.24271529089</v>
      </c>
      <c r="L91" s="86">
        <f t="shared" si="178"/>
        <v>192099.31675952769</v>
      </c>
      <c r="M91" s="86">
        <f t="shared" si="178"/>
        <v>198513.3373755092</v>
      </c>
      <c r="N91" s="86">
        <f t="shared" si="178"/>
        <v>197767.0922570338</v>
      </c>
      <c r="O91" s="86">
        <f t="shared" si="178"/>
        <v>199785.31925572583</v>
      </c>
      <c r="P91" s="86">
        <f t="shared" si="178"/>
        <v>199410.80239399974</v>
      </c>
      <c r="Q91" s="86">
        <f t="shared" si="178"/>
        <v>199070.46293893605</v>
      </c>
      <c r="R91" s="86">
        <f t="shared" si="178"/>
        <v>199413.10381949702</v>
      </c>
      <c r="S91" s="86">
        <f t="shared" si="178"/>
        <v>199296.82148472138</v>
      </c>
      <c r="T91" s="86">
        <f t="shared" si="178"/>
        <v>198834.00430558395</v>
      </c>
      <c r="U91" s="86">
        <f t="shared" si="178"/>
        <v>194356.64393475</v>
      </c>
      <c r="V91" s="86">
        <f t="shared" si="178"/>
        <v>199538.74812438333</v>
      </c>
      <c r="W91" s="86">
        <f t="shared" ref="W91" si="179">IF(W23=0,0,W23/W34*1000000)</f>
        <v>197484.13454769179</v>
      </c>
      <c r="DA91" s="178" t="s">
        <v>1090</v>
      </c>
    </row>
    <row r="92" spans="1:105" x14ac:dyDescent="0.25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DA92" s="171"/>
    </row>
    <row r="93" spans="1:105" ht="11.45" customHeight="1" x14ac:dyDescent="0.25">
      <c r="A93" s="53" t="s">
        <v>106</v>
      </c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DA93" s="172"/>
    </row>
    <row r="94" spans="1:105" ht="11.45" customHeight="1" x14ac:dyDescent="0.25">
      <c r="A94" s="27" t="s">
        <v>107</v>
      </c>
      <c r="B94" s="28">
        <f t="shared" ref="B94:J102" si="180">IF(B4=0,0,B4/B26*1000000)</f>
        <v>19076041.621705368</v>
      </c>
      <c r="C94" s="28">
        <f t="shared" si="180"/>
        <v>19270313.998424388</v>
      </c>
      <c r="D94" s="28">
        <f t="shared" si="180"/>
        <v>18471477.48939855</v>
      </c>
      <c r="E94" s="28">
        <f t="shared" si="180"/>
        <v>17753226.999472756</v>
      </c>
      <c r="F94" s="28">
        <f t="shared" si="180"/>
        <v>17574357.99174276</v>
      </c>
      <c r="G94" s="28">
        <f t="shared" si="180"/>
        <v>17582805.754868664</v>
      </c>
      <c r="H94" s="28">
        <f t="shared" si="180"/>
        <v>18053735.427740283</v>
      </c>
      <c r="I94" s="28">
        <f t="shared" si="180"/>
        <v>17924890.953489024</v>
      </c>
      <c r="J94" s="28">
        <f t="shared" si="180"/>
        <v>18095614.538391571</v>
      </c>
      <c r="K94" s="28">
        <f t="shared" ref="K94:V94" si="181">IF(K4=0,0,K4/K26*1000000)</f>
        <v>17495964.465981841</v>
      </c>
      <c r="L94" s="28">
        <f t="shared" si="181"/>
        <v>17261256.21084458</v>
      </c>
      <c r="M94" s="28">
        <f t="shared" si="181"/>
        <v>17680009.747925546</v>
      </c>
      <c r="N94" s="28">
        <f t="shared" si="181"/>
        <v>17515874.599995606</v>
      </c>
      <c r="O94" s="28">
        <f t="shared" si="181"/>
        <v>17428191.93090535</v>
      </c>
      <c r="P94" s="28">
        <f t="shared" si="181"/>
        <v>17560058.765530691</v>
      </c>
      <c r="Q94" s="28">
        <f t="shared" si="181"/>
        <v>17332304.651740182</v>
      </c>
      <c r="R94" s="28">
        <f t="shared" si="181"/>
        <v>17038953.256255962</v>
      </c>
      <c r="S94" s="28">
        <f t="shared" si="181"/>
        <v>17439663.066266663</v>
      </c>
      <c r="T94" s="28">
        <f t="shared" si="181"/>
        <v>17751595.990993731</v>
      </c>
      <c r="U94" s="28">
        <f t="shared" si="181"/>
        <v>18419232.397759527</v>
      </c>
      <c r="V94" s="28">
        <f t="shared" si="181"/>
        <v>10797742.630574329</v>
      </c>
      <c r="W94" s="28">
        <f t="shared" ref="W94" si="182">IF(W4=0,0,W4/W26*1000000)</f>
        <v>12154759.114099903</v>
      </c>
      <c r="DA94" s="173" t="s">
        <v>1091</v>
      </c>
    </row>
    <row r="95" spans="1:105" ht="11.45" customHeight="1" x14ac:dyDescent="0.25">
      <c r="A95" s="107" t="s">
        <v>23</v>
      </c>
      <c r="B95" s="108">
        <f t="shared" si="180"/>
        <v>8969428.3427552581</v>
      </c>
      <c r="C95" s="108">
        <f t="shared" si="180"/>
        <v>8938976.7285752743</v>
      </c>
      <c r="D95" s="108">
        <f t="shared" si="180"/>
        <v>8878962.9400213566</v>
      </c>
      <c r="E95" s="108">
        <f t="shared" si="180"/>
        <v>8811326.1854645889</v>
      </c>
      <c r="F95" s="108">
        <f t="shared" si="180"/>
        <v>8784672.9389340058</v>
      </c>
      <c r="G95" s="108">
        <f t="shared" si="180"/>
        <v>8766913.5687582623</v>
      </c>
      <c r="H95" s="108">
        <f t="shared" si="180"/>
        <v>8815888.4629444405</v>
      </c>
      <c r="I95" s="108">
        <f t="shared" si="180"/>
        <v>8757206.2662989125</v>
      </c>
      <c r="J95" s="108">
        <f t="shared" si="180"/>
        <v>8773984.9260262772</v>
      </c>
      <c r="K95" s="108">
        <f t="shared" ref="K95:V95" si="183">IF(K5=0,0,K5/K27*1000000)</f>
        <v>8653642.2503978778</v>
      </c>
      <c r="L95" s="108">
        <f t="shared" si="183"/>
        <v>8701628.3534877915</v>
      </c>
      <c r="M95" s="108">
        <f t="shared" si="183"/>
        <v>8737872.0361141171</v>
      </c>
      <c r="N95" s="108">
        <f t="shared" si="183"/>
        <v>8758994.7411695998</v>
      </c>
      <c r="O95" s="108">
        <f t="shared" si="183"/>
        <v>8743378.5250404757</v>
      </c>
      <c r="P95" s="108">
        <f t="shared" si="183"/>
        <v>8744137.0811474696</v>
      </c>
      <c r="Q95" s="108">
        <f t="shared" si="183"/>
        <v>8491267.7356665414</v>
      </c>
      <c r="R95" s="108">
        <f t="shared" si="183"/>
        <v>8598087.1827947889</v>
      </c>
      <c r="S95" s="108">
        <f t="shared" si="183"/>
        <v>8715109.8573033828</v>
      </c>
      <c r="T95" s="108">
        <f t="shared" si="183"/>
        <v>8841412.1495232303</v>
      </c>
      <c r="U95" s="108">
        <f t="shared" si="183"/>
        <v>8857104.6640720684</v>
      </c>
      <c r="V95" s="108">
        <f t="shared" si="183"/>
        <v>5654721.537349347</v>
      </c>
      <c r="W95" s="108">
        <f t="shared" ref="W95" si="184">IF(W5=0,0,W5/W27*1000000)</f>
        <v>6336119.0717159789</v>
      </c>
      <c r="DA95" s="203" t="s">
        <v>1092</v>
      </c>
    </row>
    <row r="96" spans="1:105" ht="11.45" customHeight="1" x14ac:dyDescent="0.25">
      <c r="A96" s="109" t="s">
        <v>24</v>
      </c>
      <c r="B96" s="110">
        <f t="shared" si="180"/>
        <v>20992755.00902551</v>
      </c>
      <c r="C96" s="110">
        <f t="shared" si="180"/>
        <v>21041691.435238261</v>
      </c>
      <c r="D96" s="110">
        <f t="shared" si="180"/>
        <v>19662109.967365313</v>
      </c>
      <c r="E96" s="110">
        <f t="shared" si="180"/>
        <v>18448238.950174641</v>
      </c>
      <c r="F96" s="110">
        <f t="shared" si="180"/>
        <v>18036669.448584363</v>
      </c>
      <c r="G96" s="110">
        <f t="shared" si="180"/>
        <v>17868068.950386401</v>
      </c>
      <c r="H96" s="110">
        <f t="shared" si="180"/>
        <v>18424282.806060985</v>
      </c>
      <c r="I96" s="110">
        <f t="shared" si="180"/>
        <v>18163849.172565196</v>
      </c>
      <c r="J96" s="110">
        <f t="shared" si="180"/>
        <v>18071852.646131232</v>
      </c>
      <c r="K96" s="110">
        <f t="shared" ref="K96:V96" si="185">IF(K6=0,0,K6/K28*1000000)</f>
        <v>16872069.69244026</v>
      </c>
      <c r="L96" s="110">
        <f t="shared" si="185"/>
        <v>16473995.336660437</v>
      </c>
      <c r="M96" s="110">
        <f t="shared" si="185"/>
        <v>17205736.503497478</v>
      </c>
      <c r="N96" s="110">
        <f t="shared" si="185"/>
        <v>16907253.324084222</v>
      </c>
      <c r="O96" s="110">
        <f t="shared" si="185"/>
        <v>16652533.966869818</v>
      </c>
      <c r="P96" s="110">
        <f t="shared" si="185"/>
        <v>16926868.253273506</v>
      </c>
      <c r="Q96" s="110">
        <f t="shared" si="185"/>
        <v>16544281.259172769</v>
      </c>
      <c r="R96" s="110">
        <f t="shared" si="185"/>
        <v>15880095.73266051</v>
      </c>
      <c r="S96" s="110">
        <f t="shared" si="185"/>
        <v>15958127.424498623</v>
      </c>
      <c r="T96" s="110">
        <f t="shared" si="185"/>
        <v>16316156.538508182</v>
      </c>
      <c r="U96" s="110">
        <f t="shared" si="185"/>
        <v>17033185.367924556</v>
      </c>
      <c r="V96" s="110">
        <f t="shared" si="185"/>
        <v>9936899.4099086914</v>
      </c>
      <c r="W96" s="110">
        <f t="shared" ref="W96" si="186">IF(W6=0,0,W6/W28*1000000)</f>
        <v>10711153.075664487</v>
      </c>
      <c r="DA96" s="176" t="s">
        <v>1093</v>
      </c>
    </row>
    <row r="97" spans="1:105" ht="11.45" customHeight="1" x14ac:dyDescent="0.25">
      <c r="A97" s="111" t="s">
        <v>92</v>
      </c>
      <c r="B97" s="84">
        <f t="shared" si="180"/>
        <v>17476736.936027002</v>
      </c>
      <c r="C97" s="84">
        <f t="shared" si="180"/>
        <v>17201285.91676354</v>
      </c>
      <c r="D97" s="84">
        <f t="shared" si="180"/>
        <v>17120170.06712741</v>
      </c>
      <c r="E97" s="84">
        <f t="shared" si="180"/>
        <v>16311289.515851308</v>
      </c>
      <c r="F97" s="84">
        <f t="shared" si="180"/>
        <v>15597502.328512538</v>
      </c>
      <c r="G97" s="84">
        <f t="shared" si="180"/>
        <v>15056357.2151065</v>
      </c>
      <c r="H97" s="84">
        <f t="shared" si="180"/>
        <v>16585346.378113076</v>
      </c>
      <c r="I97" s="84">
        <f t="shared" si="180"/>
        <v>16602943.302868618</v>
      </c>
      <c r="J97" s="84">
        <f t="shared" si="180"/>
        <v>15790382.635438386</v>
      </c>
      <c r="K97" s="84">
        <f t="shared" ref="K97:V97" si="187">IF(K7=0,0,K7/K29*1000000)</f>
        <v>15401855.001592055</v>
      </c>
      <c r="L97" s="84">
        <f t="shared" si="187"/>
        <v>15271429.205580758</v>
      </c>
      <c r="M97" s="84">
        <f t="shared" si="187"/>
        <v>14667597.798475502</v>
      </c>
      <c r="N97" s="84">
        <f t="shared" si="187"/>
        <v>14452972.077877641</v>
      </c>
      <c r="O97" s="84">
        <f t="shared" si="187"/>
        <v>14003505.288318774</v>
      </c>
      <c r="P97" s="84">
        <f t="shared" si="187"/>
        <v>13986619.688230572</v>
      </c>
      <c r="Q97" s="84">
        <f t="shared" si="187"/>
        <v>14019098.591174057</v>
      </c>
      <c r="R97" s="84">
        <f t="shared" si="187"/>
        <v>13691235.228800895</v>
      </c>
      <c r="S97" s="84">
        <f t="shared" si="187"/>
        <v>13559276.214366518</v>
      </c>
      <c r="T97" s="84">
        <f t="shared" si="187"/>
        <v>13843500.104428221</v>
      </c>
      <c r="U97" s="84">
        <f t="shared" si="187"/>
        <v>14715832.341999119</v>
      </c>
      <c r="V97" s="84">
        <f t="shared" si="187"/>
        <v>8744006.7986900304</v>
      </c>
      <c r="W97" s="84">
        <f t="shared" ref="W97" si="188">IF(W7=0,0,W7/W29*1000000)</f>
        <v>9020283.6866033394</v>
      </c>
      <c r="DA97" s="171" t="s">
        <v>1094</v>
      </c>
    </row>
    <row r="98" spans="1:105" ht="11.45" customHeight="1" x14ac:dyDescent="0.25">
      <c r="A98" s="111" t="s">
        <v>93</v>
      </c>
      <c r="B98" s="84">
        <f t="shared" si="180"/>
        <v>22514945.055906281</v>
      </c>
      <c r="C98" s="84">
        <f t="shared" si="180"/>
        <v>22706175.855831224</v>
      </c>
      <c r="D98" s="84">
        <f t="shared" si="180"/>
        <v>20726328.414220043</v>
      </c>
      <c r="E98" s="84">
        <f t="shared" si="180"/>
        <v>19359856.456111599</v>
      </c>
      <c r="F98" s="84">
        <f t="shared" si="180"/>
        <v>19076331.490019687</v>
      </c>
      <c r="G98" s="84">
        <f t="shared" si="180"/>
        <v>19003603.936058555</v>
      </c>
      <c r="H98" s="84">
        <f t="shared" si="180"/>
        <v>19146233.226084389</v>
      </c>
      <c r="I98" s="84">
        <f t="shared" si="180"/>
        <v>18779703.039926145</v>
      </c>
      <c r="J98" s="84">
        <f t="shared" si="180"/>
        <v>18965032.533410929</v>
      </c>
      <c r="K98" s="84">
        <f t="shared" ref="K98:V98" si="189">IF(K8=0,0,K8/K30*1000000)</f>
        <v>17398159.179113045</v>
      </c>
      <c r="L98" s="84">
        <f t="shared" si="189"/>
        <v>16885418.962008465</v>
      </c>
      <c r="M98" s="84">
        <f t="shared" si="189"/>
        <v>18085290.620495472</v>
      </c>
      <c r="N98" s="84">
        <f t="shared" si="189"/>
        <v>17755880.307133194</v>
      </c>
      <c r="O98" s="84">
        <f t="shared" si="189"/>
        <v>17509067.050086301</v>
      </c>
      <c r="P98" s="84">
        <f t="shared" si="189"/>
        <v>17885755.288185734</v>
      </c>
      <c r="Q98" s="84">
        <f t="shared" si="189"/>
        <v>17294403.200070482</v>
      </c>
      <c r="R98" s="84">
        <f t="shared" si="189"/>
        <v>16488145.651081219</v>
      </c>
      <c r="S98" s="84">
        <f t="shared" si="189"/>
        <v>16613858.538827276</v>
      </c>
      <c r="T98" s="84">
        <f t="shared" si="189"/>
        <v>16963378.740929071</v>
      </c>
      <c r="U98" s="84">
        <f t="shared" si="189"/>
        <v>17645171.329567488</v>
      </c>
      <c r="V98" s="84">
        <f t="shared" si="189"/>
        <v>10242322.113989364</v>
      </c>
      <c r="W98" s="84">
        <f t="shared" ref="W98" si="190">IF(W8=0,0,W8/W30*1000000)</f>
        <v>11191383.036439124</v>
      </c>
      <c r="DA98" s="171" t="s">
        <v>1095</v>
      </c>
    </row>
    <row r="99" spans="1:105" ht="11.45" customHeight="1" x14ac:dyDescent="0.25">
      <c r="A99" s="112" t="s">
        <v>25</v>
      </c>
      <c r="B99" s="113">
        <f t="shared" si="180"/>
        <v>142036881.6944311</v>
      </c>
      <c r="C99" s="113">
        <f t="shared" si="180"/>
        <v>138803049.29791939</v>
      </c>
      <c r="D99" s="113">
        <f t="shared" si="180"/>
        <v>139024548.52976355</v>
      </c>
      <c r="E99" s="113">
        <f t="shared" si="180"/>
        <v>138057878.79576033</v>
      </c>
      <c r="F99" s="113">
        <f t="shared" si="180"/>
        <v>136357179.64482957</v>
      </c>
      <c r="G99" s="113">
        <f t="shared" si="180"/>
        <v>136612679.46379736</v>
      </c>
      <c r="H99" s="113">
        <f t="shared" si="180"/>
        <v>141970738.11026043</v>
      </c>
      <c r="I99" s="113">
        <f t="shared" si="180"/>
        <v>144043935.71194565</v>
      </c>
      <c r="J99" s="113">
        <f t="shared" si="180"/>
        <v>143378658.74424949</v>
      </c>
      <c r="K99" s="113">
        <f t="shared" ref="K99:V99" si="191">IF(K9=0,0,K9/K31*1000000)</f>
        <v>134090162.25059216</v>
      </c>
      <c r="L99" s="113">
        <f t="shared" si="191"/>
        <v>136051906.31503561</v>
      </c>
      <c r="M99" s="113">
        <f t="shared" si="191"/>
        <v>136511411.61096552</v>
      </c>
      <c r="N99" s="113">
        <f t="shared" si="191"/>
        <v>134165176.01572432</v>
      </c>
      <c r="O99" s="113">
        <f t="shared" si="191"/>
        <v>136457995.30362627</v>
      </c>
      <c r="P99" s="113">
        <f t="shared" si="191"/>
        <v>137137827.57039422</v>
      </c>
      <c r="Q99" s="113">
        <f t="shared" si="191"/>
        <v>138317689.11718884</v>
      </c>
      <c r="R99" s="113">
        <f t="shared" si="191"/>
        <v>142942228.84201616</v>
      </c>
      <c r="S99" s="113">
        <f t="shared" si="191"/>
        <v>150996427.27165157</v>
      </c>
      <c r="T99" s="113">
        <f t="shared" si="191"/>
        <v>155400667.14754611</v>
      </c>
      <c r="U99" s="113">
        <f t="shared" si="191"/>
        <v>156630807.82942006</v>
      </c>
      <c r="V99" s="113">
        <f t="shared" si="191"/>
        <v>85747087.928128108</v>
      </c>
      <c r="W99" s="113">
        <f t="shared" ref="W99" si="192">IF(W9=0,0,W9/W31*1000000)</f>
        <v>104059308.80452089</v>
      </c>
      <c r="DA99" s="204" t="s">
        <v>1096</v>
      </c>
    </row>
    <row r="100" spans="1:105" ht="11.45" customHeight="1" x14ac:dyDescent="0.25">
      <c r="A100" s="27" t="s">
        <v>108</v>
      </c>
      <c r="B100" s="28">
        <f t="shared" si="180"/>
        <v>109429855.44966626</v>
      </c>
      <c r="C100" s="28">
        <f t="shared" si="180"/>
        <v>104260855.88453183</v>
      </c>
      <c r="D100" s="28">
        <f t="shared" si="180"/>
        <v>101452003.77492134</v>
      </c>
      <c r="E100" s="28">
        <f t="shared" si="180"/>
        <v>103387980.07057983</v>
      </c>
      <c r="F100" s="28">
        <f t="shared" si="180"/>
        <v>104615146.67545272</v>
      </c>
      <c r="G100" s="28">
        <f t="shared" si="180"/>
        <v>107932452.74921039</v>
      </c>
      <c r="H100" s="28">
        <f t="shared" si="180"/>
        <v>109256991.43125342</v>
      </c>
      <c r="I100" s="28">
        <f t="shared" si="180"/>
        <v>108453659.16959022</v>
      </c>
      <c r="J100" s="28">
        <f t="shared" si="180"/>
        <v>111020800.43040492</v>
      </c>
      <c r="K100" s="28">
        <f t="shared" ref="K100:V100" si="193">IF(K10=0,0,K10/K32*1000000)</f>
        <v>97909940.118815273</v>
      </c>
      <c r="L100" s="28">
        <f t="shared" si="193"/>
        <v>107108665.453363</v>
      </c>
      <c r="M100" s="28">
        <f t="shared" si="193"/>
        <v>108241672.20333201</v>
      </c>
      <c r="N100" s="28">
        <f t="shared" si="193"/>
        <v>107203197.14222625</v>
      </c>
      <c r="O100" s="28">
        <f t="shared" si="193"/>
        <v>105586580.97442006</v>
      </c>
      <c r="P100" s="28">
        <f t="shared" si="193"/>
        <v>107645075.9178168</v>
      </c>
      <c r="Q100" s="28">
        <f t="shared" si="193"/>
        <v>111269494.65742642</v>
      </c>
      <c r="R100" s="28">
        <f t="shared" si="193"/>
        <v>109514659.78303936</v>
      </c>
      <c r="S100" s="28">
        <f t="shared" si="193"/>
        <v>106544374.51765773</v>
      </c>
      <c r="T100" s="28">
        <f t="shared" si="193"/>
        <v>105552742.87110537</v>
      </c>
      <c r="U100" s="28">
        <f t="shared" si="193"/>
        <v>106710698.02823575</v>
      </c>
      <c r="V100" s="28">
        <f t="shared" si="193"/>
        <v>95452570.835239038</v>
      </c>
      <c r="W100" s="28">
        <f t="shared" ref="W100" si="194">IF(W10=0,0,W10/W32*1000000)</f>
        <v>99337808.80193916</v>
      </c>
      <c r="DA100" s="173" t="s">
        <v>1097</v>
      </c>
    </row>
    <row r="101" spans="1:105" ht="11.45" customHeight="1" x14ac:dyDescent="0.25">
      <c r="A101" s="83" t="s">
        <v>92</v>
      </c>
      <c r="B101" s="84">
        <f t="shared" si="180"/>
        <v>128127385.46612971</v>
      </c>
      <c r="C101" s="84">
        <f t="shared" si="180"/>
        <v>126247668.19356933</v>
      </c>
      <c r="D101" s="84">
        <f t="shared" si="180"/>
        <v>131045262.51000419</v>
      </c>
      <c r="E101" s="84">
        <f t="shared" si="180"/>
        <v>139694040.43578634</v>
      </c>
      <c r="F101" s="84">
        <f t="shared" si="180"/>
        <v>146562601.57159659</v>
      </c>
      <c r="G101" s="84">
        <f t="shared" si="180"/>
        <v>146829453.60551098</v>
      </c>
      <c r="H101" s="84">
        <f t="shared" si="180"/>
        <v>147147003.99035516</v>
      </c>
      <c r="I101" s="84">
        <f t="shared" si="180"/>
        <v>143972499.77318463</v>
      </c>
      <c r="J101" s="84">
        <f t="shared" si="180"/>
        <v>145609661.38517785</v>
      </c>
      <c r="K101" s="84">
        <f t="shared" ref="K101:V101" si="195">IF(K11=0,0,K11/K33*1000000)</f>
        <v>133070101.52936485</v>
      </c>
      <c r="L101" s="84">
        <f t="shared" si="195"/>
        <v>138741023.04124272</v>
      </c>
      <c r="M101" s="84">
        <f t="shared" si="195"/>
        <v>139670436.46733487</v>
      </c>
      <c r="N101" s="84">
        <f t="shared" si="195"/>
        <v>139711792.78203389</v>
      </c>
      <c r="O101" s="84">
        <f t="shared" si="195"/>
        <v>139569407.65431362</v>
      </c>
      <c r="P101" s="84">
        <f t="shared" si="195"/>
        <v>142647187.19859195</v>
      </c>
      <c r="Q101" s="84">
        <f t="shared" si="195"/>
        <v>143465679.66717893</v>
      </c>
      <c r="R101" s="84">
        <f t="shared" si="195"/>
        <v>140216328.46069181</v>
      </c>
      <c r="S101" s="84">
        <f t="shared" si="195"/>
        <v>144785330.79984081</v>
      </c>
      <c r="T101" s="84">
        <f t="shared" si="195"/>
        <v>153378415.63780573</v>
      </c>
      <c r="U101" s="84">
        <f t="shared" si="195"/>
        <v>153887377.03896138</v>
      </c>
      <c r="V101" s="84">
        <f t="shared" si="195"/>
        <v>133328032.36385527</v>
      </c>
      <c r="W101" s="84">
        <f t="shared" ref="W101" si="196">IF(W11=0,0,W11/W33*1000000)</f>
        <v>129404827.10373545</v>
      </c>
      <c r="DA101" s="171" t="s">
        <v>1098</v>
      </c>
    </row>
    <row r="102" spans="1:105" ht="11.45" customHeight="1" x14ac:dyDescent="0.25">
      <c r="A102" s="85" t="s">
        <v>93</v>
      </c>
      <c r="B102" s="86">
        <f t="shared" si="180"/>
        <v>104268394.36686057</v>
      </c>
      <c r="C102" s="86">
        <f t="shared" si="180"/>
        <v>98514762.930040061</v>
      </c>
      <c r="D102" s="86">
        <f t="shared" si="180"/>
        <v>93999874.262680426</v>
      </c>
      <c r="E102" s="86">
        <f t="shared" si="180"/>
        <v>94254314.536744967</v>
      </c>
      <c r="F102" s="86">
        <f t="shared" si="180"/>
        <v>94251868.301082477</v>
      </c>
      <c r="G102" s="86">
        <f t="shared" si="180"/>
        <v>98399750.390656665</v>
      </c>
      <c r="H102" s="86">
        <f t="shared" si="180"/>
        <v>99523719.408518717</v>
      </c>
      <c r="I102" s="86">
        <f t="shared" si="180"/>
        <v>99262461.245009631</v>
      </c>
      <c r="J102" s="86">
        <f t="shared" si="180"/>
        <v>101738235.77699733</v>
      </c>
      <c r="K102" s="86">
        <f t="shared" ref="K102:V102" si="197">IF(K12=0,0,K12/K34*1000000)</f>
        <v>88548964.804667875</v>
      </c>
      <c r="L102" s="86">
        <f t="shared" si="197"/>
        <v>98378726.387175485</v>
      </c>
      <c r="M102" s="86">
        <f t="shared" si="197"/>
        <v>99871899.430880114</v>
      </c>
      <c r="N102" s="86">
        <f t="shared" si="197"/>
        <v>98764009.110934943</v>
      </c>
      <c r="O102" s="86">
        <f t="shared" si="197"/>
        <v>97485838.525518388</v>
      </c>
      <c r="P102" s="86">
        <f t="shared" si="197"/>
        <v>99526514.177238435</v>
      </c>
      <c r="Q102" s="86">
        <f t="shared" si="197"/>
        <v>103926132.56235515</v>
      </c>
      <c r="R102" s="86">
        <f t="shared" si="197"/>
        <v>103083152.11453778</v>
      </c>
      <c r="S102" s="86">
        <f t="shared" si="197"/>
        <v>99305860.163127512</v>
      </c>
      <c r="T102" s="86">
        <f t="shared" si="197"/>
        <v>96973835.29552123</v>
      </c>
      <c r="U102" s="86">
        <f t="shared" si="197"/>
        <v>98149254.59438321</v>
      </c>
      <c r="V102" s="86">
        <f t="shared" si="197"/>
        <v>89120803.39649345</v>
      </c>
      <c r="W102" s="86">
        <f t="shared" ref="W102" si="198">IF(W12=0,0,W12/W34*1000000)</f>
        <v>93685975.78463544</v>
      </c>
      <c r="DA102" s="178" t="s">
        <v>1099</v>
      </c>
    </row>
    <row r="103" spans="1:105" x14ac:dyDescent="0.25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DA103" s="171"/>
    </row>
    <row r="104" spans="1:105" ht="11.45" customHeight="1" x14ac:dyDescent="0.25">
      <c r="A104" s="53" t="s">
        <v>37</v>
      </c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DA104" s="172"/>
    </row>
    <row r="105" spans="1:105" ht="11.45" customHeight="1" x14ac:dyDescent="0.25">
      <c r="A105" s="27" t="s">
        <v>38</v>
      </c>
      <c r="B105" s="31">
        <f t="shared" ref="B105:J110" si="199">IF(B4=0,0,B4/B$4)</f>
        <v>1</v>
      </c>
      <c r="C105" s="31">
        <f t="shared" si="199"/>
        <v>1</v>
      </c>
      <c r="D105" s="31">
        <f t="shared" si="199"/>
        <v>1</v>
      </c>
      <c r="E105" s="31">
        <f t="shared" si="199"/>
        <v>1</v>
      </c>
      <c r="F105" s="31">
        <f t="shared" si="199"/>
        <v>1</v>
      </c>
      <c r="G105" s="31">
        <f t="shared" si="199"/>
        <v>1</v>
      </c>
      <c r="H105" s="31">
        <f t="shared" si="199"/>
        <v>1</v>
      </c>
      <c r="I105" s="31">
        <f t="shared" si="199"/>
        <v>1</v>
      </c>
      <c r="J105" s="31">
        <f t="shared" si="199"/>
        <v>1</v>
      </c>
      <c r="K105" s="31">
        <f t="shared" ref="K105:V105" si="200">IF(K4=0,0,K4/K$4)</f>
        <v>1</v>
      </c>
      <c r="L105" s="31">
        <f t="shared" si="200"/>
        <v>1</v>
      </c>
      <c r="M105" s="31">
        <f t="shared" si="200"/>
        <v>1</v>
      </c>
      <c r="N105" s="31">
        <f t="shared" si="200"/>
        <v>1</v>
      </c>
      <c r="O105" s="31">
        <f t="shared" si="200"/>
        <v>1</v>
      </c>
      <c r="P105" s="31">
        <f t="shared" si="200"/>
        <v>1</v>
      </c>
      <c r="Q105" s="31">
        <f t="shared" si="200"/>
        <v>1</v>
      </c>
      <c r="R105" s="31">
        <f t="shared" si="200"/>
        <v>1</v>
      </c>
      <c r="S105" s="31">
        <f t="shared" si="200"/>
        <v>1</v>
      </c>
      <c r="T105" s="31">
        <f t="shared" si="200"/>
        <v>1</v>
      </c>
      <c r="U105" s="31">
        <f t="shared" si="200"/>
        <v>1</v>
      </c>
      <c r="V105" s="31">
        <f t="shared" si="200"/>
        <v>1</v>
      </c>
      <c r="W105" s="31">
        <f t="shared" ref="W105" si="201">IF(W4=0,0,W4/W$4)</f>
        <v>1</v>
      </c>
      <c r="DA105" s="173"/>
    </row>
    <row r="106" spans="1:105" ht="11.45" customHeight="1" x14ac:dyDescent="0.25">
      <c r="A106" s="107" t="s">
        <v>23</v>
      </c>
      <c r="B106" s="123">
        <f t="shared" si="199"/>
        <v>0.16692600481648198</v>
      </c>
      <c r="C106" s="123">
        <f t="shared" si="199"/>
        <v>0.16781075234267573</v>
      </c>
      <c r="D106" s="123">
        <f t="shared" si="199"/>
        <v>0.1728826769808593</v>
      </c>
      <c r="E106" s="123">
        <f t="shared" si="199"/>
        <v>0.17680107212055843</v>
      </c>
      <c r="F106" s="123">
        <f t="shared" si="199"/>
        <v>0.17914676726428883</v>
      </c>
      <c r="G106" s="123">
        <f t="shared" si="199"/>
        <v>0.17713915489832957</v>
      </c>
      <c r="H106" s="123">
        <f t="shared" si="199"/>
        <v>0.17591971785916155</v>
      </c>
      <c r="I106" s="123">
        <f t="shared" si="199"/>
        <v>0.17797922986002623</v>
      </c>
      <c r="J106" s="123">
        <f t="shared" si="199"/>
        <v>0.17794654627830966</v>
      </c>
      <c r="K106" s="123">
        <f t="shared" ref="K106:V106" si="202">IF(K5=0,0,K5/K$4)</f>
        <v>0.17974722488866707</v>
      </c>
      <c r="L106" s="123">
        <f t="shared" si="202"/>
        <v>0.18457093401084895</v>
      </c>
      <c r="M106" s="123">
        <f t="shared" si="202"/>
        <v>0.18272736449586058</v>
      </c>
      <c r="N106" s="123">
        <f t="shared" si="202"/>
        <v>0.18342346499843312</v>
      </c>
      <c r="O106" s="123">
        <f t="shared" si="202"/>
        <v>0.18086611286819423</v>
      </c>
      <c r="P106" s="123">
        <f t="shared" si="202"/>
        <v>0.17940244265318228</v>
      </c>
      <c r="Q106" s="123">
        <f t="shared" si="202"/>
        <v>0.17338768392217374</v>
      </c>
      <c r="R106" s="123">
        <f t="shared" si="202"/>
        <v>0.17569845681353122</v>
      </c>
      <c r="S106" s="123">
        <f t="shared" si="202"/>
        <v>0.17350171111288418</v>
      </c>
      <c r="T106" s="123">
        <f t="shared" si="202"/>
        <v>0.17485810188539608</v>
      </c>
      <c r="U106" s="123">
        <f t="shared" si="202"/>
        <v>0.16992361658702365</v>
      </c>
      <c r="V106" s="123">
        <f t="shared" si="202"/>
        <v>0.18515407560758063</v>
      </c>
      <c r="W106" s="123">
        <f t="shared" ref="W106" si="203">IF(W5=0,0,W5/W$4)</f>
        <v>0.17315200519824589</v>
      </c>
      <c r="DA106" s="203"/>
    </row>
    <row r="107" spans="1:105" ht="11.45" customHeight="1" x14ac:dyDescent="0.25">
      <c r="A107" s="109" t="s">
        <v>24</v>
      </c>
      <c r="B107" s="124">
        <f t="shared" si="199"/>
        <v>0.68840969998012791</v>
      </c>
      <c r="C107" s="124">
        <f t="shared" si="199"/>
        <v>0.67273640526840006</v>
      </c>
      <c r="D107" s="124">
        <f t="shared" si="199"/>
        <v>0.65764823217837831</v>
      </c>
      <c r="E107" s="124">
        <f t="shared" si="199"/>
        <v>0.64519462290011909</v>
      </c>
      <c r="F107" s="124">
        <f t="shared" si="199"/>
        <v>0.63373063492839854</v>
      </c>
      <c r="G107" s="124">
        <f t="shared" si="199"/>
        <v>0.62996227553820705</v>
      </c>
      <c r="H107" s="124">
        <f t="shared" si="199"/>
        <v>0.62733874812291102</v>
      </c>
      <c r="I107" s="124">
        <f t="shared" si="199"/>
        <v>0.61851121248470808</v>
      </c>
      <c r="J107" s="124">
        <f t="shared" si="199"/>
        <v>0.6047835098054003</v>
      </c>
      <c r="K107" s="124">
        <f t="shared" ref="K107:V107" si="204">IF(K6=0,0,K6/K$4)</f>
        <v>0.58418228867011734</v>
      </c>
      <c r="L107" s="124">
        <f t="shared" si="204"/>
        <v>0.57596437172819004</v>
      </c>
      <c r="M107" s="124">
        <f t="shared" si="204"/>
        <v>0.58395983606381741</v>
      </c>
      <c r="N107" s="124">
        <f t="shared" si="204"/>
        <v>0.58158218790531302</v>
      </c>
      <c r="O107" s="124">
        <f t="shared" si="204"/>
        <v>0.58209135294124048</v>
      </c>
      <c r="P107" s="124">
        <f t="shared" si="204"/>
        <v>0.587937739850244</v>
      </c>
      <c r="Q107" s="124">
        <f t="shared" si="204"/>
        <v>0.58819013678690235</v>
      </c>
      <c r="R107" s="124">
        <f t="shared" si="204"/>
        <v>0.58038678758345186</v>
      </c>
      <c r="S107" s="124">
        <f t="shared" si="204"/>
        <v>0.5702717068228379</v>
      </c>
      <c r="T107" s="124">
        <f t="shared" si="204"/>
        <v>0.56962196719103253</v>
      </c>
      <c r="U107" s="124">
        <f t="shared" si="204"/>
        <v>0.56964724935294819</v>
      </c>
      <c r="V107" s="124">
        <f t="shared" si="204"/>
        <v>0.5660805925413307</v>
      </c>
      <c r="W107" s="124">
        <f t="shared" ref="W107" si="205">IF(W6=0,0,W6/W$4)</f>
        <v>0.56117245964577067</v>
      </c>
      <c r="DA107" s="176"/>
    </row>
    <row r="108" spans="1:105" ht="11.45" customHeight="1" x14ac:dyDescent="0.25">
      <c r="A108" s="111" t="s">
        <v>92</v>
      </c>
      <c r="B108" s="125">
        <f t="shared" si="199"/>
        <v>0.17315325787072758</v>
      </c>
      <c r="C108" s="125">
        <f t="shared" si="199"/>
        <v>0.16628623162642947</v>
      </c>
      <c r="D108" s="125">
        <f t="shared" si="199"/>
        <v>0.16898867495962017</v>
      </c>
      <c r="E108" s="125">
        <f t="shared" si="199"/>
        <v>0.17058507906664819</v>
      </c>
      <c r="F108" s="125">
        <f t="shared" si="199"/>
        <v>0.16378061617249492</v>
      </c>
      <c r="G108" s="125">
        <f t="shared" si="199"/>
        <v>0.15270845384833029</v>
      </c>
      <c r="H108" s="125">
        <f t="shared" si="199"/>
        <v>0.15920366134531555</v>
      </c>
      <c r="I108" s="125">
        <f t="shared" si="199"/>
        <v>0.15995283872978019</v>
      </c>
      <c r="J108" s="125">
        <f t="shared" si="199"/>
        <v>0.14867331164306219</v>
      </c>
      <c r="K108" s="125">
        <f t="shared" ref="K108:V108" si="206">IF(K7=0,0,K7/K$4)</f>
        <v>0.14053547408006253</v>
      </c>
      <c r="L108" s="125">
        <f t="shared" si="206"/>
        <v>0.13610209700545581</v>
      </c>
      <c r="M108" s="125">
        <f t="shared" si="206"/>
        <v>0.12811448716239185</v>
      </c>
      <c r="N108" s="125">
        <f t="shared" si="206"/>
        <v>0.12773665235628112</v>
      </c>
      <c r="O108" s="125">
        <f t="shared" si="206"/>
        <v>0.11960080380161323</v>
      </c>
      <c r="P108" s="125">
        <f t="shared" si="206"/>
        <v>0.11947212774643154</v>
      </c>
      <c r="Q108" s="125">
        <f t="shared" si="206"/>
        <v>0.11414847014981781</v>
      </c>
      <c r="R108" s="125">
        <f t="shared" si="206"/>
        <v>0.10878467294399041</v>
      </c>
      <c r="S108" s="125">
        <f t="shared" si="206"/>
        <v>0.10401844604647732</v>
      </c>
      <c r="T108" s="125">
        <f t="shared" si="206"/>
        <v>0.10026064195500339</v>
      </c>
      <c r="U108" s="125">
        <f t="shared" si="206"/>
        <v>0.10281744116456287</v>
      </c>
      <c r="V108" s="125">
        <f t="shared" si="206"/>
        <v>0.10153971919481812</v>
      </c>
      <c r="W108" s="125">
        <f t="shared" ref="W108" si="207">IF(W7=0,0,W7/W$4)</f>
        <v>0.10453214777692123</v>
      </c>
      <c r="DA108" s="171"/>
    </row>
    <row r="109" spans="1:105" ht="11.45" customHeight="1" x14ac:dyDescent="0.25">
      <c r="A109" s="111" t="s">
        <v>93</v>
      </c>
      <c r="B109" s="125">
        <f t="shared" si="199"/>
        <v>0.51525644210940036</v>
      </c>
      <c r="C109" s="125">
        <f t="shared" si="199"/>
        <v>0.50645017364197054</v>
      </c>
      <c r="D109" s="125">
        <f t="shared" si="199"/>
        <v>0.48865955721875814</v>
      </c>
      <c r="E109" s="125">
        <f t="shared" si="199"/>
        <v>0.47460954383347081</v>
      </c>
      <c r="F109" s="125">
        <f t="shared" si="199"/>
        <v>0.46995001875590364</v>
      </c>
      <c r="G109" s="125">
        <f t="shared" si="199"/>
        <v>0.47725382168987673</v>
      </c>
      <c r="H109" s="125">
        <f t="shared" si="199"/>
        <v>0.46813508677759552</v>
      </c>
      <c r="I109" s="125">
        <f t="shared" si="199"/>
        <v>0.45855837375492797</v>
      </c>
      <c r="J109" s="125">
        <f t="shared" si="199"/>
        <v>0.45611019816233811</v>
      </c>
      <c r="K109" s="125">
        <f t="shared" ref="K109:V109" si="208">IF(K8=0,0,K8/K$4)</f>
        <v>0.44364681459005484</v>
      </c>
      <c r="L109" s="125">
        <f t="shared" si="208"/>
        <v>0.43986227472273426</v>
      </c>
      <c r="M109" s="125">
        <f t="shared" si="208"/>
        <v>0.45584534890142553</v>
      </c>
      <c r="N109" s="125">
        <f t="shared" si="208"/>
        <v>0.4538455355490319</v>
      </c>
      <c r="O109" s="125">
        <f t="shared" si="208"/>
        <v>0.46249054913962723</v>
      </c>
      <c r="P109" s="125">
        <f t="shared" si="208"/>
        <v>0.46846561210381249</v>
      </c>
      <c r="Q109" s="125">
        <f t="shared" si="208"/>
        <v>0.47404166663708447</v>
      </c>
      <c r="R109" s="125">
        <f t="shared" si="208"/>
        <v>0.47160211463946144</v>
      </c>
      <c r="S109" s="125">
        <f t="shared" si="208"/>
        <v>0.46625326077636053</v>
      </c>
      <c r="T109" s="125">
        <f t="shared" si="208"/>
        <v>0.46936132523602908</v>
      </c>
      <c r="U109" s="125">
        <f t="shared" si="208"/>
        <v>0.46682980818838526</v>
      </c>
      <c r="V109" s="125">
        <f t="shared" si="208"/>
        <v>0.46454087334651256</v>
      </c>
      <c r="W109" s="125">
        <f t="shared" ref="W109" si="209">IF(W8=0,0,W8/W$4)</f>
        <v>0.45664031186884946</v>
      </c>
      <c r="DA109" s="171"/>
    </row>
    <row r="110" spans="1:105" ht="11.45" customHeight="1" x14ac:dyDescent="0.25">
      <c r="A110" s="112" t="s">
        <v>25</v>
      </c>
      <c r="B110" s="126">
        <f t="shared" si="199"/>
        <v>0.14466429520339014</v>
      </c>
      <c r="C110" s="126">
        <f t="shared" si="199"/>
        <v>0.15945284238892413</v>
      </c>
      <c r="D110" s="126">
        <f t="shared" si="199"/>
        <v>0.16946909084076237</v>
      </c>
      <c r="E110" s="126">
        <f t="shared" si="199"/>
        <v>0.17800430497932249</v>
      </c>
      <c r="F110" s="126">
        <f t="shared" si="199"/>
        <v>0.18712259780731261</v>
      </c>
      <c r="G110" s="126">
        <f t="shared" si="199"/>
        <v>0.19289856956346335</v>
      </c>
      <c r="H110" s="126">
        <f t="shared" si="199"/>
        <v>0.19674153401792746</v>
      </c>
      <c r="I110" s="126">
        <f t="shared" si="199"/>
        <v>0.20350955765526563</v>
      </c>
      <c r="J110" s="126">
        <f t="shared" si="199"/>
        <v>0.21726994391628998</v>
      </c>
      <c r="K110" s="126">
        <f t="shared" ref="K110:V110" si="210">IF(K9=0,0,K9/K$4)</f>
        <v>0.23607048644121553</v>
      </c>
      <c r="L110" s="126">
        <f t="shared" si="210"/>
        <v>0.23946469426096098</v>
      </c>
      <c r="M110" s="126">
        <f t="shared" si="210"/>
        <v>0.23331279944032218</v>
      </c>
      <c r="N110" s="126">
        <f t="shared" si="210"/>
        <v>0.23499434709625394</v>
      </c>
      <c r="O110" s="126">
        <f t="shared" si="210"/>
        <v>0.23704253419056528</v>
      </c>
      <c r="P110" s="126">
        <f t="shared" si="210"/>
        <v>0.23265981749657363</v>
      </c>
      <c r="Q110" s="126">
        <f t="shared" si="210"/>
        <v>0.23842217929092388</v>
      </c>
      <c r="R110" s="126">
        <f t="shared" si="210"/>
        <v>0.24391475560301687</v>
      </c>
      <c r="S110" s="126">
        <f t="shared" si="210"/>
        <v>0.2562265820642779</v>
      </c>
      <c r="T110" s="126">
        <f t="shared" si="210"/>
        <v>0.25551993092357156</v>
      </c>
      <c r="U110" s="126">
        <f t="shared" si="210"/>
        <v>0.26042913406002821</v>
      </c>
      <c r="V110" s="126">
        <f t="shared" si="210"/>
        <v>0.24876533185108868</v>
      </c>
      <c r="W110" s="126">
        <f t="shared" ref="W110" si="211">IF(W9=0,0,W9/W$4)</f>
        <v>0.26567553515598336</v>
      </c>
      <c r="DA110" s="204"/>
    </row>
    <row r="111" spans="1:105" ht="11.45" customHeight="1" x14ac:dyDescent="0.25">
      <c r="A111" s="27" t="s">
        <v>39</v>
      </c>
      <c r="B111" s="31">
        <f t="shared" ref="B111:J113" si="212">IF(B10=0,0,B10/B$10)</f>
        <v>1</v>
      </c>
      <c r="C111" s="31">
        <f t="shared" si="212"/>
        <v>1</v>
      </c>
      <c r="D111" s="31">
        <f t="shared" si="212"/>
        <v>1</v>
      </c>
      <c r="E111" s="31">
        <f t="shared" si="212"/>
        <v>1</v>
      </c>
      <c r="F111" s="31">
        <f t="shared" si="212"/>
        <v>1</v>
      </c>
      <c r="G111" s="31">
        <f t="shared" si="212"/>
        <v>1</v>
      </c>
      <c r="H111" s="31">
        <f t="shared" si="212"/>
        <v>1</v>
      </c>
      <c r="I111" s="31">
        <f t="shared" si="212"/>
        <v>1</v>
      </c>
      <c r="J111" s="31">
        <f t="shared" si="212"/>
        <v>1</v>
      </c>
      <c r="K111" s="31">
        <f t="shared" ref="K111:V111" si="213">IF(K10=0,0,K10/K$10)</f>
        <v>1</v>
      </c>
      <c r="L111" s="31">
        <f t="shared" si="213"/>
        <v>1</v>
      </c>
      <c r="M111" s="31">
        <f t="shared" si="213"/>
        <v>1</v>
      </c>
      <c r="N111" s="31">
        <f t="shared" si="213"/>
        <v>1</v>
      </c>
      <c r="O111" s="31">
        <f t="shared" si="213"/>
        <v>1</v>
      </c>
      <c r="P111" s="31">
        <f t="shared" si="213"/>
        <v>1</v>
      </c>
      <c r="Q111" s="31">
        <f t="shared" si="213"/>
        <v>1</v>
      </c>
      <c r="R111" s="31">
        <f t="shared" si="213"/>
        <v>1</v>
      </c>
      <c r="S111" s="31">
        <f t="shared" si="213"/>
        <v>1</v>
      </c>
      <c r="T111" s="31">
        <f t="shared" si="213"/>
        <v>1</v>
      </c>
      <c r="U111" s="31">
        <f t="shared" si="213"/>
        <v>1</v>
      </c>
      <c r="V111" s="31">
        <f t="shared" si="213"/>
        <v>1</v>
      </c>
      <c r="W111" s="31">
        <f t="shared" ref="W111" si="214">IF(W10=0,0,W10/W$10)</f>
        <v>1</v>
      </c>
      <c r="DA111" s="173"/>
    </row>
    <row r="112" spans="1:105" ht="11.45" customHeight="1" x14ac:dyDescent="0.25">
      <c r="A112" s="83" t="s">
        <v>92</v>
      </c>
      <c r="B112" s="125">
        <f t="shared" si="212"/>
        <v>0.25329506041519478</v>
      </c>
      <c r="C112" s="125">
        <f t="shared" si="212"/>
        <v>0.25088769346771589</v>
      </c>
      <c r="D112" s="125">
        <f t="shared" si="212"/>
        <v>0.25984055744143841</v>
      </c>
      <c r="E112" s="125">
        <f t="shared" si="212"/>
        <v>0.27159216028200844</v>
      </c>
      <c r="F112" s="125">
        <f t="shared" si="212"/>
        <v>0.27754598770370981</v>
      </c>
      <c r="G112" s="125">
        <f t="shared" si="212"/>
        <v>0.26777212293604152</v>
      </c>
      <c r="H112" s="125">
        <f t="shared" si="212"/>
        <v>0.27525911062855185</v>
      </c>
      <c r="I112" s="125">
        <f t="shared" si="212"/>
        <v>0.27289929271571195</v>
      </c>
      <c r="J112" s="125">
        <f t="shared" si="212"/>
        <v>0.27750580571745243</v>
      </c>
      <c r="K112" s="125">
        <f t="shared" ref="K112:V112" si="215">IF(K11=0,0,K11/K$10)</f>
        <v>0.28576468603496707</v>
      </c>
      <c r="L112" s="125">
        <f t="shared" si="215"/>
        <v>0.28016612716498929</v>
      </c>
      <c r="M112" s="125">
        <f t="shared" si="215"/>
        <v>0.27136670225305876</v>
      </c>
      <c r="N112" s="125">
        <f t="shared" si="215"/>
        <v>0.26859355730017664</v>
      </c>
      <c r="O112" s="125">
        <f t="shared" si="215"/>
        <v>0.25444490993008095</v>
      </c>
      <c r="P112" s="125">
        <f t="shared" si="215"/>
        <v>0.24949543924157702</v>
      </c>
      <c r="Q112" s="125">
        <f t="shared" si="215"/>
        <v>0.23946120159239892</v>
      </c>
      <c r="R112" s="125">
        <f t="shared" si="215"/>
        <v>0.22175684003259363</v>
      </c>
      <c r="S112" s="125">
        <f t="shared" si="215"/>
        <v>0.21628583498868556</v>
      </c>
      <c r="T112" s="125">
        <f t="shared" si="215"/>
        <v>0.22101021174581456</v>
      </c>
      <c r="U112" s="125">
        <f t="shared" si="215"/>
        <v>0.22150814128060251</v>
      </c>
      <c r="V112" s="125">
        <f t="shared" si="215"/>
        <v>0.20006241284976997</v>
      </c>
      <c r="W112" s="125">
        <f t="shared" ref="W112" si="216">IF(W11=0,0,W11/W$10)</f>
        <v>0.20612360951622935</v>
      </c>
      <c r="DA112" s="171"/>
    </row>
    <row r="113" spans="1:105" ht="11.45" customHeight="1" x14ac:dyDescent="0.25">
      <c r="A113" s="85" t="s">
        <v>93</v>
      </c>
      <c r="B113" s="127">
        <f t="shared" si="212"/>
        <v>0.74670493958480522</v>
      </c>
      <c r="C113" s="127">
        <f t="shared" si="212"/>
        <v>0.74911230653228422</v>
      </c>
      <c r="D113" s="127">
        <f t="shared" si="212"/>
        <v>0.74015944255856159</v>
      </c>
      <c r="E113" s="127">
        <f t="shared" si="212"/>
        <v>0.7284078397179915</v>
      </c>
      <c r="F113" s="127">
        <f t="shared" si="212"/>
        <v>0.72245401229629025</v>
      </c>
      <c r="G113" s="127">
        <f t="shared" si="212"/>
        <v>0.73222787706395842</v>
      </c>
      <c r="H113" s="127">
        <f t="shared" si="212"/>
        <v>0.72474088937144809</v>
      </c>
      <c r="I113" s="127">
        <f t="shared" si="212"/>
        <v>0.72710070728428799</v>
      </c>
      <c r="J113" s="127">
        <f t="shared" si="212"/>
        <v>0.72249419428254757</v>
      </c>
      <c r="K113" s="127">
        <f t="shared" ref="K113:V113" si="217">IF(K12=0,0,K12/K$10)</f>
        <v>0.71423531396503293</v>
      </c>
      <c r="L113" s="127">
        <f t="shared" si="217"/>
        <v>0.71983387283501066</v>
      </c>
      <c r="M113" s="127">
        <f t="shared" si="217"/>
        <v>0.72863329774694119</v>
      </c>
      <c r="N113" s="127">
        <f t="shared" si="217"/>
        <v>0.73140644269982336</v>
      </c>
      <c r="O113" s="127">
        <f t="shared" si="217"/>
        <v>0.74555509006991905</v>
      </c>
      <c r="P113" s="127">
        <f t="shared" si="217"/>
        <v>0.75050456075842298</v>
      </c>
      <c r="Q113" s="127">
        <f t="shared" si="217"/>
        <v>0.76053879840760108</v>
      </c>
      <c r="R113" s="127">
        <f t="shared" si="217"/>
        <v>0.77824315996740634</v>
      </c>
      <c r="S113" s="127">
        <f t="shared" si="217"/>
        <v>0.78371416501131441</v>
      </c>
      <c r="T113" s="127">
        <f t="shared" si="217"/>
        <v>0.77898978825418541</v>
      </c>
      <c r="U113" s="127">
        <f t="shared" si="217"/>
        <v>0.77849185871939741</v>
      </c>
      <c r="V113" s="127">
        <f t="shared" si="217"/>
        <v>0.79993758715023011</v>
      </c>
      <c r="W113" s="127">
        <f t="shared" ref="W113" si="218">IF(W12=0,0,W12/W$10)</f>
        <v>0.79387639048377068</v>
      </c>
      <c r="DA113" s="178"/>
    </row>
    <row r="114" spans="1:105" ht="11.45" customHeight="1" x14ac:dyDescent="0.25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DA114" s="171"/>
    </row>
    <row r="115" spans="1:105" ht="11.45" customHeight="1" x14ac:dyDescent="0.25">
      <c r="A115" s="53" t="s">
        <v>66</v>
      </c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DA115" s="172"/>
    </row>
    <row r="116" spans="1:105" ht="11.45" customHeight="1" x14ac:dyDescent="0.25">
      <c r="A116" s="27" t="s">
        <v>33</v>
      </c>
      <c r="B116" s="31">
        <f t="shared" ref="B116:J121" si="219">IF(B15=0,0,B15/B$15)</f>
        <v>1</v>
      </c>
      <c r="C116" s="31">
        <f t="shared" si="219"/>
        <v>1</v>
      </c>
      <c r="D116" s="31">
        <f t="shared" si="219"/>
        <v>1</v>
      </c>
      <c r="E116" s="31">
        <f t="shared" si="219"/>
        <v>1</v>
      </c>
      <c r="F116" s="31">
        <f t="shared" si="219"/>
        <v>1</v>
      </c>
      <c r="G116" s="31">
        <f t="shared" si="219"/>
        <v>1</v>
      </c>
      <c r="H116" s="31">
        <f t="shared" si="219"/>
        <v>1</v>
      </c>
      <c r="I116" s="31">
        <f t="shared" si="219"/>
        <v>1</v>
      </c>
      <c r="J116" s="31">
        <f t="shared" si="219"/>
        <v>1</v>
      </c>
      <c r="K116" s="31">
        <f t="shared" ref="K116:V116" si="220">IF(K15=0,0,K15/K$15)</f>
        <v>1</v>
      </c>
      <c r="L116" s="31">
        <f t="shared" si="220"/>
        <v>1</v>
      </c>
      <c r="M116" s="31">
        <f t="shared" si="220"/>
        <v>1</v>
      </c>
      <c r="N116" s="31">
        <f t="shared" si="220"/>
        <v>1</v>
      </c>
      <c r="O116" s="31">
        <f t="shared" si="220"/>
        <v>1</v>
      </c>
      <c r="P116" s="31">
        <f t="shared" si="220"/>
        <v>1</v>
      </c>
      <c r="Q116" s="31">
        <f t="shared" si="220"/>
        <v>1</v>
      </c>
      <c r="R116" s="31">
        <f t="shared" si="220"/>
        <v>1</v>
      </c>
      <c r="S116" s="31">
        <f t="shared" si="220"/>
        <v>1</v>
      </c>
      <c r="T116" s="31">
        <f t="shared" si="220"/>
        <v>1</v>
      </c>
      <c r="U116" s="31">
        <f t="shared" si="220"/>
        <v>1</v>
      </c>
      <c r="V116" s="31">
        <f t="shared" si="220"/>
        <v>1</v>
      </c>
      <c r="W116" s="31">
        <f t="shared" ref="W116" si="221">IF(W15=0,0,W15/W$15)</f>
        <v>1</v>
      </c>
      <c r="DA116" s="173"/>
    </row>
    <row r="117" spans="1:105" ht="11.45" customHeight="1" x14ac:dyDescent="0.25">
      <c r="A117" s="107" t="s">
        <v>23</v>
      </c>
      <c r="B117" s="123">
        <f t="shared" si="219"/>
        <v>0.27573437551469848</v>
      </c>
      <c r="C117" s="123">
        <f t="shared" si="219"/>
        <v>0.28304183570765079</v>
      </c>
      <c r="D117" s="123">
        <f t="shared" si="219"/>
        <v>0.27882184026722734</v>
      </c>
      <c r="E117" s="123">
        <f t="shared" si="219"/>
        <v>0.27560393910435654</v>
      </c>
      <c r="F117" s="123">
        <f t="shared" si="219"/>
        <v>0.27787594238744467</v>
      </c>
      <c r="G117" s="123">
        <f t="shared" si="219"/>
        <v>0.27440578883452688</v>
      </c>
      <c r="H117" s="123">
        <f t="shared" si="219"/>
        <v>0.2851000782954396</v>
      </c>
      <c r="I117" s="123">
        <f t="shared" si="219"/>
        <v>0.2839890662558654</v>
      </c>
      <c r="J117" s="123">
        <f t="shared" si="219"/>
        <v>0.28434925711838138</v>
      </c>
      <c r="K117" s="123">
        <f t="shared" ref="K117:V117" si="222">IF(K16=0,0,K16/K$15)</f>
        <v>0.28182192891622115</v>
      </c>
      <c r="L117" s="123">
        <f t="shared" si="222"/>
        <v>0.28370679111369834</v>
      </c>
      <c r="M117" s="123">
        <f t="shared" si="222"/>
        <v>0.28330576827152776</v>
      </c>
      <c r="N117" s="123">
        <f t="shared" si="222"/>
        <v>0.27923491945509127</v>
      </c>
      <c r="O117" s="123">
        <f t="shared" si="222"/>
        <v>0.27951193725865969</v>
      </c>
      <c r="P117" s="123">
        <f t="shared" si="222"/>
        <v>0.27946676955786015</v>
      </c>
      <c r="Q117" s="123">
        <f t="shared" si="222"/>
        <v>0.26559103014225638</v>
      </c>
      <c r="R117" s="123">
        <f t="shared" si="222"/>
        <v>0.26256992548404773</v>
      </c>
      <c r="S117" s="123">
        <f t="shared" si="222"/>
        <v>0.26439069797682169</v>
      </c>
      <c r="T117" s="123">
        <f t="shared" si="222"/>
        <v>0.26787745547512448</v>
      </c>
      <c r="U117" s="123">
        <f t="shared" si="222"/>
        <v>0.26966024240139841</v>
      </c>
      <c r="V117" s="123">
        <f t="shared" si="222"/>
        <v>0.27098385969871486</v>
      </c>
      <c r="W117" s="123">
        <f t="shared" ref="W117" si="223">IF(W16=0,0,W16/W$15)</f>
        <v>0.25367648947433324</v>
      </c>
      <c r="DA117" s="203"/>
    </row>
    <row r="118" spans="1:105" ht="11.45" customHeight="1" x14ac:dyDescent="0.25">
      <c r="A118" s="109" t="s">
        <v>24</v>
      </c>
      <c r="B118" s="124">
        <f t="shared" si="219"/>
        <v>0.66253342799599824</v>
      </c>
      <c r="C118" s="124">
        <f t="shared" si="219"/>
        <v>0.64611189486966525</v>
      </c>
      <c r="D118" s="124">
        <f t="shared" si="219"/>
        <v>0.64976859492239913</v>
      </c>
      <c r="E118" s="124">
        <f t="shared" si="219"/>
        <v>0.65194730362399433</v>
      </c>
      <c r="F118" s="124">
        <f t="shared" si="219"/>
        <v>0.64567653415395176</v>
      </c>
      <c r="G118" s="124">
        <f t="shared" si="219"/>
        <v>0.64650792792146161</v>
      </c>
      <c r="H118" s="124">
        <f t="shared" si="219"/>
        <v>0.63390510213078299</v>
      </c>
      <c r="I118" s="124">
        <f t="shared" si="219"/>
        <v>0.63524884699307893</v>
      </c>
      <c r="J118" s="124">
        <f t="shared" si="219"/>
        <v>0.62833506966334285</v>
      </c>
      <c r="K118" s="124">
        <f t="shared" ref="K118:V118" si="224">IF(K17=0,0,K17/K$15)</f>
        <v>0.62005651946377527</v>
      </c>
      <c r="L118" s="124">
        <f t="shared" si="224"/>
        <v>0.61991310511056319</v>
      </c>
      <c r="M118" s="124">
        <f t="shared" si="224"/>
        <v>0.62273627151193067</v>
      </c>
      <c r="N118" s="124">
        <f t="shared" si="224"/>
        <v>0.62600315472965606</v>
      </c>
      <c r="O118" s="124">
        <f t="shared" si="224"/>
        <v>0.62488403511492996</v>
      </c>
      <c r="P118" s="124">
        <f t="shared" si="224"/>
        <v>0.62628837641945978</v>
      </c>
      <c r="Q118" s="124">
        <f t="shared" si="224"/>
        <v>0.63968732355967783</v>
      </c>
      <c r="R118" s="124">
        <f t="shared" si="224"/>
        <v>0.64633715634422417</v>
      </c>
      <c r="S118" s="124">
        <f t="shared" si="224"/>
        <v>0.64251370900397609</v>
      </c>
      <c r="T118" s="124">
        <f t="shared" si="224"/>
        <v>0.64046227563887248</v>
      </c>
      <c r="U118" s="124">
        <f t="shared" si="224"/>
        <v>0.63457682680023719</v>
      </c>
      <c r="V118" s="124">
        <f t="shared" si="224"/>
        <v>0.64077618527184821</v>
      </c>
      <c r="W118" s="124">
        <f t="shared" ref="W118" si="225">IF(W17=0,0,W17/W$15)</f>
        <v>0.65760878062832129</v>
      </c>
      <c r="DA118" s="176"/>
    </row>
    <row r="119" spans="1:105" ht="11.45" customHeight="1" x14ac:dyDescent="0.25">
      <c r="A119" s="111" t="s">
        <v>92</v>
      </c>
      <c r="B119" s="125">
        <f t="shared" si="219"/>
        <v>0.20017072832328517</v>
      </c>
      <c r="C119" s="125">
        <f t="shared" si="219"/>
        <v>0.18820224845342773</v>
      </c>
      <c r="D119" s="125">
        <f t="shared" si="219"/>
        <v>0.18940259806599227</v>
      </c>
      <c r="E119" s="125">
        <f t="shared" si="219"/>
        <v>0.1943949903117223</v>
      </c>
      <c r="F119" s="125">
        <f t="shared" si="219"/>
        <v>0.19297734765841068</v>
      </c>
      <c r="G119" s="125">
        <f t="shared" si="219"/>
        <v>0.18163530928342123</v>
      </c>
      <c r="H119" s="125">
        <f t="shared" si="219"/>
        <v>0.17659738724213822</v>
      </c>
      <c r="I119" s="125">
        <f t="shared" si="219"/>
        <v>0.18291132508265412</v>
      </c>
      <c r="J119" s="125">
        <f t="shared" si="219"/>
        <v>0.17708611296810409</v>
      </c>
      <c r="K119" s="125">
        <f t="shared" ref="K119:V119" si="226">IF(K18=0,0,K18/K$15)</f>
        <v>0.16492527453354677</v>
      </c>
      <c r="L119" s="125">
        <f t="shared" si="226"/>
        <v>0.15920489685838299</v>
      </c>
      <c r="M119" s="125">
        <f t="shared" si="226"/>
        <v>0.15948709181411763</v>
      </c>
      <c r="N119" s="125">
        <f t="shared" si="226"/>
        <v>0.16089113634029509</v>
      </c>
      <c r="O119" s="125">
        <f t="shared" si="226"/>
        <v>0.1407144030046745</v>
      </c>
      <c r="P119" s="125">
        <f t="shared" si="226"/>
        <v>0.14061073536363944</v>
      </c>
      <c r="Q119" s="125">
        <f t="shared" si="226"/>
        <v>0.1363432104179092</v>
      </c>
      <c r="R119" s="125">
        <f t="shared" si="226"/>
        <v>0.13423357504303821</v>
      </c>
      <c r="S119" s="125">
        <f t="shared" si="226"/>
        <v>0.12839520718846978</v>
      </c>
      <c r="T119" s="125">
        <f t="shared" si="226"/>
        <v>0.12259983196130921</v>
      </c>
      <c r="U119" s="125">
        <f t="shared" si="226"/>
        <v>0.12412359810799534</v>
      </c>
      <c r="V119" s="125">
        <f t="shared" si="226"/>
        <v>0.12557039300124129</v>
      </c>
      <c r="W119" s="125">
        <f t="shared" ref="W119" si="227">IF(W18=0,0,W18/W$15)</f>
        <v>0.14030462921706757</v>
      </c>
      <c r="DA119" s="171"/>
    </row>
    <row r="120" spans="1:105" ht="11.45" customHeight="1" x14ac:dyDescent="0.25">
      <c r="A120" s="111" t="s">
        <v>93</v>
      </c>
      <c r="B120" s="125">
        <f t="shared" si="219"/>
        <v>0.46236269967271304</v>
      </c>
      <c r="C120" s="125">
        <f t="shared" si="219"/>
        <v>0.45790964641623744</v>
      </c>
      <c r="D120" s="125">
        <f t="shared" si="219"/>
        <v>0.46036599685640689</v>
      </c>
      <c r="E120" s="125">
        <f t="shared" si="219"/>
        <v>0.45755231331227209</v>
      </c>
      <c r="F120" s="125">
        <f t="shared" si="219"/>
        <v>0.45269918649554108</v>
      </c>
      <c r="G120" s="125">
        <f t="shared" si="219"/>
        <v>0.46487261863804041</v>
      </c>
      <c r="H120" s="125">
        <f t="shared" si="219"/>
        <v>0.45730771488864475</v>
      </c>
      <c r="I120" s="125">
        <f t="shared" si="219"/>
        <v>0.45233752191042481</v>
      </c>
      <c r="J120" s="125">
        <f t="shared" si="219"/>
        <v>0.45124895669523868</v>
      </c>
      <c r="K120" s="125">
        <f t="shared" ref="K120:V120" si="228">IF(K19=0,0,K19/K$15)</f>
        <v>0.4551312449302285</v>
      </c>
      <c r="L120" s="125">
        <f t="shared" si="228"/>
        <v>0.46070820825218023</v>
      </c>
      <c r="M120" s="125">
        <f t="shared" si="228"/>
        <v>0.46324917969781298</v>
      </c>
      <c r="N120" s="125">
        <f t="shared" si="228"/>
        <v>0.465112018389361</v>
      </c>
      <c r="O120" s="125">
        <f t="shared" si="228"/>
        <v>0.48416963211025549</v>
      </c>
      <c r="P120" s="125">
        <f t="shared" si="228"/>
        <v>0.48567764105582034</v>
      </c>
      <c r="Q120" s="125">
        <f t="shared" si="228"/>
        <v>0.50334411314176863</v>
      </c>
      <c r="R120" s="125">
        <f t="shared" si="228"/>
        <v>0.51210358130118594</v>
      </c>
      <c r="S120" s="125">
        <f t="shared" si="228"/>
        <v>0.51411850181550645</v>
      </c>
      <c r="T120" s="125">
        <f t="shared" si="228"/>
        <v>0.51786244367756329</v>
      </c>
      <c r="U120" s="125">
        <f t="shared" si="228"/>
        <v>0.51045322869224175</v>
      </c>
      <c r="V120" s="125">
        <f t="shared" si="228"/>
        <v>0.51520579227060681</v>
      </c>
      <c r="W120" s="125">
        <f t="shared" ref="W120" si="229">IF(W19=0,0,W19/W$15)</f>
        <v>0.51730415141125374</v>
      </c>
      <c r="DA120" s="171"/>
    </row>
    <row r="121" spans="1:105" ht="11.45" customHeight="1" x14ac:dyDescent="0.25">
      <c r="A121" s="112" t="s">
        <v>25</v>
      </c>
      <c r="B121" s="126">
        <f t="shared" si="219"/>
        <v>6.1732196489303205E-2</v>
      </c>
      <c r="C121" s="126">
        <f t="shared" si="219"/>
        <v>7.0846269422683891E-2</v>
      </c>
      <c r="D121" s="126">
        <f t="shared" si="219"/>
        <v>7.1409564810373555E-2</v>
      </c>
      <c r="E121" s="126">
        <f t="shared" si="219"/>
        <v>7.2448757271649136E-2</v>
      </c>
      <c r="F121" s="126">
        <f t="shared" si="219"/>
        <v>7.6447523458603575E-2</v>
      </c>
      <c r="G121" s="126">
        <f t="shared" si="219"/>
        <v>7.9086283244011568E-2</v>
      </c>
      <c r="H121" s="126">
        <f t="shared" si="219"/>
        <v>8.0994819573777313E-2</v>
      </c>
      <c r="I121" s="126">
        <f t="shared" si="219"/>
        <v>8.0762086751055728E-2</v>
      </c>
      <c r="J121" s="126">
        <f t="shared" si="219"/>
        <v>8.7315673218275824E-2</v>
      </c>
      <c r="K121" s="126">
        <f t="shared" ref="K121:V121" si="230">IF(K20=0,0,K20/K$15)</f>
        <v>9.8121551620003536E-2</v>
      </c>
      <c r="L121" s="126">
        <f t="shared" si="230"/>
        <v>9.6380103775738413E-2</v>
      </c>
      <c r="M121" s="126">
        <f t="shared" si="230"/>
        <v>9.3957960216541569E-2</v>
      </c>
      <c r="N121" s="126">
        <f t="shared" si="230"/>
        <v>9.4761925815252696E-2</v>
      </c>
      <c r="O121" s="126">
        <f t="shared" si="230"/>
        <v>9.5604027626410321E-2</v>
      </c>
      <c r="P121" s="126">
        <f t="shared" si="230"/>
        <v>9.4244854022680152E-2</v>
      </c>
      <c r="Q121" s="126">
        <f t="shared" si="230"/>
        <v>9.4721646298065787E-2</v>
      </c>
      <c r="R121" s="126">
        <f t="shared" si="230"/>
        <v>9.1092918171728168E-2</v>
      </c>
      <c r="S121" s="126">
        <f t="shared" si="230"/>
        <v>9.3095593019202116E-2</v>
      </c>
      <c r="T121" s="126">
        <f t="shared" si="230"/>
        <v>9.166026888600308E-2</v>
      </c>
      <c r="U121" s="126">
        <f t="shared" si="230"/>
        <v>9.5762930798364565E-2</v>
      </c>
      <c r="V121" s="126">
        <f t="shared" si="230"/>
        <v>8.8239955029436989E-2</v>
      </c>
      <c r="W121" s="126">
        <f t="shared" ref="W121" si="231">IF(W20=0,0,W20/W$15)</f>
        <v>8.871472989734551E-2</v>
      </c>
      <c r="DA121" s="204"/>
    </row>
    <row r="122" spans="1:105" ht="11.45" customHeight="1" x14ac:dyDescent="0.25">
      <c r="A122" s="27" t="s">
        <v>34</v>
      </c>
      <c r="B122" s="31">
        <f t="shared" ref="B122:J124" si="232">IF(B21=0,0,B21/B$21)</f>
        <v>1</v>
      </c>
      <c r="C122" s="31">
        <f t="shared" si="232"/>
        <v>1</v>
      </c>
      <c r="D122" s="31">
        <f t="shared" si="232"/>
        <v>1</v>
      </c>
      <c r="E122" s="31">
        <f t="shared" si="232"/>
        <v>1</v>
      </c>
      <c r="F122" s="31">
        <f t="shared" si="232"/>
        <v>1</v>
      </c>
      <c r="G122" s="31">
        <f t="shared" si="232"/>
        <v>1</v>
      </c>
      <c r="H122" s="31">
        <f t="shared" si="232"/>
        <v>1</v>
      </c>
      <c r="I122" s="31">
        <f t="shared" si="232"/>
        <v>1</v>
      </c>
      <c r="J122" s="31">
        <f t="shared" si="232"/>
        <v>1</v>
      </c>
      <c r="K122" s="31">
        <f t="shared" ref="K122:V122" si="233">IF(K21=0,0,K21/K$21)</f>
        <v>1</v>
      </c>
      <c r="L122" s="31">
        <f t="shared" si="233"/>
        <v>1</v>
      </c>
      <c r="M122" s="31">
        <f t="shared" si="233"/>
        <v>1</v>
      </c>
      <c r="N122" s="31">
        <f t="shared" si="233"/>
        <v>1</v>
      </c>
      <c r="O122" s="31">
        <f t="shared" si="233"/>
        <v>1</v>
      </c>
      <c r="P122" s="31">
        <f t="shared" si="233"/>
        <v>1</v>
      </c>
      <c r="Q122" s="31">
        <f t="shared" si="233"/>
        <v>1</v>
      </c>
      <c r="R122" s="31">
        <f t="shared" si="233"/>
        <v>1</v>
      </c>
      <c r="S122" s="31">
        <f t="shared" si="233"/>
        <v>1</v>
      </c>
      <c r="T122" s="31">
        <f t="shared" si="233"/>
        <v>1</v>
      </c>
      <c r="U122" s="31">
        <f t="shared" si="233"/>
        <v>1</v>
      </c>
      <c r="V122" s="31">
        <f t="shared" si="233"/>
        <v>1</v>
      </c>
      <c r="W122" s="31">
        <f t="shared" ref="W122" si="234">IF(W21=0,0,W21/W$21)</f>
        <v>1</v>
      </c>
      <c r="DA122" s="173"/>
    </row>
    <row r="123" spans="1:105" ht="11.45" customHeight="1" x14ac:dyDescent="0.25">
      <c r="A123" s="83" t="s">
        <v>92</v>
      </c>
      <c r="B123" s="125">
        <f t="shared" si="232"/>
        <v>0.2163319070547523</v>
      </c>
      <c r="C123" s="125">
        <f t="shared" si="232"/>
        <v>0.20181960257304191</v>
      </c>
      <c r="D123" s="125">
        <f t="shared" si="232"/>
        <v>0.20101190077556871</v>
      </c>
      <c r="E123" s="125">
        <f t="shared" si="232"/>
        <v>0.19860887809744471</v>
      </c>
      <c r="F123" s="125">
        <f t="shared" si="232"/>
        <v>0.19583540957580278</v>
      </c>
      <c r="G123" s="125">
        <f t="shared" si="232"/>
        <v>0.19402567280719643</v>
      </c>
      <c r="H123" s="125">
        <f t="shared" si="232"/>
        <v>0.20615834220620097</v>
      </c>
      <c r="I123" s="125">
        <f t="shared" si="232"/>
        <v>0.20275321143780964</v>
      </c>
      <c r="J123" s="125">
        <f t="shared" si="232"/>
        <v>0.21460833027550077</v>
      </c>
      <c r="K123" s="125">
        <f t="shared" ref="K123:V123" si="235">IF(K22=0,0,K22/K$21)</f>
        <v>0.21027348759186087</v>
      </c>
      <c r="L123" s="125">
        <f t="shared" si="235"/>
        <v>0.21531073715097646</v>
      </c>
      <c r="M123" s="125">
        <f t="shared" si="235"/>
        <v>0.19229923614843125</v>
      </c>
      <c r="N123" s="125">
        <f t="shared" si="235"/>
        <v>0.1900964184660178</v>
      </c>
      <c r="O123" s="125">
        <f t="shared" si="235"/>
        <v>0.1697046532582363</v>
      </c>
      <c r="P123" s="125">
        <f t="shared" si="235"/>
        <v>0.16539479491676493</v>
      </c>
      <c r="Q123" s="125">
        <f t="shared" si="235"/>
        <v>0.16517618242202681</v>
      </c>
      <c r="R123" s="125">
        <f t="shared" si="235"/>
        <v>0.1515486862544109</v>
      </c>
      <c r="S123" s="125">
        <f t="shared" si="235"/>
        <v>0.14607797330761638</v>
      </c>
      <c r="T123" s="125">
        <f t="shared" si="235"/>
        <v>0.14300561399433681</v>
      </c>
      <c r="U123" s="125">
        <f t="shared" si="235"/>
        <v>0.1490857474859334</v>
      </c>
      <c r="V123" s="125">
        <f t="shared" si="235"/>
        <v>0.13147812589237287</v>
      </c>
      <c r="W123" s="125">
        <f t="shared" ref="W123" si="236">IF(W22=0,0,W22/W$21)</f>
        <v>0.14880975741540051</v>
      </c>
      <c r="DA123" s="171"/>
    </row>
    <row r="124" spans="1:105" ht="11.45" customHeight="1" x14ac:dyDescent="0.25">
      <c r="A124" s="85" t="s">
        <v>93</v>
      </c>
      <c r="B124" s="127">
        <f t="shared" si="232"/>
        <v>0.78366809294524775</v>
      </c>
      <c r="C124" s="127">
        <f t="shared" si="232"/>
        <v>0.79818039742695801</v>
      </c>
      <c r="D124" s="127">
        <f t="shared" si="232"/>
        <v>0.79898809922443137</v>
      </c>
      <c r="E124" s="127">
        <f t="shared" si="232"/>
        <v>0.80139112190255524</v>
      </c>
      <c r="F124" s="127">
        <f t="shared" si="232"/>
        <v>0.80416459042419719</v>
      </c>
      <c r="G124" s="127">
        <f t="shared" si="232"/>
        <v>0.80597432719280349</v>
      </c>
      <c r="H124" s="127">
        <f t="shared" si="232"/>
        <v>0.793841657793799</v>
      </c>
      <c r="I124" s="127">
        <f t="shared" si="232"/>
        <v>0.79724678856219033</v>
      </c>
      <c r="J124" s="127">
        <f t="shared" si="232"/>
        <v>0.78539166972449914</v>
      </c>
      <c r="K124" s="127">
        <f t="shared" ref="K124:V124" si="237">IF(K23=0,0,K23/K$21)</f>
        <v>0.78972651240813918</v>
      </c>
      <c r="L124" s="127">
        <f t="shared" si="237"/>
        <v>0.78468926284902352</v>
      </c>
      <c r="M124" s="127">
        <f t="shared" si="237"/>
        <v>0.80770076385156875</v>
      </c>
      <c r="N124" s="127">
        <f t="shared" si="237"/>
        <v>0.80990358153398223</v>
      </c>
      <c r="O124" s="127">
        <f t="shared" si="237"/>
        <v>0.83029534674176364</v>
      </c>
      <c r="P124" s="127">
        <f t="shared" si="237"/>
        <v>0.8346052050832351</v>
      </c>
      <c r="Q124" s="127">
        <f t="shared" si="237"/>
        <v>0.83482381757797319</v>
      </c>
      <c r="R124" s="127">
        <f t="shared" si="237"/>
        <v>0.84845131374558913</v>
      </c>
      <c r="S124" s="127">
        <f t="shared" si="237"/>
        <v>0.8539220266923836</v>
      </c>
      <c r="T124" s="127">
        <f t="shared" si="237"/>
        <v>0.85699438600566324</v>
      </c>
      <c r="U124" s="127">
        <f t="shared" si="237"/>
        <v>0.8509142525140666</v>
      </c>
      <c r="V124" s="127">
        <f t="shared" si="237"/>
        <v>0.86852187410762705</v>
      </c>
      <c r="W124" s="127">
        <f t="shared" ref="W124" si="238">IF(W23=0,0,W23/W$21)</f>
        <v>0.85119024258459952</v>
      </c>
      <c r="DA124" s="178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  <ignoredErrors>
    <ignoredError sqref="B6:W6 B17:W17 B28:W28 C39:W3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DA65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25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1100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DA1" s="170" t="s">
        <v>157</v>
      </c>
    </row>
    <row r="2" spans="1:105" ht="11.45" customHeight="1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DA2" s="171"/>
    </row>
    <row r="3" spans="1:105" ht="11.45" customHeight="1" x14ac:dyDescent="0.25">
      <c r="A3" s="53" t="s">
        <v>32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DA3" s="172"/>
    </row>
    <row r="4" spans="1:105" ht="11.45" customHeight="1" x14ac:dyDescent="0.25">
      <c r="A4" s="133" t="s">
        <v>45</v>
      </c>
      <c r="B4" s="146">
        <f>SUM(B5,B8)</f>
        <v>7384.1324161650891</v>
      </c>
      <c r="C4" s="146">
        <f t="shared" ref="C4:V4" si="0">SUM(C5,C8)</f>
        <v>7084.4813413585553</v>
      </c>
      <c r="D4" s="146">
        <f t="shared" si="0"/>
        <v>7143.4728288907991</v>
      </c>
      <c r="E4" s="146">
        <f t="shared" si="0"/>
        <v>6916.7873602751488</v>
      </c>
      <c r="F4" s="146">
        <f t="shared" si="0"/>
        <v>7003.0159931212384</v>
      </c>
      <c r="G4" s="146">
        <f t="shared" si="0"/>
        <v>6810.5249355116075</v>
      </c>
      <c r="H4" s="146">
        <f t="shared" si="0"/>
        <v>6535.7092003439393</v>
      </c>
      <c r="I4" s="146">
        <f t="shared" si="0"/>
        <v>6737.8711951848672</v>
      </c>
      <c r="J4" s="146">
        <f t="shared" si="0"/>
        <v>6562.4524505588997</v>
      </c>
      <c r="K4" s="146">
        <f t="shared" si="0"/>
        <v>6198.4172828890787</v>
      </c>
      <c r="L4" s="146">
        <f t="shared" si="0"/>
        <v>6298.3396388650044</v>
      </c>
      <c r="M4" s="146">
        <f t="shared" si="0"/>
        <v>6240.0182287188309</v>
      </c>
      <c r="N4" s="146">
        <f t="shared" si="0"/>
        <v>6242.3617368873593</v>
      </c>
      <c r="O4" s="146">
        <f t="shared" si="0"/>
        <v>5654.4547721410145</v>
      </c>
      <c r="P4" s="146">
        <f t="shared" si="0"/>
        <v>5460.8515047291485</v>
      </c>
      <c r="Q4" s="146">
        <f t="shared" si="0"/>
        <v>5445.5389509888209</v>
      </c>
      <c r="R4" s="146">
        <f t="shared" si="0"/>
        <v>5491.7503009458287</v>
      </c>
      <c r="S4" s="146">
        <f t="shared" si="0"/>
        <v>5511.0966466036116</v>
      </c>
      <c r="T4" s="146">
        <f t="shared" si="0"/>
        <v>5465.3904557179694</v>
      </c>
      <c r="U4" s="146">
        <f t="shared" si="0"/>
        <v>5361.7975924333614</v>
      </c>
      <c r="V4" s="146">
        <f t="shared" si="0"/>
        <v>4785.3570077386075</v>
      </c>
      <c r="W4" s="146">
        <f t="shared" ref="W4" si="1">SUM(W5,W8)</f>
        <v>5247.2946689595865</v>
      </c>
      <c r="DA4" s="206" t="s">
        <v>1101</v>
      </c>
    </row>
    <row r="5" spans="1:105" ht="11.45" customHeight="1" x14ac:dyDescent="0.25">
      <c r="A5" s="92" t="s">
        <v>153</v>
      </c>
      <c r="B5" s="101">
        <f>SUM(B6:B7)</f>
        <v>2945.2067927772987</v>
      </c>
      <c r="C5" s="101">
        <f t="shared" ref="C5:V5" si="2">SUM(C6:C7)</f>
        <v>2623.9156491831473</v>
      </c>
      <c r="D5" s="101">
        <f t="shared" si="2"/>
        <v>2626.8564918314701</v>
      </c>
      <c r="E5" s="101">
        <f t="shared" si="2"/>
        <v>2630.6964746345657</v>
      </c>
      <c r="F5" s="101">
        <f t="shared" si="2"/>
        <v>2679.7618228718829</v>
      </c>
      <c r="G5" s="101">
        <f t="shared" si="2"/>
        <v>2524.9220980223554</v>
      </c>
      <c r="H5" s="101">
        <f t="shared" si="2"/>
        <v>2416.2626827171111</v>
      </c>
      <c r="I5" s="101">
        <f t="shared" si="2"/>
        <v>2607.2061908856399</v>
      </c>
      <c r="J5" s="101">
        <f t="shared" si="2"/>
        <v>2518.1092003439385</v>
      </c>
      <c r="K5" s="101">
        <f t="shared" si="2"/>
        <v>2206.4879621668092</v>
      </c>
      <c r="L5" s="101">
        <f t="shared" si="2"/>
        <v>2224.9870163370592</v>
      </c>
      <c r="M5" s="101">
        <f t="shared" si="2"/>
        <v>2111.820894239037</v>
      </c>
      <c r="N5" s="101">
        <f t="shared" si="2"/>
        <v>2130.7429062768697</v>
      </c>
      <c r="O5" s="101">
        <f t="shared" si="2"/>
        <v>1524.5282889079967</v>
      </c>
      <c r="P5" s="101">
        <f t="shared" si="2"/>
        <v>1444.1145313843508</v>
      </c>
      <c r="Q5" s="101">
        <f t="shared" si="2"/>
        <v>1405.2276010318139</v>
      </c>
      <c r="R5" s="101">
        <f t="shared" si="2"/>
        <v>1360.5189165950123</v>
      </c>
      <c r="S5" s="101">
        <f t="shared" si="2"/>
        <v>1333.9012037833195</v>
      </c>
      <c r="T5" s="101">
        <f t="shared" si="2"/>
        <v>1279.3408426483231</v>
      </c>
      <c r="U5" s="101">
        <f t="shared" si="2"/>
        <v>1266.7393809114355</v>
      </c>
      <c r="V5" s="101">
        <f t="shared" si="2"/>
        <v>1113.0822871883058</v>
      </c>
      <c r="W5" s="101">
        <f t="shared" ref="W5" si="3">SUM(W6:W7)</f>
        <v>1299.0660361134994</v>
      </c>
      <c r="DA5" s="175"/>
    </row>
    <row r="6" spans="1:105" ht="11.45" customHeight="1" x14ac:dyDescent="0.25">
      <c r="A6" s="164" t="s">
        <v>184</v>
      </c>
      <c r="B6" s="165">
        <v>2944.8963026655188</v>
      </c>
      <c r="C6" s="165">
        <v>2622.5303525365434</v>
      </c>
      <c r="D6" s="165">
        <v>2623.2021496130692</v>
      </c>
      <c r="E6" s="165">
        <v>2627.6153912295786</v>
      </c>
      <c r="F6" s="165">
        <v>2675.2304385210659</v>
      </c>
      <c r="G6" s="165">
        <v>2513.0902837489248</v>
      </c>
      <c r="H6" s="165">
        <v>2400.2255374032675</v>
      </c>
      <c r="I6" s="165">
        <v>2583.9319862424759</v>
      </c>
      <c r="J6" s="165">
        <v>2494.2650042992263</v>
      </c>
      <c r="K6" s="165">
        <v>2181.0643164230432</v>
      </c>
      <c r="L6" s="165">
        <v>2198.8037833190024</v>
      </c>
      <c r="M6" s="165">
        <v>2085.268271711092</v>
      </c>
      <c r="N6" s="165">
        <v>2099.6116938950986</v>
      </c>
      <c r="O6" s="165">
        <v>1497.1797076526227</v>
      </c>
      <c r="P6" s="165">
        <v>1413.1840928632846</v>
      </c>
      <c r="Q6" s="165">
        <v>1379.0200343938088</v>
      </c>
      <c r="R6" s="165">
        <v>1324.0630266552016</v>
      </c>
      <c r="S6" s="165">
        <v>1299.1700773860709</v>
      </c>
      <c r="T6" s="165">
        <v>1244.7680137575235</v>
      </c>
      <c r="U6" s="165">
        <v>1232.3499570077381</v>
      </c>
      <c r="V6" s="165">
        <v>1075.4875322441958</v>
      </c>
      <c r="W6" s="165">
        <v>1250.9405846947548</v>
      </c>
      <c r="DA6" s="207" t="s">
        <v>1102</v>
      </c>
    </row>
    <row r="7" spans="1:105" ht="11.45" customHeight="1" x14ac:dyDescent="0.25">
      <c r="A7" s="166" t="s">
        <v>185</v>
      </c>
      <c r="B7" s="167">
        <v>0.31049011177987962</v>
      </c>
      <c r="C7" s="167">
        <v>1.385296646603611</v>
      </c>
      <c r="D7" s="167">
        <v>3.654342218400688</v>
      </c>
      <c r="E7" s="167">
        <v>3.0810834049871021</v>
      </c>
      <c r="F7" s="167">
        <v>4.5313843508168521</v>
      </c>
      <c r="G7" s="167">
        <v>11.831814273430775</v>
      </c>
      <c r="H7" s="167">
        <v>16.037145313843507</v>
      </c>
      <c r="I7" s="167">
        <v>23.274204643164225</v>
      </c>
      <c r="J7" s="167">
        <v>23.844196044711953</v>
      </c>
      <c r="K7" s="167">
        <v>25.423645743766119</v>
      </c>
      <c r="L7" s="167">
        <v>26.183233018056743</v>
      </c>
      <c r="M7" s="167">
        <v>26.552622527944965</v>
      </c>
      <c r="N7" s="167">
        <v>31.131212381771281</v>
      </c>
      <c r="O7" s="167">
        <v>27.348581255374032</v>
      </c>
      <c r="P7" s="167">
        <v>30.930438521066211</v>
      </c>
      <c r="Q7" s="167">
        <v>26.207566638005158</v>
      </c>
      <c r="R7" s="167">
        <v>36.455889939810824</v>
      </c>
      <c r="S7" s="167">
        <v>34.731126397248488</v>
      </c>
      <c r="T7" s="167">
        <v>34.572828890799656</v>
      </c>
      <c r="U7" s="167">
        <v>34.389423903697335</v>
      </c>
      <c r="V7" s="167">
        <v>37.594754944110058</v>
      </c>
      <c r="W7" s="167">
        <v>48.125451418744625</v>
      </c>
      <c r="DA7" s="177" t="s">
        <v>1103</v>
      </c>
    </row>
    <row r="8" spans="1:105" ht="11.45" customHeight="1" x14ac:dyDescent="0.25">
      <c r="A8" s="85" t="s">
        <v>91</v>
      </c>
      <c r="B8" s="88">
        <v>4438.9256233877904</v>
      </c>
      <c r="C8" s="88">
        <v>4460.565692175408</v>
      </c>
      <c r="D8" s="88">
        <v>4516.6163370593295</v>
      </c>
      <c r="E8" s="88">
        <v>4286.0908856405831</v>
      </c>
      <c r="F8" s="88">
        <v>4323.2541702493554</v>
      </c>
      <c r="G8" s="88">
        <v>4285.6028374892521</v>
      </c>
      <c r="H8" s="88">
        <v>4119.4465176268277</v>
      </c>
      <c r="I8" s="88">
        <v>4130.6650042992269</v>
      </c>
      <c r="J8" s="88">
        <v>4044.3432502149608</v>
      </c>
      <c r="K8" s="88">
        <v>3991.9293207222699</v>
      </c>
      <c r="L8" s="88">
        <v>4073.3526225279452</v>
      </c>
      <c r="M8" s="88">
        <v>4128.1973344797934</v>
      </c>
      <c r="N8" s="88">
        <v>4111.6188306104896</v>
      </c>
      <c r="O8" s="88">
        <v>4129.9264832330182</v>
      </c>
      <c r="P8" s="88">
        <v>4016.7369733447977</v>
      </c>
      <c r="Q8" s="88">
        <v>4040.3113499570068</v>
      </c>
      <c r="R8" s="88">
        <v>4131.2313843508164</v>
      </c>
      <c r="S8" s="88">
        <v>4177.1954428202926</v>
      </c>
      <c r="T8" s="88">
        <v>4186.0496130696465</v>
      </c>
      <c r="U8" s="88">
        <v>4095.0582115219258</v>
      </c>
      <c r="V8" s="88">
        <v>3672.2747205503015</v>
      </c>
      <c r="W8" s="88">
        <v>3948.2286328460868</v>
      </c>
      <c r="DA8" s="178" t="s">
        <v>1104</v>
      </c>
    </row>
    <row r="9" spans="1:105" x14ac:dyDescent="0.25">
      <c r="A9" s="106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DA9" s="171"/>
    </row>
    <row r="10" spans="1:105" ht="11.45" customHeight="1" x14ac:dyDescent="0.25">
      <c r="A10" s="53" t="s">
        <v>61</v>
      </c>
      <c r="B10" s="62">
        <f t="shared" ref="B10" si="4">SUM(B11,B17)</f>
        <v>7384.1324161650882</v>
      </c>
      <c r="C10" s="62">
        <f t="shared" ref="C10:V10" si="5">SUM(C11,C17)</f>
        <v>7084.4813413585543</v>
      </c>
      <c r="D10" s="62">
        <f t="shared" si="5"/>
        <v>7143.4728288908</v>
      </c>
      <c r="E10" s="62">
        <f t="shared" si="5"/>
        <v>6916.7873602751497</v>
      </c>
      <c r="F10" s="62">
        <f t="shared" si="5"/>
        <v>7003.0159931212384</v>
      </c>
      <c r="G10" s="62">
        <f t="shared" si="5"/>
        <v>6810.5249355116084</v>
      </c>
      <c r="H10" s="62">
        <f t="shared" si="5"/>
        <v>6535.7092003439375</v>
      </c>
      <c r="I10" s="62">
        <f t="shared" si="5"/>
        <v>6737.8711951848663</v>
      </c>
      <c r="J10" s="62">
        <f t="shared" si="5"/>
        <v>6562.4524505588997</v>
      </c>
      <c r="K10" s="62">
        <f t="shared" si="5"/>
        <v>6198.4172828890796</v>
      </c>
      <c r="L10" s="62">
        <f t="shared" si="5"/>
        <v>6298.3396388650035</v>
      </c>
      <c r="M10" s="62">
        <f t="shared" si="5"/>
        <v>6240.0182287188309</v>
      </c>
      <c r="N10" s="62">
        <f t="shared" si="5"/>
        <v>6242.3617368873602</v>
      </c>
      <c r="O10" s="62">
        <f t="shared" si="5"/>
        <v>5654.4547721410154</v>
      </c>
      <c r="P10" s="62">
        <f t="shared" si="5"/>
        <v>5460.8515047291476</v>
      </c>
      <c r="Q10" s="62">
        <f t="shared" si="5"/>
        <v>5445.5389509888219</v>
      </c>
      <c r="R10" s="62">
        <f t="shared" si="5"/>
        <v>5491.7503009458287</v>
      </c>
      <c r="S10" s="62">
        <f t="shared" si="5"/>
        <v>5511.0966466036116</v>
      </c>
      <c r="T10" s="62">
        <f t="shared" si="5"/>
        <v>5465.3904557179703</v>
      </c>
      <c r="U10" s="62">
        <f t="shared" si="5"/>
        <v>5361.7975924333623</v>
      </c>
      <c r="V10" s="62">
        <f t="shared" si="5"/>
        <v>4785.3570077386066</v>
      </c>
      <c r="W10" s="62">
        <f t="shared" ref="W10" si="6">SUM(W11,W17)</f>
        <v>5247.2946689595865</v>
      </c>
      <c r="DA10" s="172" t="s">
        <v>1105</v>
      </c>
    </row>
    <row r="11" spans="1:105" ht="11.45" customHeight="1" x14ac:dyDescent="0.25">
      <c r="A11" s="27" t="s">
        <v>33</v>
      </c>
      <c r="B11" s="29">
        <f t="shared" ref="B11" si="7">SUM(B12,B13,B16)</f>
        <v>5202.4468798892431</v>
      </c>
      <c r="C11" s="29">
        <f t="shared" ref="C11:V11" si="8">SUM(C12,C13,C16)</f>
        <v>4957.6995030498219</v>
      </c>
      <c r="D11" s="29">
        <f t="shared" si="8"/>
        <v>5011.132747872608</v>
      </c>
      <c r="E11" s="29">
        <f t="shared" si="8"/>
        <v>4959.4342922688229</v>
      </c>
      <c r="F11" s="29">
        <f t="shared" si="8"/>
        <v>5034.9384219977283</v>
      </c>
      <c r="G11" s="29">
        <f t="shared" si="8"/>
        <v>4993.3211921015691</v>
      </c>
      <c r="H11" s="29">
        <f t="shared" si="8"/>
        <v>4685.223488249876</v>
      </c>
      <c r="I11" s="29">
        <f t="shared" si="8"/>
        <v>4805.5554509031253</v>
      </c>
      <c r="J11" s="29">
        <f t="shared" si="8"/>
        <v>4793.9356465711089</v>
      </c>
      <c r="K11" s="29">
        <f t="shared" si="8"/>
        <v>4694.9632884530265</v>
      </c>
      <c r="L11" s="29">
        <f t="shared" si="8"/>
        <v>4677.2665443295855</v>
      </c>
      <c r="M11" s="29">
        <f t="shared" si="8"/>
        <v>4655.5452088115035</v>
      </c>
      <c r="N11" s="29">
        <f t="shared" si="8"/>
        <v>4726.6310574788276</v>
      </c>
      <c r="O11" s="29">
        <f t="shared" si="8"/>
        <v>4259.8630675977975</v>
      </c>
      <c r="P11" s="29">
        <f t="shared" si="8"/>
        <v>4126.0746689728921</v>
      </c>
      <c r="Q11" s="29">
        <f t="shared" si="8"/>
        <v>4154.4069442668806</v>
      </c>
      <c r="R11" s="29">
        <f t="shared" si="8"/>
        <v>4203.8583429191731</v>
      </c>
      <c r="S11" s="29">
        <f t="shared" si="8"/>
        <v>4175.7273287452972</v>
      </c>
      <c r="T11" s="29">
        <f t="shared" si="8"/>
        <v>4103.2232300164296</v>
      </c>
      <c r="U11" s="29">
        <f t="shared" si="8"/>
        <v>4061.0835636885886</v>
      </c>
      <c r="V11" s="29">
        <f t="shared" si="8"/>
        <v>3464.3772250999673</v>
      </c>
      <c r="W11" s="29">
        <f t="shared" ref="W11" si="9">SUM(W12,W13,W16)</f>
        <v>3861.1785048215384</v>
      </c>
      <c r="DA11" s="173" t="s">
        <v>394</v>
      </c>
    </row>
    <row r="12" spans="1:105" ht="11.45" customHeight="1" x14ac:dyDescent="0.25">
      <c r="A12" s="107" t="s">
        <v>23</v>
      </c>
      <c r="B12" s="115">
        <v>374.66872104241804</v>
      </c>
      <c r="C12" s="115">
        <v>377.04704357921105</v>
      </c>
      <c r="D12" s="115">
        <v>378.1660251198125</v>
      </c>
      <c r="E12" s="115">
        <v>385.24981657032123</v>
      </c>
      <c r="F12" s="115">
        <v>390.64880592324772</v>
      </c>
      <c r="G12" s="115">
        <v>374.70225754876498</v>
      </c>
      <c r="H12" s="115">
        <v>374.42952450614354</v>
      </c>
      <c r="I12" s="115">
        <v>377.42842663054017</v>
      </c>
      <c r="J12" s="115">
        <v>382.08405171197381</v>
      </c>
      <c r="K12" s="115">
        <v>380.45795455253108</v>
      </c>
      <c r="L12" s="115">
        <v>386.16577570279526</v>
      </c>
      <c r="M12" s="115">
        <v>381.84666294815349</v>
      </c>
      <c r="N12" s="115">
        <v>379.94087539024457</v>
      </c>
      <c r="O12" s="115">
        <v>372.96428376314304</v>
      </c>
      <c r="P12" s="115">
        <v>364.77742716565609</v>
      </c>
      <c r="Q12" s="115">
        <v>344.84436868026637</v>
      </c>
      <c r="R12" s="115">
        <v>347.75370205092463</v>
      </c>
      <c r="S12" s="115">
        <v>347.20108610157888</v>
      </c>
      <c r="T12" s="115">
        <v>347.0700085323312</v>
      </c>
      <c r="U12" s="115">
        <v>344.73801871007441</v>
      </c>
      <c r="V12" s="115">
        <v>298.67933256064413</v>
      </c>
      <c r="W12" s="115">
        <v>305.65638544534727</v>
      </c>
      <c r="DA12" s="203" t="s">
        <v>395</v>
      </c>
    </row>
    <row r="13" spans="1:105" ht="11.45" customHeight="1" x14ac:dyDescent="0.25">
      <c r="A13" s="109" t="s">
        <v>24</v>
      </c>
      <c r="B13" s="116">
        <f t="shared" ref="B13" si="10">SUM(B14:B15)</f>
        <v>4377.187393385233</v>
      </c>
      <c r="C13" s="116">
        <f t="shared" ref="C13:V13" si="11">SUM(C14:C15)</f>
        <v>4069.2162929653396</v>
      </c>
      <c r="D13" s="116">
        <f t="shared" si="11"/>
        <v>4103.9354714460915</v>
      </c>
      <c r="E13" s="116">
        <f t="shared" si="11"/>
        <v>4034.3981941345269</v>
      </c>
      <c r="F13" s="116">
        <f t="shared" si="11"/>
        <v>4066.2076440824549</v>
      </c>
      <c r="G13" s="116">
        <f t="shared" si="11"/>
        <v>4030.2290830179209</v>
      </c>
      <c r="H13" s="116">
        <f t="shared" si="11"/>
        <v>3721.8386692902973</v>
      </c>
      <c r="I13" s="116">
        <f t="shared" si="11"/>
        <v>3831.0585494035668</v>
      </c>
      <c r="J13" s="116">
        <f t="shared" si="11"/>
        <v>3745.6188106764689</v>
      </c>
      <c r="K13" s="116">
        <f t="shared" si="11"/>
        <v>3559.2225405386112</v>
      </c>
      <c r="L13" s="116">
        <f t="shared" si="11"/>
        <v>3538.9223926111126</v>
      </c>
      <c r="M13" s="116">
        <f t="shared" si="11"/>
        <v>3545.2566891225865</v>
      </c>
      <c r="N13" s="116">
        <f t="shared" si="11"/>
        <v>3608.9135706616007</v>
      </c>
      <c r="O13" s="116">
        <f t="shared" si="11"/>
        <v>3153.0088339514432</v>
      </c>
      <c r="P13" s="116">
        <f t="shared" si="11"/>
        <v>3049.2537911537975</v>
      </c>
      <c r="Q13" s="116">
        <f t="shared" si="11"/>
        <v>3087.8374450898755</v>
      </c>
      <c r="R13" s="116">
        <f t="shared" si="11"/>
        <v>3142.9325354542343</v>
      </c>
      <c r="S13" s="116">
        <f t="shared" si="11"/>
        <v>3096.2500451517567</v>
      </c>
      <c r="T13" s="116">
        <f t="shared" si="11"/>
        <v>3043.4838193717096</v>
      </c>
      <c r="U13" s="116">
        <f t="shared" si="11"/>
        <v>2978.8895247333535</v>
      </c>
      <c r="V13" s="116">
        <f t="shared" si="11"/>
        <v>2588.0215319679928</v>
      </c>
      <c r="W13" s="116">
        <f t="shared" ref="W13" si="12">SUM(W14:W15)</f>
        <v>2908.9141488829355</v>
      </c>
      <c r="DA13" s="176" t="s">
        <v>396</v>
      </c>
    </row>
    <row r="14" spans="1:105" ht="11.45" customHeight="1" x14ac:dyDescent="0.25">
      <c r="A14" s="111" t="s">
        <v>95</v>
      </c>
      <c r="B14" s="87">
        <v>2003.1177613216576</v>
      </c>
      <c r="C14" s="87">
        <v>1765.781254459218</v>
      </c>
      <c r="D14" s="87">
        <v>1779.4229140405187</v>
      </c>
      <c r="E14" s="87">
        <v>1842.6803316037472</v>
      </c>
      <c r="F14" s="87">
        <v>1886.1054587058222</v>
      </c>
      <c r="G14" s="87">
        <v>1784.0613461614103</v>
      </c>
      <c r="H14" s="87">
        <v>1614.0695814185269</v>
      </c>
      <c r="I14" s="87">
        <v>1740.7950805555574</v>
      </c>
      <c r="J14" s="87">
        <v>1685.9357430343762</v>
      </c>
      <c r="K14" s="87">
        <v>1499.6995446858887</v>
      </c>
      <c r="L14" s="87">
        <v>1446.589007507863</v>
      </c>
      <c r="M14" s="87">
        <v>1441.424949296621</v>
      </c>
      <c r="N14" s="87">
        <v>1488.6805502119616</v>
      </c>
      <c r="O14" s="87">
        <v>1020.7909998798982</v>
      </c>
      <c r="P14" s="87">
        <v>971.31293238193075</v>
      </c>
      <c r="Q14" s="87">
        <v>940.86255073452935</v>
      </c>
      <c r="R14" s="87">
        <v>927.31650211791396</v>
      </c>
      <c r="S14" s="87">
        <v>893.58566088003442</v>
      </c>
      <c r="T14" s="87">
        <v>836.12465064655635</v>
      </c>
      <c r="U14" s="87">
        <v>828.42142937685412</v>
      </c>
      <c r="V14" s="87">
        <v>714.64427320927962</v>
      </c>
      <c r="W14" s="87">
        <v>846.70501650604831</v>
      </c>
      <c r="DA14" s="171" t="s">
        <v>1106</v>
      </c>
    </row>
    <row r="15" spans="1:105" ht="11.45" customHeight="1" x14ac:dyDescent="0.25">
      <c r="A15" s="111" t="s">
        <v>93</v>
      </c>
      <c r="B15" s="87">
        <v>2374.0696320635752</v>
      </c>
      <c r="C15" s="87">
        <v>2303.4350385061216</v>
      </c>
      <c r="D15" s="87">
        <v>2324.5125574055724</v>
      </c>
      <c r="E15" s="87">
        <v>2191.7178625307797</v>
      </c>
      <c r="F15" s="87">
        <v>2180.1021853766329</v>
      </c>
      <c r="G15" s="87">
        <v>2246.1677368565106</v>
      </c>
      <c r="H15" s="87">
        <v>2107.7690878717704</v>
      </c>
      <c r="I15" s="87">
        <v>2090.2634688480093</v>
      </c>
      <c r="J15" s="87">
        <v>2059.6830676420927</v>
      </c>
      <c r="K15" s="87">
        <v>2059.5229958527225</v>
      </c>
      <c r="L15" s="87">
        <v>2092.3333851032498</v>
      </c>
      <c r="M15" s="87">
        <v>2103.8317398259655</v>
      </c>
      <c r="N15" s="87">
        <v>2120.2330204496388</v>
      </c>
      <c r="O15" s="87">
        <v>2132.217834071545</v>
      </c>
      <c r="P15" s="87">
        <v>2077.9408587718667</v>
      </c>
      <c r="Q15" s="87">
        <v>2146.9748943553464</v>
      </c>
      <c r="R15" s="87">
        <v>2215.6160333363205</v>
      </c>
      <c r="S15" s="87">
        <v>2202.6643842717222</v>
      </c>
      <c r="T15" s="87">
        <v>2207.3591687251533</v>
      </c>
      <c r="U15" s="87">
        <v>2150.4680953564994</v>
      </c>
      <c r="V15" s="87">
        <v>1873.377258758713</v>
      </c>
      <c r="W15" s="87">
        <v>2062.2091323768873</v>
      </c>
      <c r="DA15" s="171" t="s">
        <v>1107</v>
      </c>
    </row>
    <row r="16" spans="1:105" ht="11.45" customHeight="1" x14ac:dyDescent="0.25">
      <c r="A16" s="112" t="s">
        <v>25</v>
      </c>
      <c r="B16" s="117">
        <v>450.59076546159241</v>
      </c>
      <c r="C16" s="117">
        <v>511.43616650527105</v>
      </c>
      <c r="D16" s="117">
        <v>529.03125130670401</v>
      </c>
      <c r="E16" s="117">
        <v>539.78628156397451</v>
      </c>
      <c r="F16" s="117">
        <v>578.0819719920255</v>
      </c>
      <c r="G16" s="117">
        <v>588.38985153488295</v>
      </c>
      <c r="H16" s="117">
        <v>588.95529445343516</v>
      </c>
      <c r="I16" s="117">
        <v>597.06847486901859</v>
      </c>
      <c r="J16" s="117">
        <v>666.23278418266625</v>
      </c>
      <c r="K16" s="117">
        <v>755.28279336188405</v>
      </c>
      <c r="L16" s="117">
        <v>752.17837601567794</v>
      </c>
      <c r="M16" s="117">
        <v>728.44185674076346</v>
      </c>
      <c r="N16" s="117">
        <v>737.77661142698287</v>
      </c>
      <c r="O16" s="117">
        <v>733.88994988321099</v>
      </c>
      <c r="P16" s="117">
        <v>712.04345065343853</v>
      </c>
      <c r="Q16" s="117">
        <v>721.72513049673842</v>
      </c>
      <c r="R16" s="117">
        <v>713.17210541401482</v>
      </c>
      <c r="S16" s="117">
        <v>732.27619749196208</v>
      </c>
      <c r="T16" s="117">
        <v>712.66940211238898</v>
      </c>
      <c r="U16" s="117">
        <v>737.45602024516063</v>
      </c>
      <c r="V16" s="117">
        <v>577.67636057133052</v>
      </c>
      <c r="W16" s="117">
        <v>646.60797049325572</v>
      </c>
      <c r="DA16" s="204" t="s">
        <v>397</v>
      </c>
    </row>
    <row r="17" spans="1:105" ht="11.45" customHeight="1" x14ac:dyDescent="0.25">
      <c r="A17" s="27" t="s">
        <v>34</v>
      </c>
      <c r="B17" s="29">
        <f t="shared" ref="B17:W17" si="13">SUM(B18:B19)</f>
        <v>2181.6855362758456</v>
      </c>
      <c r="C17" s="29">
        <f t="shared" si="13"/>
        <v>2126.7818383087329</v>
      </c>
      <c r="D17" s="29">
        <f t="shared" si="13"/>
        <v>2132.340081018192</v>
      </c>
      <c r="E17" s="29">
        <f t="shared" si="13"/>
        <v>1957.3530680063263</v>
      </c>
      <c r="F17" s="29">
        <f t="shared" si="13"/>
        <v>1968.0775711235096</v>
      </c>
      <c r="G17" s="29">
        <f t="shared" si="13"/>
        <v>1817.2037434100398</v>
      </c>
      <c r="H17" s="29">
        <f t="shared" si="13"/>
        <v>1850.4857120940617</v>
      </c>
      <c r="I17" s="29">
        <f t="shared" si="13"/>
        <v>1932.3157442817408</v>
      </c>
      <c r="J17" s="29">
        <f t="shared" si="13"/>
        <v>1768.5168039877904</v>
      </c>
      <c r="K17" s="29">
        <f t="shared" si="13"/>
        <v>1503.4539944360531</v>
      </c>
      <c r="L17" s="29">
        <f t="shared" si="13"/>
        <v>1621.0730945354185</v>
      </c>
      <c r="M17" s="29">
        <f t="shared" si="13"/>
        <v>1584.4730199073274</v>
      </c>
      <c r="N17" s="29">
        <f t="shared" si="13"/>
        <v>1515.7306794085321</v>
      </c>
      <c r="O17" s="29">
        <f t="shared" si="13"/>
        <v>1394.5917045432177</v>
      </c>
      <c r="P17" s="29">
        <f t="shared" si="13"/>
        <v>1334.7768357562557</v>
      </c>
      <c r="Q17" s="29">
        <f t="shared" si="13"/>
        <v>1291.132006721941</v>
      </c>
      <c r="R17" s="29">
        <f t="shared" si="13"/>
        <v>1287.8919580266554</v>
      </c>
      <c r="S17" s="29">
        <f t="shared" si="13"/>
        <v>1335.3693178583139</v>
      </c>
      <c r="T17" s="29">
        <f t="shared" si="13"/>
        <v>1362.1672257015412</v>
      </c>
      <c r="U17" s="29">
        <f t="shared" si="13"/>
        <v>1300.7140287447733</v>
      </c>
      <c r="V17" s="29">
        <f t="shared" si="13"/>
        <v>1320.9797826386398</v>
      </c>
      <c r="W17" s="29">
        <f t="shared" si="13"/>
        <v>1386.1161641380486</v>
      </c>
      <c r="DA17" s="173" t="s">
        <v>401</v>
      </c>
    </row>
    <row r="18" spans="1:105" ht="11.45" customHeight="1" x14ac:dyDescent="0.25">
      <c r="A18" s="83" t="s">
        <v>95</v>
      </c>
      <c r="B18" s="87">
        <v>942.08903145564159</v>
      </c>
      <c r="C18" s="87">
        <v>858.13439472392861</v>
      </c>
      <c r="D18" s="87">
        <v>847.43357779095129</v>
      </c>
      <c r="E18" s="87">
        <v>788.01614303081806</v>
      </c>
      <c r="F18" s="87">
        <v>793.6563641660606</v>
      </c>
      <c r="G18" s="87">
        <v>740.86075186094592</v>
      </c>
      <c r="H18" s="87">
        <v>802.19310129858354</v>
      </c>
      <c r="I18" s="87">
        <v>866.41111033008292</v>
      </c>
      <c r="J18" s="87">
        <v>832.17345730956197</v>
      </c>
      <c r="K18" s="87">
        <v>706.78841748092134</v>
      </c>
      <c r="L18" s="87">
        <v>778.39800882919599</v>
      </c>
      <c r="M18" s="87">
        <v>670.39594494241567</v>
      </c>
      <c r="N18" s="87">
        <v>642.06235606490827</v>
      </c>
      <c r="O18" s="87">
        <v>503.73728902809853</v>
      </c>
      <c r="P18" s="87">
        <v>472.80159900241978</v>
      </c>
      <c r="Q18" s="87">
        <v>464.36505029728465</v>
      </c>
      <c r="R18" s="87">
        <v>433.20241447709878</v>
      </c>
      <c r="S18" s="87">
        <v>440.31554290328461</v>
      </c>
      <c r="T18" s="87">
        <v>443.2161920017669</v>
      </c>
      <c r="U18" s="87">
        <v>438.31795153458143</v>
      </c>
      <c r="V18" s="87">
        <v>398.43801397902644</v>
      </c>
      <c r="W18" s="87">
        <v>452.36101960745111</v>
      </c>
      <c r="DA18" s="171" t="s">
        <v>1108</v>
      </c>
    </row>
    <row r="19" spans="1:105" ht="11.45" customHeight="1" x14ac:dyDescent="0.25">
      <c r="A19" s="85" t="s">
        <v>93</v>
      </c>
      <c r="B19" s="88">
        <v>1239.596504820204</v>
      </c>
      <c r="C19" s="88">
        <v>1268.6474435848043</v>
      </c>
      <c r="D19" s="88">
        <v>1284.9065032272406</v>
      </c>
      <c r="E19" s="88">
        <v>1169.3369249755083</v>
      </c>
      <c r="F19" s="88">
        <v>1174.4212069574492</v>
      </c>
      <c r="G19" s="88">
        <v>1076.3429915490938</v>
      </c>
      <c r="H19" s="88">
        <v>1048.2926107954781</v>
      </c>
      <c r="I19" s="88">
        <v>1065.9046339516578</v>
      </c>
      <c r="J19" s="88">
        <v>936.34334667822839</v>
      </c>
      <c r="K19" s="88">
        <v>796.66557695513177</v>
      </c>
      <c r="L19" s="88">
        <v>842.67508570622238</v>
      </c>
      <c r="M19" s="88">
        <v>914.07707496491162</v>
      </c>
      <c r="N19" s="88">
        <v>873.6683233436238</v>
      </c>
      <c r="O19" s="88">
        <v>890.85441551511917</v>
      </c>
      <c r="P19" s="88">
        <v>861.97523675383582</v>
      </c>
      <c r="Q19" s="88">
        <v>826.76695642465631</v>
      </c>
      <c r="R19" s="88">
        <v>854.68954354955656</v>
      </c>
      <c r="S19" s="88">
        <v>895.05377495502921</v>
      </c>
      <c r="T19" s="88">
        <v>918.95103369977426</v>
      </c>
      <c r="U19" s="88">
        <v>862.39607721019183</v>
      </c>
      <c r="V19" s="88">
        <v>922.54176865961335</v>
      </c>
      <c r="W19" s="88">
        <v>933.75514453059736</v>
      </c>
      <c r="DA19" s="178" t="s">
        <v>1109</v>
      </c>
    </row>
    <row r="20" spans="1:105" x14ac:dyDescent="0.25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DA20" s="171"/>
    </row>
    <row r="21" spans="1:105" ht="11.45" customHeight="1" x14ac:dyDescent="0.25">
      <c r="A21" s="68" t="s">
        <v>36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DA21" s="179"/>
    </row>
    <row r="22" spans="1:105" x14ac:dyDescent="0.25">
      <c r="A22" s="106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DA22" s="171"/>
    </row>
    <row r="23" spans="1:105" ht="11.45" customHeight="1" x14ac:dyDescent="0.25">
      <c r="A23" s="53" t="s">
        <v>62</v>
      </c>
      <c r="B23" s="62">
        <f>IF(B10=0,0,B10/TrRail_act!B14*100)</f>
        <v>198.15267905694722</v>
      </c>
      <c r="C23" s="62">
        <f>IF(C10=0,0,C10/TrRail_act!C14*100)</f>
        <v>192.60752879445315</v>
      </c>
      <c r="D23" s="62">
        <f>IF(D10=0,0,D10/TrRail_act!D14*100)</f>
        <v>187.80064659638768</v>
      </c>
      <c r="E23" s="62">
        <f>IF(E10=0,0,E10/TrRail_act!E14*100)</f>
        <v>177.66469598507715</v>
      </c>
      <c r="F23" s="62">
        <f>IF(F10=0,0,F10/TrRail_act!F14*100)</f>
        <v>174.75335615973654</v>
      </c>
      <c r="G23" s="62">
        <f>IF(G10=0,0,G10/TrRail_act!G14*100)</f>
        <v>168.86928893937977</v>
      </c>
      <c r="H23" s="62">
        <f>IF(H10=0,0,H10/TrRail_act!H14*100)</f>
        <v>163.2211286418667</v>
      </c>
      <c r="I23" s="62">
        <f>IF(I10=0,0,I10/TrRail_act!I14*100)</f>
        <v>161.93941786402476</v>
      </c>
      <c r="J23" s="62">
        <f>IF(J10=0,0,J10/TrRail_act!J14*100)</f>
        <v>156.54568184249831</v>
      </c>
      <c r="K23" s="62">
        <f>IF(K10=0,0,K10/TrRail_act!K14*100)</f>
        <v>149.41491552592683</v>
      </c>
      <c r="L23" s="62">
        <f>IF(L10=0,0,L10/TrRail_act!L14*100)</f>
        <v>148.23537197353565</v>
      </c>
      <c r="M23" s="62">
        <f>IF(M10=0,0,M10/TrRail_act!M14*100)</f>
        <v>144.44475425800985</v>
      </c>
      <c r="N23" s="62">
        <f>IF(N10=0,0,N10/TrRail_act!N14*100)</f>
        <v>142.33876193814228</v>
      </c>
      <c r="O23" s="62">
        <f>IF(O10=0,0,O10/TrRail_act!O14*100)</f>
        <v>128.83394347186587</v>
      </c>
      <c r="P23" s="62">
        <f>IF(P10=0,0,P10/TrRail_act!P14*100)</f>
        <v>124.60892034510098</v>
      </c>
      <c r="Q23" s="62">
        <f>IF(Q10=0,0,Q10/TrRail_act!Q14*100)</f>
        <v>122.05778267309</v>
      </c>
      <c r="R23" s="62">
        <f>IF(R10=0,0,R10/TrRail_act!R14*100)</f>
        <v>118.20277548310261</v>
      </c>
      <c r="S23" s="62">
        <f>IF(S10=0,0,S10/TrRail_act!S14*100)</f>
        <v>117.04211874800836</v>
      </c>
      <c r="T23" s="62">
        <f>IF(T10=0,0,T10/TrRail_act!T14*100)</f>
        <v>115.59027782655133</v>
      </c>
      <c r="U23" s="62">
        <f>IF(U10=0,0,U10/TrRail_act!U14*100)</f>
        <v>114.78920377099043</v>
      </c>
      <c r="V23" s="62">
        <f>IF(V10=0,0,V10/TrRail_act!V14*100)</f>
        <v>114.54937306093662</v>
      </c>
      <c r="W23" s="62">
        <f>IF(W10=0,0,W10/TrRail_act!W14*100)</f>
        <v>115.4354141329935</v>
      </c>
      <c r="DA23" s="172" t="s">
        <v>1110</v>
      </c>
    </row>
    <row r="24" spans="1:105" ht="11.45" customHeight="1" x14ac:dyDescent="0.25">
      <c r="A24" s="27" t="s">
        <v>33</v>
      </c>
      <c r="B24" s="29">
        <f>IF(B11=0,0,B11/TrRail_act!B15*100)</f>
        <v>172.40911486895374</v>
      </c>
      <c r="C24" s="29">
        <f>IF(C11=0,0,C11/TrRail_act!C15*100)</f>
        <v>166.37596717550733</v>
      </c>
      <c r="D24" s="29">
        <f>IF(D11=0,0,D11/TrRail_act!D15*100)</f>
        <v>162.56626633187997</v>
      </c>
      <c r="E24" s="29">
        <f>IF(E11=0,0,E11/TrRail_act!E15*100)</f>
        <v>156.00265413357107</v>
      </c>
      <c r="F24" s="29">
        <f>IF(F11=0,0,F11/TrRail_act!F15*100)</f>
        <v>154.26502755953214</v>
      </c>
      <c r="G24" s="29">
        <f>IF(G11=0,0,G11/TrRail_act!G15*100)</f>
        <v>150.49168684458431</v>
      </c>
      <c r="H24" s="29">
        <f>IF(H11=0,0,H11/TrRail_act!H15*100)</f>
        <v>143.53743890032129</v>
      </c>
      <c r="I24" s="29">
        <f>IF(I11=0,0,I11/TrRail_act!I15*100)</f>
        <v>142.29984489765346</v>
      </c>
      <c r="J24" s="29">
        <f>IF(J11=0,0,J11/TrRail_act!J15*100)</f>
        <v>138.17765222395423</v>
      </c>
      <c r="K24" s="29">
        <f>IF(K11=0,0,K11/TrRail_act!K15*100)</f>
        <v>133.2737426641232</v>
      </c>
      <c r="L24" s="29">
        <f>IF(L11=0,0,L11/TrRail_act!L15*100)</f>
        <v>130.75089152919631</v>
      </c>
      <c r="M24" s="29">
        <f>IF(M11=0,0,M11/TrRail_act!M15*100)</f>
        <v>129.29373358596385</v>
      </c>
      <c r="N24" s="29">
        <f>IF(N11=0,0,N11/TrRail_act!N15*100)</f>
        <v>128.12724736545752</v>
      </c>
      <c r="O24" s="29">
        <f>IF(O11=0,0,O11/TrRail_act!O15*100)</f>
        <v>115.70315140556326</v>
      </c>
      <c r="P24" s="29">
        <f>IF(P11=0,0,P11/TrRail_act!P15*100)</f>
        <v>112.07122647201135</v>
      </c>
      <c r="Q24" s="29">
        <f>IF(Q11=0,0,Q11/TrRail_act!Q15*100)</f>
        <v>110.31321560767047</v>
      </c>
      <c r="R24" s="29">
        <f>IF(R11=0,0,R11/TrRail_act!R15*100)</f>
        <v>107.1580859755481</v>
      </c>
      <c r="S24" s="29">
        <f>IF(S11=0,0,S11/TrRail_act!S15*100)</f>
        <v>105.68484019059352</v>
      </c>
      <c r="T24" s="29">
        <f>IF(T11=0,0,T11/TrRail_act!T15*100)</f>
        <v>103.91570610231207</v>
      </c>
      <c r="U24" s="29">
        <f>IF(U11=0,0,U11/TrRail_act!U15*100)</f>
        <v>103.28358755544507</v>
      </c>
      <c r="V24" s="29">
        <f>IF(V11=0,0,V11/TrRail_act!V15*100)</f>
        <v>101.90902552322736</v>
      </c>
      <c r="W24" s="29">
        <f>IF(W11=0,0,W11/TrRail_act!W15*100)</f>
        <v>103.22806219821933</v>
      </c>
      <c r="DA24" s="173" t="s">
        <v>1111</v>
      </c>
    </row>
    <row r="25" spans="1:105" ht="11.45" customHeight="1" x14ac:dyDescent="0.25">
      <c r="A25" s="107" t="s">
        <v>23</v>
      </c>
      <c r="B25" s="115">
        <f>IF(B12=0,0,B12/TrRail_act!B16*100)</f>
        <v>45.030740951383152</v>
      </c>
      <c r="C25" s="115">
        <f>IF(C12=0,0,C12/TrRail_act!C16*100)</f>
        <v>44.704917835958604</v>
      </c>
      <c r="D25" s="115">
        <f>IF(D12=0,0,D12/TrRail_act!D16*100)</f>
        <v>43.999753477536672</v>
      </c>
      <c r="E25" s="115">
        <f>IF(E12=0,0,E12/TrRail_act!E16*100)</f>
        <v>43.970040607827102</v>
      </c>
      <c r="F25" s="115">
        <f>IF(F12=0,0,F12/TrRail_act!F16*100)</f>
        <v>43.073371840236611</v>
      </c>
      <c r="G25" s="115">
        <f>IF(G12=0,0,G12/TrRail_act!G16*100)</f>
        <v>41.154378570880425</v>
      </c>
      <c r="H25" s="115">
        <f>IF(H12=0,0,H12/TrRail_act!H16*100)</f>
        <v>40.235335862534264</v>
      </c>
      <c r="I25" s="115">
        <f>IF(I12=0,0,I12/TrRail_act!I16*100)</f>
        <v>39.35444759078954</v>
      </c>
      <c r="J25" s="115">
        <f>IF(J12=0,0,J12/TrRail_act!J16*100)</f>
        <v>38.730439215319635</v>
      </c>
      <c r="K25" s="115">
        <f>IF(K12=0,0,K12/TrRail_act!K16*100)</f>
        <v>38.321656954595504</v>
      </c>
      <c r="L25" s="115">
        <f>IF(L12=0,0,L12/TrRail_act!L16*100)</f>
        <v>38.05016888297186</v>
      </c>
      <c r="M25" s="115">
        <f>IF(M12=0,0,M12/TrRail_act!M16*100)</f>
        <v>37.431782679877927</v>
      </c>
      <c r="N25" s="115">
        <f>IF(N12=0,0,N12/TrRail_act!N16*100)</f>
        <v>36.883836070673439</v>
      </c>
      <c r="O25" s="115">
        <f>IF(O12=0,0,O12/TrRail_act!O16*100)</f>
        <v>36.242356924522234</v>
      </c>
      <c r="P25" s="115">
        <f>IF(P12=0,0,P12/TrRail_act!P16*100)</f>
        <v>35.453149556608935</v>
      </c>
      <c r="Q25" s="115">
        <f>IF(Q12=0,0,Q12/TrRail_act!Q16*100)</f>
        <v>34.476902742633001</v>
      </c>
      <c r="R25" s="115">
        <f>IF(R12=0,0,R12/TrRail_act!R16*100)</f>
        <v>33.760094658936026</v>
      </c>
      <c r="S25" s="115">
        <f>IF(S12=0,0,S12/TrRail_act!S16*100)</f>
        <v>33.23651401273225</v>
      </c>
      <c r="T25" s="115">
        <f>IF(T12=0,0,T12/TrRail_act!T16*100)</f>
        <v>32.81232236752426</v>
      </c>
      <c r="U25" s="115">
        <f>IF(U12=0,0,U12/TrRail_act!U16*100)</f>
        <v>32.513344787892265</v>
      </c>
      <c r="V25" s="115">
        <f>IF(V12=0,0,V12/TrRail_act!V16*100)</f>
        <v>32.42270327998876</v>
      </c>
      <c r="W25" s="115">
        <f>IF(W12=0,0,W12/TrRail_act!W16*100)</f>
        <v>32.212998251007747</v>
      </c>
      <c r="DA25" s="203" t="s">
        <v>1112</v>
      </c>
    </row>
    <row r="26" spans="1:105" ht="11.45" customHeight="1" x14ac:dyDescent="0.25">
      <c r="A26" s="109" t="s">
        <v>24</v>
      </c>
      <c r="B26" s="116">
        <f>IF(B13=0,0,B13/TrRail_act!B17*100)</f>
        <v>218.9474603817589</v>
      </c>
      <c r="C26" s="116">
        <f>IF(C13=0,0,C13/TrRail_act!C17*100)</f>
        <v>211.35544061329261</v>
      </c>
      <c r="D26" s="116">
        <f>IF(D13=0,0,D13/TrRail_act!D17*100)</f>
        <v>204.8973447169208</v>
      </c>
      <c r="E26" s="116">
        <f>IF(E13=0,0,E13/TrRail_act!E17*100)</f>
        <v>194.65524659259944</v>
      </c>
      <c r="F26" s="116">
        <f>IF(F13=0,0,F13/TrRail_act!F17*100)</f>
        <v>192.9513702146541</v>
      </c>
      <c r="G26" s="116">
        <f>IF(G13=0,0,G13/TrRail_act!G17*100)</f>
        <v>187.87927918823527</v>
      </c>
      <c r="H26" s="116">
        <f>IF(H13=0,0,H13/TrRail_act!H17*100)</f>
        <v>179.87391100061819</v>
      </c>
      <c r="I26" s="116">
        <f>IF(I13=0,0,I13/TrRail_act!I17*100)</f>
        <v>178.58120028741749</v>
      </c>
      <c r="J26" s="116">
        <f>IF(J13=0,0,J13/TrRail_act!J17*100)</f>
        <v>171.82165068560789</v>
      </c>
      <c r="K26" s="116">
        <f>IF(K13=0,0,K13/TrRail_act!K17*100)</f>
        <v>162.94320644449223</v>
      </c>
      <c r="L26" s="116">
        <f>IF(L13=0,0,L13/TrRail_act!L17*100)</f>
        <v>159.58525438592676</v>
      </c>
      <c r="M26" s="116">
        <f>IF(M13=0,0,M13/TrRail_act!M17*100)</f>
        <v>158.1067644961189</v>
      </c>
      <c r="N26" s="116">
        <f>IF(N13=0,0,N13/TrRail_act!N17*100)</f>
        <v>156.27508768451901</v>
      </c>
      <c r="O26" s="116">
        <f>IF(O13=0,0,O13/TrRail_act!O17*100)</f>
        <v>137.04882211517122</v>
      </c>
      <c r="P26" s="116">
        <f>IF(P13=0,0,P13/TrRail_act!P17*100)</f>
        <v>132.24408699633963</v>
      </c>
      <c r="Q26" s="116">
        <f>IF(Q13=0,0,Q13/TrRail_act!Q17*100)</f>
        <v>128.17555119567726</v>
      </c>
      <c r="R26" s="116">
        <f>IF(R13=0,0,R13/TrRail_act!R17*100)</f>
        <v>123.95179209147746</v>
      </c>
      <c r="S26" s="116">
        <f>IF(S13=0,0,S13/TrRail_act!S17*100)</f>
        <v>121.96471088764869</v>
      </c>
      <c r="T26" s="116">
        <f>IF(T13=0,0,T13/TrRail_act!T17*100)</f>
        <v>120.3465074533993</v>
      </c>
      <c r="U26" s="116">
        <f>IF(U13=0,0,U13/TrRail_act!U17*100)</f>
        <v>119.38769773684945</v>
      </c>
      <c r="V26" s="116">
        <f>IF(V13=0,0,V13/TrRail_act!V17*100)</f>
        <v>118.80890591080073</v>
      </c>
      <c r="W26" s="116">
        <f>IF(W13=0,0,W13/TrRail_act!W17*100)</f>
        <v>118.26090431807172</v>
      </c>
      <c r="DA26" s="176" t="s">
        <v>1113</v>
      </c>
    </row>
    <row r="27" spans="1:105" ht="11.45" customHeight="1" x14ac:dyDescent="0.25">
      <c r="A27" s="111" t="s">
        <v>92</v>
      </c>
      <c r="B27" s="87">
        <f>IF(B14=0,0,B14/TrRail_act!B18*100)</f>
        <v>331.63356548600512</v>
      </c>
      <c r="C27" s="87">
        <f>IF(C14=0,0,C14/TrRail_act!C18*100)</f>
        <v>314.86362259670784</v>
      </c>
      <c r="D27" s="87">
        <f>IF(D14=0,0,D14/TrRail_act!D18*100)</f>
        <v>304.78091641141958</v>
      </c>
      <c r="E27" s="87">
        <f>IF(E14=0,0,E14/TrRail_act!E18*100)</f>
        <v>298.17057182711795</v>
      </c>
      <c r="F27" s="87">
        <f>IF(F14=0,0,F14/TrRail_act!F18*100)</f>
        <v>299.45595686333803</v>
      </c>
      <c r="G27" s="87">
        <f>IF(G14=0,0,G14/TrRail_act!G18*100)</f>
        <v>296.02781087928122</v>
      </c>
      <c r="H27" s="87">
        <f>IF(H14=0,0,H14/TrRail_act!H18*100)</f>
        <v>280.00956063930886</v>
      </c>
      <c r="I27" s="87">
        <f>IF(I14=0,0,I14/TrRail_act!I18*100)</f>
        <v>281.8174549721262</v>
      </c>
      <c r="J27" s="87">
        <f>IF(J14=0,0,J14/TrRail_act!J18*100)</f>
        <v>274.41138282178184</v>
      </c>
      <c r="K27" s="87">
        <f>IF(K14=0,0,K14/TrRail_act!K18*100)</f>
        <v>258.12462449007734</v>
      </c>
      <c r="L27" s="87">
        <f>IF(L14=0,0,L14/TrRail_act!L18*100)</f>
        <v>254.00442226860363</v>
      </c>
      <c r="M27" s="87">
        <f>IF(M14=0,0,M14/TrRail_act!M18*100)</f>
        <v>250.99982824461077</v>
      </c>
      <c r="N27" s="87">
        <f>IF(N14=0,0,N14/TrRail_act!N18*100)</f>
        <v>250.8182809857725</v>
      </c>
      <c r="O27" s="87">
        <f>IF(O14=0,0,O14/TrRail_act!O18*100)</f>
        <v>197.03701918315787</v>
      </c>
      <c r="P27" s="87">
        <f>IF(P14=0,0,P14/TrRail_act!P18*100)</f>
        <v>187.62803628765721</v>
      </c>
      <c r="Q27" s="87">
        <f>IF(Q14=0,0,Q14/TrRail_act!Q18*100)</f>
        <v>183.23615730915492</v>
      </c>
      <c r="R27" s="87">
        <f>IF(R14=0,0,R14/TrRail_act!R18*100)</f>
        <v>176.09365428966785</v>
      </c>
      <c r="S27" s="87">
        <f>IF(S14=0,0,S14/TrRail_act!S18*100)</f>
        <v>176.14403548706878</v>
      </c>
      <c r="T27" s="87">
        <f>IF(T14=0,0,T14/TrRail_act!T18*100)</f>
        <v>172.71784105889492</v>
      </c>
      <c r="U27" s="87">
        <f>IF(U14=0,0,U14/TrRail_act!U18*100)</f>
        <v>169.740843857843</v>
      </c>
      <c r="V27" s="87">
        <f>IF(V14=0,0,V14/TrRail_act!V18*100)</f>
        <v>167.41336981853047</v>
      </c>
      <c r="W27" s="87">
        <f>IF(W14=0,0,W14/TrRail_act!W18*100)</f>
        <v>161.33850467555072</v>
      </c>
      <c r="DA27" s="171" t="s">
        <v>1114</v>
      </c>
    </row>
    <row r="28" spans="1:105" ht="11.45" customHeight="1" x14ac:dyDescent="0.25">
      <c r="A28" s="111" t="s">
        <v>93</v>
      </c>
      <c r="B28" s="87">
        <f>IF(B15=0,0,B15/TrRail_act!B19*100)</f>
        <v>170.16225399162838</v>
      </c>
      <c r="C28" s="87">
        <f>IF(C15=0,0,C15/TrRail_act!C19*100)</f>
        <v>168.8132650223952</v>
      </c>
      <c r="D28" s="87">
        <f>IF(D15=0,0,D15/TrRail_act!D19*100)</f>
        <v>163.80350174799781</v>
      </c>
      <c r="E28" s="87">
        <f>IF(E15=0,0,E15/TrRail_act!E19*100)</f>
        <v>150.67588060402562</v>
      </c>
      <c r="F28" s="87">
        <f>IF(F15=0,0,F15/TrRail_act!F19*100)</f>
        <v>147.55042128867049</v>
      </c>
      <c r="G28" s="87">
        <f>IF(G15=0,0,G15/TrRail_act!G19*100)</f>
        <v>145.62341980937617</v>
      </c>
      <c r="H28" s="87">
        <f>IF(H15=0,0,H15/TrRail_act!H19*100)</f>
        <v>141.20477527371941</v>
      </c>
      <c r="I28" s="87">
        <f>IF(I15=0,0,I15/TrRail_act!I19*100)</f>
        <v>136.83564696431779</v>
      </c>
      <c r="J28" s="87">
        <f>IF(J15=0,0,J15/TrRail_act!J19*100)</f>
        <v>131.56179717263086</v>
      </c>
      <c r="K28" s="87">
        <f>IF(K15=0,0,K15/TrRail_act!K19*100)</f>
        <v>128.45244872016397</v>
      </c>
      <c r="L28" s="87">
        <f>IF(L15=0,0,L15/TrRail_act!L19*100)</f>
        <v>126.95724035239391</v>
      </c>
      <c r="M28" s="87">
        <f>IF(M15=0,0,M15/TrRail_act!M19*100)</f>
        <v>126.12560783953361</v>
      </c>
      <c r="N28" s="87">
        <f>IF(N15=0,0,N15/TrRail_act!N19*100)</f>
        <v>123.57079022053676</v>
      </c>
      <c r="O28" s="87">
        <f>IF(O15=0,0,O15/TrRail_act!O19*100)</f>
        <v>119.61442974950901</v>
      </c>
      <c r="P28" s="87">
        <f>IF(P15=0,0,P15/TrRail_act!P19*100)</f>
        <v>116.20962879014101</v>
      </c>
      <c r="Q28" s="87">
        <f>IF(Q15=0,0,Q15/TrRail_act!Q19*100)</f>
        <v>113.26102332286771</v>
      </c>
      <c r="R28" s="87">
        <f>IF(R15=0,0,R15/TrRail_act!R19*100)</f>
        <v>110.2842669504102</v>
      </c>
      <c r="S28" s="87">
        <f>IF(S15=0,0,S15/TrRail_act!S19*100)</f>
        <v>108.43404513119583</v>
      </c>
      <c r="T28" s="87">
        <f>IF(T15=0,0,T15/TrRail_act!T19*100)</f>
        <v>107.94800901426329</v>
      </c>
      <c r="U28" s="87">
        <f>IF(U15=0,0,U15/TrRail_act!U19*100)</f>
        <v>107.14365005277932</v>
      </c>
      <c r="V28" s="87">
        <f>IF(V15=0,0,V15/TrRail_act!V19*100)</f>
        <v>106.96260735190842</v>
      </c>
      <c r="W28" s="87">
        <f>IF(W15=0,0,W15/TrRail_act!W19*100)</f>
        <v>106.57728119378682</v>
      </c>
      <c r="DA28" s="171" t="s">
        <v>1115</v>
      </c>
    </row>
    <row r="29" spans="1:105" ht="11.45" customHeight="1" x14ac:dyDescent="0.25">
      <c r="A29" s="112" t="s">
        <v>25</v>
      </c>
      <c r="B29" s="117">
        <f>IF(B16=0,0,B16/TrRail_act!B20*100)</f>
        <v>241.89290200621181</v>
      </c>
      <c r="C29" s="117">
        <f>IF(C16=0,0,C16/TrRail_act!C20*100)</f>
        <v>242.26174617593892</v>
      </c>
      <c r="D29" s="117">
        <f>IF(D16=0,0,D16/TrRail_act!D20*100)</f>
        <v>240.33635216093074</v>
      </c>
      <c r="E29" s="117">
        <f>IF(E16=0,0,E16/TrRail_act!E20*100)</f>
        <v>234.36391770671375</v>
      </c>
      <c r="F29" s="117">
        <f>IF(F16=0,0,F16/TrRail_act!F20*100)</f>
        <v>231.68574972554379</v>
      </c>
      <c r="G29" s="117">
        <f>IF(G16=0,0,G16/TrRail_act!G20*100)</f>
        <v>224.22653985103142</v>
      </c>
      <c r="H29" s="117">
        <f>IF(H16=0,0,H16/TrRail_act!H20*100)</f>
        <v>222.77167437509652</v>
      </c>
      <c r="I29" s="117">
        <f>IF(I16=0,0,I16/TrRail_act!I20*100)</f>
        <v>218.91596920477753</v>
      </c>
      <c r="J29" s="117">
        <f>IF(J16=0,0,J16/TrRail_act!J20*100)</f>
        <v>219.92743163066058</v>
      </c>
      <c r="K29" s="117">
        <f>IF(K16=0,0,K16/TrRail_act!K20*100)</f>
        <v>218.50308693348549</v>
      </c>
      <c r="L29" s="117">
        <f>IF(L16=0,0,L16/TrRail_act!L20*100)</f>
        <v>218.1654596135445</v>
      </c>
      <c r="M29" s="117">
        <f>IF(M16=0,0,M16/TrRail_act!M20*100)</f>
        <v>215.31200300981621</v>
      </c>
      <c r="N29" s="117">
        <f>IF(N16=0,0,N16/TrRail_act!N20*100)</f>
        <v>211.04778425352205</v>
      </c>
      <c r="O29" s="117">
        <f>IF(O16=0,0,O16/TrRail_act!O20*100)</f>
        <v>208.49915567978948</v>
      </c>
      <c r="P29" s="117">
        <f>IF(P16=0,0,P16/TrRail_act!P20*100)</f>
        <v>205.21348310549214</v>
      </c>
      <c r="Q29" s="117">
        <f>IF(Q16=0,0,Q16/TrRail_act!Q20*100)</f>
        <v>202.32106335742893</v>
      </c>
      <c r="R29" s="117">
        <f>IF(R16=0,0,R16/TrRail_act!R20*100)</f>
        <v>199.56602529924146</v>
      </c>
      <c r="S29" s="117">
        <f>IF(S16=0,0,S16/TrRail_act!S20*100)</f>
        <v>199.07941602141474</v>
      </c>
      <c r="T29" s="117">
        <f>IF(T16=0,0,T16/TrRail_act!T20*100)</f>
        <v>196.90785188424863</v>
      </c>
      <c r="U29" s="117">
        <f>IF(U16=0,0,U16/TrRail_act!U20*100)</f>
        <v>195.85203349004357</v>
      </c>
      <c r="V29" s="117">
        <f>IF(V16=0,0,V16/TrRail_act!V20*100)</f>
        <v>192.5780530490533</v>
      </c>
      <c r="W29" s="117">
        <f>IF(W16=0,0,W16/TrRail_act!W20*100)</f>
        <v>194.86023146161199</v>
      </c>
      <c r="DA29" s="204" t="s">
        <v>1116</v>
      </c>
    </row>
    <row r="30" spans="1:105" ht="11.45" customHeight="1" x14ac:dyDescent="0.25">
      <c r="A30" s="27" t="s">
        <v>34</v>
      </c>
      <c r="B30" s="29">
        <f>IF(B17=0,0,B17/TrRail_act!B21*100)</f>
        <v>307.71946540939791</v>
      </c>
      <c r="C30" s="29">
        <f>IF(C17=0,0,C17/TrRail_act!C21*100)</f>
        <v>304.53146738694255</v>
      </c>
      <c r="D30" s="29">
        <f>IF(D17=0,0,D17/TrRail_act!D21*100)</f>
        <v>295.65077675317195</v>
      </c>
      <c r="E30" s="29">
        <f>IF(E17=0,0,E17/TrRail_act!E21*100)</f>
        <v>274.10114924412767</v>
      </c>
      <c r="F30" s="29">
        <f>IF(F17=0,0,F17/TrRail_act!F21*100)</f>
        <v>264.6874462620533</v>
      </c>
      <c r="G30" s="29">
        <f>IF(G17=0,0,G17/TrRail_act!G21*100)</f>
        <v>254.15044774756922</v>
      </c>
      <c r="H30" s="29">
        <f>IF(H17=0,0,H17/TrRail_act!H21*100)</f>
        <v>250.03425768417378</v>
      </c>
      <c r="I30" s="29">
        <f>IF(I17=0,0,I17/TrRail_act!I21*100)</f>
        <v>246.57178655127291</v>
      </c>
      <c r="J30" s="29">
        <f>IF(J17=0,0,J17/TrRail_act!J21*100)</f>
        <v>244.73114902465096</v>
      </c>
      <c r="K30" s="29">
        <f>IF(K17=0,0,K17/TrRail_act!K21*100)</f>
        <v>240.2978822435183</v>
      </c>
      <c r="L30" s="29">
        <f>IF(L17=0,0,L17/TrRail_act!L21*100)</f>
        <v>241.35942083052359</v>
      </c>
      <c r="M30" s="29">
        <f>IF(M17=0,0,M17/TrRail_act!M21*100)</f>
        <v>220.29440385145472</v>
      </c>
      <c r="N30" s="29">
        <f>IF(N17=0,0,N17/TrRail_act!N21*100)</f>
        <v>217.60425607902755</v>
      </c>
      <c r="O30" s="29">
        <f>IF(O17=0,0,O17/TrRail_act!O21*100)</f>
        <v>197.19052621427363</v>
      </c>
      <c r="P30" s="29">
        <f>IF(P17=0,0,P17/TrRail_act!P21*100)</f>
        <v>190.48152085591718</v>
      </c>
      <c r="Q30" s="29">
        <f>IF(Q17=0,0,Q17/TrRail_act!Q21*100)</f>
        <v>185.65865136362351</v>
      </c>
      <c r="R30" s="29">
        <f>IF(R17=0,0,R17/TrRail_act!R21*100)</f>
        <v>178.13210220697255</v>
      </c>
      <c r="S30" s="29">
        <f>IF(S17=0,0,S17/TrRail_act!S21*100)</f>
        <v>176.27914666828033</v>
      </c>
      <c r="T30" s="29">
        <f>IF(T17=0,0,T17/TrRail_act!T21*100)</f>
        <v>174.71820244507117</v>
      </c>
      <c r="U30" s="29">
        <f>IF(U17=0,0,U17/TrRail_act!U21*100)</f>
        <v>176.00503743462178</v>
      </c>
      <c r="V30" s="29">
        <f>IF(V17=0,0,V17/TrRail_act!V21*100)</f>
        <v>169.77659339036316</v>
      </c>
      <c r="W30" s="29">
        <f>IF(W17=0,0,W17/TrRail_act!W21*100)</f>
        <v>172.14147158786272</v>
      </c>
      <c r="DA30" s="173" t="s">
        <v>1117</v>
      </c>
    </row>
    <row r="31" spans="1:105" ht="11.45" customHeight="1" x14ac:dyDescent="0.25">
      <c r="A31" s="83" t="s">
        <v>92</v>
      </c>
      <c r="B31" s="87">
        <f>IF(B18=0,0,B18/TrRail_act!B22*100)</f>
        <v>614.23447096293069</v>
      </c>
      <c r="C31" s="87">
        <f>IF(C18=0,0,C18/TrRail_act!C22*100)</f>
        <v>608.83722066034579</v>
      </c>
      <c r="D31" s="87">
        <f>IF(D18=0,0,D18/TrRail_act!D22*100)</f>
        <v>584.52952390997984</v>
      </c>
      <c r="E31" s="87">
        <f>IF(E18=0,0,E18/TrRail_act!E22*100)</f>
        <v>555.62034749708437</v>
      </c>
      <c r="F31" s="87">
        <f>IF(F18=0,0,F18/TrRail_act!F22*100)</f>
        <v>545.04506821012637</v>
      </c>
      <c r="G31" s="87">
        <f>IF(G18=0,0,G18/TrRail_act!G22*100)</f>
        <v>534.0287597945769</v>
      </c>
      <c r="H31" s="87">
        <f>IF(H18=0,0,H18/TrRail_act!H22*100)</f>
        <v>525.76514259425414</v>
      </c>
      <c r="I31" s="87">
        <f>IF(I18=0,0,I18/TrRail_act!I22*100)</f>
        <v>545.28250063594407</v>
      </c>
      <c r="J31" s="87">
        <f>IF(J18=0,0,J18/TrRail_act!J22*100)</f>
        <v>536.59589071114397</v>
      </c>
      <c r="K31" s="87">
        <f>IF(K18=0,0,K18/TrRail_act!K22*100)</f>
        <v>537.23550409458687</v>
      </c>
      <c r="L31" s="87">
        <f>IF(L18=0,0,L18/TrRail_act!L22*100)</f>
        <v>538.2669142717217</v>
      </c>
      <c r="M31" s="87">
        <f>IF(M18=0,0,M18/TrRail_act!M22*100)</f>
        <v>484.69934845670667</v>
      </c>
      <c r="N31" s="87">
        <f>IF(N18=0,0,N18/TrRail_act!N22*100)</f>
        <v>484.89601815296493</v>
      </c>
      <c r="O31" s="87">
        <f>IF(O18=0,0,O18/TrRail_act!O22*100)</f>
        <v>419.71000137334829</v>
      </c>
      <c r="P31" s="87">
        <f>IF(P18=0,0,P18/TrRail_act!P22*100)</f>
        <v>407.94469284982267</v>
      </c>
      <c r="Q31" s="87">
        <f>IF(Q18=0,0,Q18/TrRail_act!Q22*100)</f>
        <v>404.25615922176058</v>
      </c>
      <c r="R31" s="87">
        <f>IF(R18=0,0,R18/TrRail_act!R22*100)</f>
        <v>395.36794418277327</v>
      </c>
      <c r="S31" s="87">
        <f>IF(S18=0,0,S18/TrRail_act!S22*100)</f>
        <v>397.90447859775367</v>
      </c>
      <c r="T31" s="87">
        <f>IF(T18=0,0,T18/TrRail_act!T22*100)</f>
        <v>397.53031902712428</v>
      </c>
      <c r="U31" s="87">
        <f>IF(U18=0,0,U18/TrRail_act!U22*100)</f>
        <v>397.82896897205273</v>
      </c>
      <c r="V31" s="87">
        <f>IF(V18=0,0,V18/TrRail_act!V22*100)</f>
        <v>389.48335824032728</v>
      </c>
      <c r="W31" s="87">
        <f>IF(W18=0,0,W18/TrRail_act!W22*100)</f>
        <v>377.51972572556076</v>
      </c>
      <c r="DA31" s="171" t="s">
        <v>1118</v>
      </c>
    </row>
    <row r="32" spans="1:105" ht="11.45" customHeight="1" x14ac:dyDescent="0.25">
      <c r="A32" s="85" t="s">
        <v>93</v>
      </c>
      <c r="B32" s="88">
        <f>IF(B19=0,0,B19/TrRail_act!B23*100)</f>
        <v>223.1058690549952</v>
      </c>
      <c r="C32" s="88">
        <f>IF(C19=0,0,C19/TrRail_act!C23*100)</f>
        <v>227.58787620842264</v>
      </c>
      <c r="D32" s="88">
        <f>IF(D19=0,0,D19/TrRail_act!D23*100)</f>
        <v>222.97376677514987</v>
      </c>
      <c r="E32" s="88">
        <f>IF(E19=0,0,E19/TrRail_act!E23*100)</f>
        <v>204.33220546649687</v>
      </c>
      <c r="F32" s="88">
        <f>IF(F19=0,0,F19/TrRail_act!F23*100)</f>
        <v>196.41292836399828</v>
      </c>
      <c r="G32" s="88">
        <f>IF(G19=0,0,G19/TrRail_act!G23*100)</f>
        <v>186.77413566551851</v>
      </c>
      <c r="H32" s="88">
        <f>IF(H19=0,0,H19/TrRail_act!H23*100)</f>
        <v>178.4277583652929</v>
      </c>
      <c r="I32" s="88">
        <f>IF(I19=0,0,I19/TrRail_act!I23*100)</f>
        <v>170.60464884630366</v>
      </c>
      <c r="J32" s="88">
        <f>IF(J19=0,0,J19/TrRail_act!J23*100)</f>
        <v>164.9790873538156</v>
      </c>
      <c r="K32" s="88">
        <f>IF(K19=0,0,K19/TrRail_act!K23*100)</f>
        <v>161.23493024325842</v>
      </c>
      <c r="L32" s="88">
        <f>IF(L19=0,0,L19/TrRail_act!L23*100)</f>
        <v>159.89103034131554</v>
      </c>
      <c r="M32" s="88">
        <f>IF(M19=0,0,M19/TrRail_act!M23*100)</f>
        <v>157.34427286606169</v>
      </c>
      <c r="N32" s="88">
        <f>IF(N19=0,0,N19/TrRail_act!N23*100)</f>
        <v>154.86690336910556</v>
      </c>
      <c r="O32" s="88">
        <f>IF(O19=0,0,O19/TrRail_act!O23*100)</f>
        <v>151.70961327978227</v>
      </c>
      <c r="P32" s="88">
        <f>IF(P19=0,0,P19/TrRail_act!P23*100)</f>
        <v>147.38656228769909</v>
      </c>
      <c r="Q32" s="88">
        <f>IF(Q19=0,0,Q19/TrRail_act!Q23*100)</f>
        <v>142.40748737583556</v>
      </c>
      <c r="R32" s="88">
        <f>IF(R19=0,0,R19/TrRail_act!R23*100)</f>
        <v>139.32986815365226</v>
      </c>
      <c r="S32" s="88">
        <f>IF(S19=0,0,S19/TrRail_act!S23*100)</f>
        <v>138.36634162296929</v>
      </c>
      <c r="T32" s="88">
        <f>IF(T19=0,0,T19/TrRail_act!T23*100)</f>
        <v>137.53781473482576</v>
      </c>
      <c r="U32" s="88">
        <f>IF(U19=0,0,U19/TrRail_act!U23*100)</f>
        <v>137.1400324757588</v>
      </c>
      <c r="V32" s="88">
        <f>IF(V19=0,0,V19/TrRail_act!V23*100)</f>
        <v>136.51705836940653</v>
      </c>
      <c r="W32" s="88">
        <f>IF(W19=0,0,W19/TrRail_act!W23*100)</f>
        <v>136.23611618361329</v>
      </c>
      <c r="DA32" s="178" t="s">
        <v>1119</v>
      </c>
    </row>
    <row r="33" spans="1:105" x14ac:dyDescent="0.25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DA33" s="171"/>
    </row>
    <row r="34" spans="1:105" ht="11.45" customHeight="1" x14ac:dyDescent="0.25">
      <c r="A34" s="53" t="s">
        <v>74</v>
      </c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DA34" s="172"/>
    </row>
    <row r="35" spans="1:105" ht="11.45" customHeight="1" x14ac:dyDescent="0.25">
      <c r="A35" s="27" t="s">
        <v>161</v>
      </c>
      <c r="B35" s="29">
        <f>IF(B11=0,0,B11/TrRail_act!B4*1000)</f>
        <v>12.800331845912194</v>
      </c>
      <c r="C35" s="29">
        <f>IF(C11=0,0,C11/TrRail_act!C4*1000)</f>
        <v>12.138305399862585</v>
      </c>
      <c r="D35" s="29">
        <f>IF(D11=0,0,D11/TrRail_act!D4*1000)</f>
        <v>12.487789292909964</v>
      </c>
      <c r="E35" s="29">
        <f>IF(E11=0,0,E11/TrRail_act!E4*1000)</f>
        <v>12.493463923323048</v>
      </c>
      <c r="F35" s="29">
        <f>IF(F11=0,0,F11/TrRail_act!F4*1000)</f>
        <v>12.450618563572123</v>
      </c>
      <c r="G35" s="29">
        <f>IF(G11=0,0,G11/TrRail_act!G4*1000)</f>
        <v>12.090989735853787</v>
      </c>
      <c r="H35" s="29">
        <f>IF(H11=0,0,H11/TrRail_act!H4*1000)</f>
        <v>11.051037108955722</v>
      </c>
      <c r="I35" s="29">
        <f>IF(I11=0,0,I11/TrRail_act!I4*1000)</f>
        <v>11.202094591264281</v>
      </c>
      <c r="J35" s="29">
        <f>IF(J11=0,0,J11/TrRail_act!J4*1000)</f>
        <v>10.781266215389795</v>
      </c>
      <c r="K35" s="29">
        <f>IF(K11=0,0,K11/TrRail_act!K4*1000)</f>
        <v>10.751627450175144</v>
      </c>
      <c r="L35" s="29">
        <f>IF(L11=0,0,L11/TrRail_act!L4*1000)</f>
        <v>10.681762068001726</v>
      </c>
      <c r="M35" s="29">
        <f>IF(M11=0,0,M11/TrRail_act!M4*1000)</f>
        <v>10.474899697409654</v>
      </c>
      <c r="N35" s="29">
        <f>IF(N11=0,0,N11/TrRail_act!N4*1000)</f>
        <v>10.534264448300902</v>
      </c>
      <c r="O35" s="29">
        <f>IF(O11=0,0,O11/TrRail_act!O4*1000)</f>
        <v>9.4103506517058495</v>
      </c>
      <c r="P35" s="29">
        <f>IF(P11=0,0,P11/TrRail_act!P4*1000)</f>
        <v>9.0240128470043501</v>
      </c>
      <c r="Q35" s="29">
        <f>IF(Q11=0,0,Q11/TrRail_act!Q4*1000)</f>
        <v>9.0108289513212565</v>
      </c>
      <c r="R35" s="29">
        <f>IF(R11=0,0,R11/TrRail_act!R4*1000)</f>
        <v>8.969764207853121</v>
      </c>
      <c r="S35" s="29">
        <f>IF(S11=0,0,S11/TrRail_act!S4*1000)</f>
        <v>8.6121970675530726</v>
      </c>
      <c r="T35" s="29">
        <f>IF(T11=0,0,T11/TrRail_act!T4*1000)</f>
        <v>8.3161377171264146</v>
      </c>
      <c r="U35" s="29">
        <f>IF(U11=0,0,U11/TrRail_act!U4*1000)</f>
        <v>8.0118368501485797</v>
      </c>
      <c r="V35" s="29">
        <f>IF(V11=0,0,V11/TrRail_act!V4*1000)</f>
        <v>12.42307236813622</v>
      </c>
      <c r="W35" s="29">
        <f>IF(W11=0,0,W11/TrRail_act!W4*1000)</f>
        <v>12.036850154033955</v>
      </c>
      <c r="DA35" s="173" t="s">
        <v>419</v>
      </c>
    </row>
    <row r="36" spans="1:105" ht="11.45" customHeight="1" x14ac:dyDescent="0.25">
      <c r="A36" s="107" t="s">
        <v>23</v>
      </c>
      <c r="B36" s="115">
        <f>IF(B12=0,0,B12/TrRail_act!B5*1000)</f>
        <v>5.5225163835597977</v>
      </c>
      <c r="C36" s="115">
        <f>IF(C12=0,0,C12/TrRail_act!C5*1000)</f>
        <v>5.501151631430699</v>
      </c>
      <c r="D36" s="115">
        <f>IF(D12=0,0,D12/TrRail_act!D5*1000)</f>
        <v>5.4510565145729863</v>
      </c>
      <c r="E36" s="115">
        <f>IF(E12=0,0,E12/TrRail_act!E5*1000)</f>
        <v>5.4891901172922086</v>
      </c>
      <c r="F36" s="115">
        <f>IF(F12=0,0,F12/TrRail_act!F5*1000)</f>
        <v>5.3923030326929666</v>
      </c>
      <c r="G36" s="115">
        <f>IF(G12=0,0,G12/TrRail_act!G5*1000)</f>
        <v>5.1220532729205868</v>
      </c>
      <c r="H36" s="115">
        <f>IF(H12=0,0,H12/TrRail_act!H5*1000)</f>
        <v>5.0202840678645329</v>
      </c>
      <c r="I36" s="115">
        <f>IF(I12=0,0,I12/TrRail_act!I5*1000)</f>
        <v>4.9433450551074678</v>
      </c>
      <c r="J36" s="115">
        <f>IF(J12=0,0,J12/TrRail_act!J5*1000)</f>
        <v>4.8288856065701733</v>
      </c>
      <c r="K36" s="115">
        <f>IF(K12=0,0,K12/TrRail_act!K5*1000)</f>
        <v>4.8471502425829573</v>
      </c>
      <c r="L36" s="115">
        <f>IF(L12=0,0,L12/TrRail_act!L5*1000)</f>
        <v>4.7781661975778578</v>
      </c>
      <c r="M36" s="115">
        <f>IF(M12=0,0,M12/TrRail_act!M5*1000)</f>
        <v>4.7018063038573459</v>
      </c>
      <c r="N36" s="115">
        <f>IF(N12=0,0,N12/TrRail_act!N5*1000)</f>
        <v>4.6165084831602101</v>
      </c>
      <c r="O36" s="115">
        <f>IF(O12=0,0,O12/TrRail_act!O5*1000)</f>
        <v>4.5553338087800936</v>
      </c>
      <c r="P36" s="115">
        <f>IF(P12=0,0,P12/TrRail_act!P5*1000)</f>
        <v>4.446949789174762</v>
      </c>
      <c r="Q36" s="115">
        <f>IF(Q12=0,0,Q12/TrRail_act!Q5*1000)</f>
        <v>4.3138059301764127</v>
      </c>
      <c r="R36" s="115">
        <f>IF(R12=0,0,R12/TrRail_act!R5*1000)</f>
        <v>4.2231525407045396</v>
      </c>
      <c r="S36" s="115">
        <f>IF(S12=0,0,S12/TrRail_act!S5*1000)</f>
        <v>4.1272344493866884</v>
      </c>
      <c r="T36" s="115">
        <f>IF(T12=0,0,T12/TrRail_act!T5*1000)</f>
        <v>4.0227945648298373</v>
      </c>
      <c r="U36" s="115">
        <f>IF(U12=0,0,U12/TrRail_act!U5*1000)</f>
        <v>4.0024471814857243</v>
      </c>
      <c r="V36" s="115">
        <f>IF(V12=0,0,V12/TrRail_act!V5*1000)</f>
        <v>5.7846320069475139</v>
      </c>
      <c r="W36" s="115">
        <f>IF(W12=0,0,W12/TrRail_act!W5*1000)</f>
        <v>5.5029925136836688</v>
      </c>
      <c r="DA36" s="203" t="s">
        <v>420</v>
      </c>
    </row>
    <row r="37" spans="1:105" ht="11.45" customHeight="1" x14ac:dyDescent="0.25">
      <c r="A37" s="109" t="s">
        <v>24</v>
      </c>
      <c r="B37" s="116">
        <f>IF(B13=0,0,B13/TrRail_act!B6*1000)</f>
        <v>15.644501633588666</v>
      </c>
      <c r="C37" s="116">
        <f>IF(C13=0,0,C13/TrRail_act!C6*1000)</f>
        <v>14.809612832670423</v>
      </c>
      <c r="D37" s="116">
        <f>IF(D13=0,0,D13/TrRail_act!D6*1000)</f>
        <v>15.550935536868066</v>
      </c>
      <c r="E37" s="116">
        <f>IF(E13=0,0,E13/TrRail_act!E6*1000)</f>
        <v>15.752110433949868</v>
      </c>
      <c r="F37" s="116">
        <f>IF(F13=0,0,F13/TrRail_act!F6*1000)</f>
        <v>15.866517520495307</v>
      </c>
      <c r="G37" s="116">
        <f>IF(G13=0,0,G13/TrRail_act!G6*1000)</f>
        <v>15.491288406094384</v>
      </c>
      <c r="H37" s="116">
        <f>IF(H13=0,0,H13/TrRail_act!H6*1000)</f>
        <v>13.993558132144834</v>
      </c>
      <c r="I37" s="116">
        <f>IF(I13=0,0,I13/TrRail_act!I6*1000)</f>
        <v>14.438658840827173</v>
      </c>
      <c r="J37" s="116">
        <f>IF(J13=0,0,J13/TrRail_act!J6*1000)</f>
        <v>13.928399230385391</v>
      </c>
      <c r="K37" s="116">
        <f>IF(K13=0,0,K13/TrRail_act!K6*1000)</f>
        <v>13.952395036502319</v>
      </c>
      <c r="L37" s="116">
        <f>IF(L13=0,0,L13/TrRail_act!L6*1000)</f>
        <v>14.032214005627829</v>
      </c>
      <c r="M37" s="116">
        <f>IF(M13=0,0,M13/TrRail_act!M6*1000)</f>
        <v>13.65979028754267</v>
      </c>
      <c r="N37" s="116">
        <f>IF(N13=0,0,N13/TrRail_act!N6*1000)</f>
        <v>13.829863594724616</v>
      </c>
      <c r="O37" s="116">
        <f>IF(O13=0,0,O13/TrRail_act!O6*1000)</f>
        <v>11.96586798857278</v>
      </c>
      <c r="P37" s="116">
        <f>IF(P13=0,0,P13/TrRail_act!P6*1000)</f>
        <v>11.342919652195581</v>
      </c>
      <c r="Q37" s="116">
        <f>IF(Q13=0,0,Q13/TrRail_act!Q6*1000)</f>
        <v>11.386556409309387</v>
      </c>
      <c r="R37" s="116">
        <f>IF(R13=0,0,R13/TrRail_act!R6*1000)</f>
        <v>11.554482390534421</v>
      </c>
      <c r="S37" s="116">
        <f>IF(S13=0,0,S13/TrRail_act!S6*1000)</f>
        <v>11.197885636576656</v>
      </c>
      <c r="T37" s="116">
        <f>IF(T13=0,0,T13/TrRail_act!T6*1000)</f>
        <v>10.828811547948705</v>
      </c>
      <c r="U37" s="116">
        <f>IF(U13=0,0,U13/TrRail_act!U6*1000)</f>
        <v>10.316646829867659</v>
      </c>
      <c r="V37" s="116">
        <f>IF(V13=0,0,V13/TrRail_act!V6*1000)</f>
        <v>16.394321959072801</v>
      </c>
      <c r="W37" s="116">
        <f>IF(W13=0,0,W13/TrRail_act!W6*1000)</f>
        <v>16.15948549440742</v>
      </c>
      <c r="DA37" s="176" t="s">
        <v>421</v>
      </c>
    </row>
    <row r="38" spans="1:105" ht="11.45" customHeight="1" x14ac:dyDescent="0.25">
      <c r="A38" s="111" t="s">
        <v>92</v>
      </c>
      <c r="B38" s="87">
        <f>IF(B14=0,0,B14/TrRail_act!B7*1000)</f>
        <v>28.463571244898549</v>
      </c>
      <c r="C38" s="87">
        <f>IF(C14=0,0,C14/TrRail_act!C7*1000)</f>
        <v>25.999109374209496</v>
      </c>
      <c r="D38" s="87">
        <f>IF(D14=0,0,D14/TrRail_act!D7*1000)</f>
        <v>26.240447233909791</v>
      </c>
      <c r="E38" s="87">
        <f>IF(E14=0,0,E14/TrRail_act!E7*1000)</f>
        <v>27.211951333040751</v>
      </c>
      <c r="F38" s="87">
        <f>IF(F14=0,0,F14/TrRail_act!F7*1000)</f>
        <v>28.477393488609117</v>
      </c>
      <c r="G38" s="87">
        <f>IF(G14=0,0,G14/TrRail_act!G7*1000)</f>
        <v>28.289094969128371</v>
      </c>
      <c r="H38" s="87">
        <f>IF(H14=0,0,H14/TrRail_act!H7*1000)</f>
        <v>23.913432960519362</v>
      </c>
      <c r="I38" s="87">
        <f>IF(I14=0,0,I14/TrRail_act!I7*1000)</f>
        <v>25.369466902288458</v>
      </c>
      <c r="J38" s="87">
        <f>IF(J14=0,0,J14/TrRail_act!J7*1000)</f>
        <v>25.502665403799416</v>
      </c>
      <c r="K38" s="87">
        <f>IF(K14=0,0,K14/TrRail_act!K7*1000)</f>
        <v>24.437698549712017</v>
      </c>
      <c r="L38" s="87">
        <f>IF(L14=0,0,L14/TrRail_act!L7*1000)</f>
        <v>24.273428584211661</v>
      </c>
      <c r="M38" s="87">
        <f>IF(M14=0,0,M14/TrRail_act!M7*1000)</f>
        <v>25.314719361432523</v>
      </c>
      <c r="N38" s="87">
        <f>IF(N14=0,0,N14/TrRail_act!N7*1000)</f>
        <v>25.973979671467454</v>
      </c>
      <c r="O38" s="87">
        <f>IF(O14=0,0,O14/TrRail_act!O7*1000)</f>
        <v>18.854408028124794</v>
      </c>
      <c r="P38" s="87">
        <f>IF(P14=0,0,P14/TrRail_act!P7*1000)</f>
        <v>17.780959575635418</v>
      </c>
      <c r="Q38" s="87">
        <f>IF(Q14=0,0,Q14/TrRail_act!Q7*1000)</f>
        <v>17.877706267044626</v>
      </c>
      <c r="R38" s="87">
        <f>IF(R14=0,0,R14/TrRail_act!R7*1000)</f>
        <v>18.188347013164964</v>
      </c>
      <c r="S38" s="87">
        <f>IF(S14=0,0,S14/TrRail_act!S7*1000)</f>
        <v>17.717712766295357</v>
      </c>
      <c r="T38" s="87">
        <f>IF(T14=0,0,T14/TrRail_act!T7*1000)</f>
        <v>16.901960189383782</v>
      </c>
      <c r="U38" s="87">
        <f>IF(U14=0,0,U14/TrRail_act!U7*1000)</f>
        <v>15.895518698063459</v>
      </c>
      <c r="V38" s="87">
        <f>IF(V14=0,0,V14/TrRail_act!V7*1000)</f>
        <v>25.238166437533163</v>
      </c>
      <c r="W38" s="87">
        <f>IF(W14=0,0,W14/TrRail_act!W7*1000)</f>
        <v>25.250805308332691</v>
      </c>
      <c r="DA38" s="171" t="s">
        <v>1120</v>
      </c>
    </row>
    <row r="39" spans="1:105" ht="11.45" customHeight="1" x14ac:dyDescent="0.25">
      <c r="A39" s="111" t="s">
        <v>93</v>
      </c>
      <c r="B39" s="87">
        <f>IF(B15=0,0,B15/TrRail_act!B8*1000)</f>
        <v>11.336620189190024</v>
      </c>
      <c r="C39" s="87">
        <f>IF(C15=0,0,C15/TrRail_act!C8*1000)</f>
        <v>11.135689294824289</v>
      </c>
      <c r="D39" s="87">
        <f>IF(D15=0,0,D15/TrRail_act!D8*1000)</f>
        <v>11.854279263675053</v>
      </c>
      <c r="E39" s="87">
        <f>IF(E15=0,0,E15/TrRail_act!E8*1000)</f>
        <v>11.63319228057083</v>
      </c>
      <c r="F39" s="87">
        <f>IF(F15=0,0,F15/TrRail_act!F8*1000)</f>
        <v>11.471545812652083</v>
      </c>
      <c r="G39" s="87">
        <f>IF(G15=0,0,G15/TrRail_act!G8*1000)</f>
        <v>11.396332715701035</v>
      </c>
      <c r="H39" s="87">
        <f>IF(H15=0,0,H15/TrRail_act!H8*1000)</f>
        <v>10.620001145345524</v>
      </c>
      <c r="I39" s="87">
        <f>IF(I15=0,0,I15/TrRail_act!I8*1000)</f>
        <v>10.625809966813325</v>
      </c>
      <c r="J39" s="87">
        <f>IF(J15=0,0,J15/TrRail_act!J8*1000)</f>
        <v>10.155660780833607</v>
      </c>
      <c r="K39" s="87">
        <f>IF(K15=0,0,K15/TrRail_act!K8*1000)</f>
        <v>10.630930638152273</v>
      </c>
      <c r="L39" s="87">
        <f>IF(L15=0,0,L15/TrRail_act!L8*1000)</f>
        <v>10.863379440520571</v>
      </c>
      <c r="M39" s="87">
        <f>IF(M15=0,0,M15/TrRail_act!M8*1000)</f>
        <v>10.384194156499685</v>
      </c>
      <c r="N39" s="87">
        <f>IF(N15=0,0,N15/TrRail_act!N8*1000)</f>
        <v>10.411853254284386</v>
      </c>
      <c r="O39" s="87">
        <f>IF(O15=0,0,O15/TrRail_act!O8*1000)</f>
        <v>10.184480396366467</v>
      </c>
      <c r="P39" s="87">
        <f>IF(P15=0,0,P15/TrRail_act!P8*1000)</f>
        <v>9.7010353637936753</v>
      </c>
      <c r="Q39" s="87">
        <f>IF(Q15=0,0,Q15/TrRail_act!Q8*1000)</f>
        <v>9.823497973897755</v>
      </c>
      <c r="R39" s="87">
        <f>IF(R15=0,0,R15/TrRail_act!R8*1000)</f>
        <v>10.024245839582395</v>
      </c>
      <c r="S39" s="87">
        <f>IF(S15=0,0,S15/TrRail_act!S8*1000)</f>
        <v>9.7433493500190895</v>
      </c>
      <c r="T39" s="87">
        <f>IF(T15=0,0,T15/TrRail_act!T8*1000)</f>
        <v>9.5315214885850796</v>
      </c>
      <c r="U39" s="87">
        <f>IF(U15=0,0,U15/TrRail_act!U8*1000)</f>
        <v>9.0879220997592025</v>
      </c>
      <c r="V39" s="87">
        <f>IF(V15=0,0,V15/TrRail_act!V8*1000)</f>
        <v>14.461227291909536</v>
      </c>
      <c r="W39" s="87">
        <f>IF(W15=0,0,W15/TrRail_act!W8*1000)</f>
        <v>14.078339433545777</v>
      </c>
      <c r="DA39" s="171" t="s">
        <v>1121</v>
      </c>
    </row>
    <row r="40" spans="1:105" ht="11.45" customHeight="1" x14ac:dyDescent="0.25">
      <c r="A40" s="112" t="s">
        <v>25</v>
      </c>
      <c r="B40" s="117">
        <f>IF(B16=0,0,B16/TrRail_act!B9*1000)</f>
        <v>7.6636295914958916</v>
      </c>
      <c r="C40" s="117">
        <f>IF(C16=0,0,C16/TrRail_act!C9*1000)</f>
        <v>7.8530259267461693</v>
      </c>
      <c r="D40" s="117">
        <f>IF(D16=0,0,D16/TrRail_act!D9*1000)</f>
        <v>7.7792993354415705</v>
      </c>
      <c r="E40" s="117">
        <f>IF(E16=0,0,E16/TrRail_act!E9*1000)</f>
        <v>7.6390976856253729</v>
      </c>
      <c r="F40" s="117">
        <f>IF(F16=0,0,F16/TrRail_act!F9*1000)</f>
        <v>7.6394123507291498</v>
      </c>
      <c r="G40" s="117">
        <f>IF(G16=0,0,G16/TrRail_act!G9*1000)</f>
        <v>7.3859866127924247</v>
      </c>
      <c r="H40" s="117">
        <f>IF(H16=0,0,H16/TrRail_act!H9*1000)</f>
        <v>7.0608827906803082</v>
      </c>
      <c r="I40" s="117">
        <f>IF(I16=0,0,I16/TrRail_act!I9*1000)</f>
        <v>6.8390373168049043</v>
      </c>
      <c r="J40" s="117">
        <f>IF(J16=0,0,J16/TrRail_act!J9*1000)</f>
        <v>6.8961058294448421</v>
      </c>
      <c r="K40" s="117">
        <f>IF(K16=0,0,K16/TrRail_act!K9*1000)</f>
        <v>7.3267251941280485</v>
      </c>
      <c r="L40" s="117">
        <f>IF(L16=0,0,L16/TrRail_act!L9*1000)</f>
        <v>7.1734839728681434</v>
      </c>
      <c r="M40" s="117">
        <f>IF(M16=0,0,M16/TrRail_act!M9*1000)</f>
        <v>7.0248273137516444</v>
      </c>
      <c r="N40" s="117">
        <f>IF(N16=0,0,N16/TrRail_act!N9*1000)</f>
        <v>6.9971306058673708</v>
      </c>
      <c r="O40" s="117">
        <f>IF(O16=0,0,O16/TrRail_act!O9*1000)</f>
        <v>6.8393499582095076</v>
      </c>
      <c r="P40" s="117">
        <f>IF(P16=0,0,P16/TrRail_act!P9*1000)</f>
        <v>6.6934147271842139</v>
      </c>
      <c r="Q40" s="117">
        <f>IF(Q16=0,0,Q16/TrRail_act!Q9*1000)</f>
        <v>6.5656977254815017</v>
      </c>
      <c r="R40" s="117">
        <f>IF(R16=0,0,R16/TrRail_act!R9*1000)</f>
        <v>6.238629979434239</v>
      </c>
      <c r="S40" s="117">
        <f>IF(S16=0,0,S16/TrRail_act!S9*1000)</f>
        <v>5.8943044139895564</v>
      </c>
      <c r="T40" s="117">
        <f>IF(T16=0,0,T16/TrRail_act!T9*1000)</f>
        <v>5.6527510544525912</v>
      </c>
      <c r="U40" s="117">
        <f>IF(U16=0,0,U16/TrRail_act!U9*1000)</f>
        <v>5.5864604624331928</v>
      </c>
      <c r="V40" s="117">
        <f>IF(V16=0,0,V16/TrRail_act!V9*1000)</f>
        <v>8.3271920240661288</v>
      </c>
      <c r="W40" s="117">
        <f>IF(W16=0,0,W16/TrRail_act!W9*1000)</f>
        <v>7.5872162749515049</v>
      </c>
      <c r="DA40" s="204" t="s">
        <v>422</v>
      </c>
    </row>
    <row r="41" spans="1:105" ht="11.45" customHeight="1" x14ac:dyDescent="0.25">
      <c r="A41" s="27" t="s">
        <v>162</v>
      </c>
      <c r="B41" s="29">
        <f>IF(B17=0,0,B17/TrRail_act!B10*1000)</f>
        <v>5.6240495260120733</v>
      </c>
      <c r="C41" s="29">
        <f>IF(C17=0,0,C17/TrRail_act!C10*1000)</f>
        <v>5.7596826496511948</v>
      </c>
      <c r="D41" s="29">
        <f>IF(D17=0,0,D17/TrRail_act!D10*1000)</f>
        <v>5.7918654224020178</v>
      </c>
      <c r="E41" s="29">
        <f>IF(E17=0,0,E17/TrRail_act!E10*1000)</f>
        <v>5.2014479326647587</v>
      </c>
      <c r="F41" s="29">
        <f>IF(F17=0,0,F17/TrRail_act!F10*1000)</f>
        <v>5.0458999092991901</v>
      </c>
      <c r="G41" s="29">
        <f>IF(G17=0,0,G17/TrRail_act!G10*1000)</f>
        <v>4.6052142905547688</v>
      </c>
      <c r="H41" s="29">
        <f>IF(H17=0,0,H17/TrRail_act!H10*1000)</f>
        <v>4.4456540413458905</v>
      </c>
      <c r="I41" s="29">
        <f>IF(I17=0,0,I17/TrRail_act!I10*1000)</f>
        <v>4.4862040292199659</v>
      </c>
      <c r="J41" s="29">
        <f>IF(J17=0,0,J17/TrRail_act!J10*1000)</f>
        <v>4.1939187072556141</v>
      </c>
      <c r="K41" s="29">
        <f>IF(K17=0,0,K17/TrRail_act!K10*1000)</f>
        <v>4.3658226914619283</v>
      </c>
      <c r="L41" s="29">
        <f>IF(L17=0,0,L17/TrRail_act!L10*1000)</f>
        <v>4.3233803910747115</v>
      </c>
      <c r="M41" s="29">
        <f>IF(M17=0,0,M17/TrRail_act!M10*1000)</f>
        <v>3.9501025122215374</v>
      </c>
      <c r="N41" s="29">
        <f>IF(N17=0,0,N17/TrRail_act!N10*1000)</f>
        <v>3.935031061137602</v>
      </c>
      <c r="O41" s="29">
        <f>IF(O17=0,0,O17/TrRail_act!O10*1000)</f>
        <v>3.6287347347990022</v>
      </c>
      <c r="P41" s="29">
        <f>IF(P17=0,0,P17/TrRail_act!P10*1000)</f>
        <v>3.4319028410011412</v>
      </c>
      <c r="Q41" s="29">
        <f>IF(Q17=0,0,Q17/TrRail_act!Q10*1000)</f>
        <v>3.2398417300188975</v>
      </c>
      <c r="R41" s="29">
        <f>IF(R17=0,0,R17/TrRail_act!R10*1000)</f>
        <v>3.1607968380217235</v>
      </c>
      <c r="S41" s="29">
        <f>IF(S17=0,0,S17/TrRail_act!S10*1000)</f>
        <v>3.2468775812426478</v>
      </c>
      <c r="T41" s="29">
        <f>IF(T17=0,0,T17/TrRail_act!T10*1000)</f>
        <v>3.2563271267553588</v>
      </c>
      <c r="U41" s="29">
        <f>IF(U17=0,0,U17/TrRail_act!U10*1000)</f>
        <v>3.1886419888771922</v>
      </c>
      <c r="V41" s="29">
        <f>IF(V17=0,0,V17/TrRail_act!V10*1000)</f>
        <v>3.5010741455595569</v>
      </c>
      <c r="W41" s="29">
        <f>IF(W17=0,0,W17/TrRail_act!W10*1000)</f>
        <v>3.3843041594825061</v>
      </c>
      <c r="DA41" s="173" t="s">
        <v>427</v>
      </c>
    </row>
    <row r="42" spans="1:105" ht="11.45" customHeight="1" x14ac:dyDescent="0.25">
      <c r="A42" s="83" t="s">
        <v>92</v>
      </c>
      <c r="B42" s="87">
        <f>IF(B18=0,0,B18/TrRail_act!B11*1000)</f>
        <v>9.5878716338564001</v>
      </c>
      <c r="C42" s="87">
        <f>IF(C18=0,0,C18/TrRail_act!C11*1000)</f>
        <v>9.2629978325974793</v>
      </c>
      <c r="D42" s="87">
        <f>IF(D18=0,0,D18/TrRail_act!D11*1000)</f>
        <v>8.8585108340900263</v>
      </c>
      <c r="E42" s="87">
        <f>IF(E18=0,0,E18/TrRail_act!E11*1000)</f>
        <v>7.7103300584500678</v>
      </c>
      <c r="F42" s="87">
        <f>IF(F18=0,0,F18/TrRail_act!F11*1000)</f>
        <v>7.3315190823999421</v>
      </c>
      <c r="G42" s="87">
        <f>IF(G18=0,0,G18/TrRail_act!G11*1000)</f>
        <v>7.0116050823856524</v>
      </c>
      <c r="H42" s="87">
        <f>IF(H18=0,0,H18/TrRail_act!H11*1000)</f>
        <v>7.0014363887073019</v>
      </c>
      <c r="I42" s="87">
        <f>IF(I18=0,0,I18/TrRail_act!I11*1000)</f>
        <v>7.3709341493385834</v>
      </c>
      <c r="J42" s="87">
        <f>IF(J18=0,0,J18/TrRail_act!J11*1000)</f>
        <v>7.1113589993563098</v>
      </c>
      <c r="K42" s="87">
        <f>IF(K18=0,0,K18/TrRail_act!K11*1000)</f>
        <v>7.1821887690269417</v>
      </c>
      <c r="L42" s="87">
        <f>IF(L18=0,0,L18/TrRail_act!L11*1000)</f>
        <v>7.4098077515947525</v>
      </c>
      <c r="M42" s="87">
        <f>IF(M18=0,0,M18/TrRail_act!M11*1000)</f>
        <v>6.1588317459759896</v>
      </c>
      <c r="N42" s="87">
        <f>IF(N18=0,0,N18/TrRail_act!N11*1000)</f>
        <v>6.2059424039747846</v>
      </c>
      <c r="O42" s="87">
        <f>IF(O18=0,0,O18/TrRail_act!O11*1000)</f>
        <v>5.151319387987197</v>
      </c>
      <c r="P42" s="87">
        <f>IF(P18=0,0,P18/TrRail_act!P11*1000)</f>
        <v>4.8723967921974998</v>
      </c>
      <c r="Q42" s="87">
        <f>IF(Q18=0,0,Q18/TrRail_act!Q11*1000)</f>
        <v>4.866060632480024</v>
      </c>
      <c r="R42" s="87">
        <f>IF(R18=0,0,R18/TrRail_act!R11*1000)</f>
        <v>4.7943639041751087</v>
      </c>
      <c r="S42" s="87">
        <f>IF(S18=0,0,S18/TrRail_act!S11*1000)</f>
        <v>4.949945982774504</v>
      </c>
      <c r="T42" s="87">
        <f>IF(T18=0,0,T18/TrRail_act!T11*1000)</f>
        <v>4.7940314386776723</v>
      </c>
      <c r="U42" s="87">
        <f>IF(U18=0,0,U18/TrRail_act!U11*1000)</f>
        <v>4.8509131739851012</v>
      </c>
      <c r="V42" s="87">
        <f>IF(V18=0,0,V18/TrRail_act!V11*1000)</f>
        <v>5.278376951778017</v>
      </c>
      <c r="W42" s="87">
        <f>IF(W18=0,0,W18/TrRail_act!W11*1000)</f>
        <v>5.3583020947319557</v>
      </c>
      <c r="DA42" s="171" t="s">
        <v>1122</v>
      </c>
    </row>
    <row r="43" spans="1:105" ht="11.45" customHeight="1" x14ac:dyDescent="0.25">
      <c r="A43" s="85" t="s">
        <v>93</v>
      </c>
      <c r="B43" s="88">
        <f>IF(B19=0,0,B19/TrRail_act!B12*1000)</f>
        <v>4.279453411729258</v>
      </c>
      <c r="C43" s="88">
        <f>IF(C19=0,0,C19/TrRail_act!C12*1000)</f>
        <v>4.5863757127934663</v>
      </c>
      <c r="D43" s="88">
        <f>IF(D19=0,0,D19/TrRail_act!D12*1000)</f>
        <v>4.7152881237408639</v>
      </c>
      <c r="E43" s="88">
        <f>IF(E19=0,0,E19/TrRail_act!E12*1000)</f>
        <v>4.2659929865747275</v>
      </c>
      <c r="F43" s="88">
        <f>IF(F19=0,0,F19/TrRail_act!F12*1000)</f>
        <v>4.1678309663411692</v>
      </c>
      <c r="G43" s="88">
        <f>IF(G19=0,0,G19/TrRail_act!G12*1000)</f>
        <v>3.7252090474793071</v>
      </c>
      <c r="H43" s="88">
        <f>IF(H19=0,0,H19/TrRail_act!H12*1000)</f>
        <v>3.4749590161142021</v>
      </c>
      <c r="I43" s="88">
        <f>IF(I19=0,0,I19/TrRail_act!I12*1000)</f>
        <v>3.4034918250241866</v>
      </c>
      <c r="J43" s="88">
        <f>IF(J19=0,0,J19/TrRail_act!J12*1000)</f>
        <v>3.0733469084802341</v>
      </c>
      <c r="K43" s="88">
        <f>IF(K19=0,0,K19/TrRail_act!K12*1000)</f>
        <v>3.2389980271268639</v>
      </c>
      <c r="L43" s="88">
        <f>IF(L19=0,0,L19/TrRail_act!L12*1000)</f>
        <v>3.1221137752549302</v>
      </c>
      <c r="M43" s="88">
        <f>IF(M19=0,0,M19/TrRail_act!M12*1000)</f>
        <v>3.1275000176783379</v>
      </c>
      <c r="N43" s="88">
        <f>IF(N19=0,0,N19/TrRail_act!N12*1000)</f>
        <v>3.1010868677634531</v>
      </c>
      <c r="O43" s="88">
        <f>IF(O19=0,0,O19/TrRail_act!O12*1000)</f>
        <v>3.109103227883717</v>
      </c>
      <c r="P43" s="88">
        <f>IF(P19=0,0,P19/TrRail_act!P12*1000)</f>
        <v>2.9530294405312203</v>
      </c>
      <c r="Q43" s="88">
        <f>IF(Q19=0,0,Q19/TrRail_act!Q12*1000)</f>
        <v>2.7278148179784276</v>
      </c>
      <c r="R43" s="88">
        <f>IF(R19=0,0,R19/TrRail_act!R12*1000)</f>
        <v>2.6953193507712592</v>
      </c>
      <c r="S43" s="88">
        <f>IF(S19=0,0,S19/TrRail_act!S12*1000)</f>
        <v>2.7768725874413103</v>
      </c>
      <c r="T43" s="88">
        <f>IF(T19=0,0,T19/TrRail_act!T12*1000)</f>
        <v>2.820059077154804</v>
      </c>
      <c r="U43" s="88">
        <f>IF(U19=0,0,U19/TrRail_act!U12*1000)</f>
        <v>2.7156677420774256</v>
      </c>
      <c r="V43" s="88">
        <f>IF(V19=0,0,V19/TrRail_act!V12*1000)</f>
        <v>3.0565751077740564</v>
      </c>
      <c r="W43" s="88">
        <f>IF(W19=0,0,W19/TrRail_act!W12*1000)</f>
        <v>2.8717714976366833</v>
      </c>
      <c r="DA43" s="178" t="s">
        <v>1123</v>
      </c>
    </row>
    <row r="44" spans="1:105" x14ac:dyDescent="0.25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DA44" s="171"/>
    </row>
    <row r="45" spans="1:105" ht="11.45" customHeight="1" x14ac:dyDescent="0.25">
      <c r="A45" s="53" t="s">
        <v>96</v>
      </c>
      <c r="B45" s="54">
        <f>IF(B10=0,0,1000000*B10/TrRail_act!B25)</f>
        <v>297139.3163259594</v>
      </c>
      <c r="C45" s="54">
        <f>IF(C10=0,0,1000000*C10/TrRail_act!C25)</f>
        <v>286396.4313869194</v>
      </c>
      <c r="D45" s="54">
        <f>IF(D10=0,0,1000000*D10/TrRail_act!D25)</f>
        <v>281756.38938763883</v>
      </c>
      <c r="E45" s="54">
        <f>IF(E10=0,0,1000000*E10/TrRail_act!E25)</f>
        <v>266032.46860562748</v>
      </c>
      <c r="F45" s="54">
        <f>IF(F10=0,0,1000000*F10/TrRail_act!F25)</f>
        <v>261905.9903658503</v>
      </c>
      <c r="G45" s="54">
        <f>IF(G10=0,0,1000000*G10/TrRail_act!G25)</f>
        <v>250907.14145583237</v>
      </c>
      <c r="H45" s="54">
        <f>IF(H10=0,0,1000000*H10/TrRail_act!H25)</f>
        <v>239463.38467704598</v>
      </c>
      <c r="I45" s="54">
        <f>IF(I10=0,0,1000000*I10/TrRail_act!I25)</f>
        <v>241466.22842956922</v>
      </c>
      <c r="J45" s="54">
        <f>IF(J10=0,0,1000000*J10/TrRail_act!J25)</f>
        <v>231310.52705583637</v>
      </c>
      <c r="K45" s="54">
        <f>IF(K10=0,0,1000000*K10/TrRail_act!K25)</f>
        <v>217673.19533871542</v>
      </c>
      <c r="L45" s="54">
        <f>IF(L10=0,0,1000000*L10/TrRail_act!L25)</f>
        <v>218176.09232497873</v>
      </c>
      <c r="M45" s="54">
        <f>IF(M10=0,0,1000000*M10/TrRail_act!M25)</f>
        <v>216335.0486500152</v>
      </c>
      <c r="N45" s="54">
        <f>IF(N10=0,0,1000000*N10/TrRail_act!N25)</f>
        <v>213711.22536280891</v>
      </c>
      <c r="O45" s="54">
        <f>IF(O10=0,0,1000000*O10/TrRail_act!O25)</f>
        <v>190940.07100375087</v>
      </c>
      <c r="P45" s="54">
        <f>IF(P10=0,0,1000000*P10/TrRail_act!P25)</f>
        <v>184168.89678273126</v>
      </c>
      <c r="Q45" s="54">
        <f>IF(Q10=0,0,1000000*Q10/TrRail_act!Q25)</f>
        <v>180423.77936969482</v>
      </c>
      <c r="R45" s="54">
        <f>IF(R10=0,0,1000000*R10/TrRail_act!R25)</f>
        <v>175868.99314107827</v>
      </c>
      <c r="S45" s="54">
        <f>IF(S10=0,0,1000000*S10/TrRail_act!S25)</f>
        <v>174057.99641019903</v>
      </c>
      <c r="T45" s="54">
        <f>IF(T10=0,0,1000000*T10/TrRail_act!T25)</f>
        <v>172094.69631011027</v>
      </c>
      <c r="U45" s="54">
        <f>IF(U10=0,0,1000000*U10/TrRail_act!U25)</f>
        <v>171073.66519896049</v>
      </c>
      <c r="V45" s="54">
        <f>IF(V10=0,0,1000000*V10/TrRail_act!V25)</f>
        <v>160694.71494579691</v>
      </c>
      <c r="W45" s="54">
        <f>IF(W10=0,0,1000000*W10/TrRail_act!W25)</f>
        <v>171961.73787583262</v>
      </c>
      <c r="DA45" s="172" t="s">
        <v>1124</v>
      </c>
    </row>
    <row r="46" spans="1:105" ht="11.45" customHeight="1" x14ac:dyDescent="0.25">
      <c r="A46" s="27" t="s">
        <v>33</v>
      </c>
      <c r="B46" s="28">
        <f>IF(B11=0,0,1000000*B11/TrRail_act!B26)</f>
        <v>244179.66306426172</v>
      </c>
      <c r="C46" s="28">
        <f>IF(C11=0,0,1000000*C11/TrRail_act!C26)</f>
        <v>233908.95646412231</v>
      </c>
      <c r="D46" s="28">
        <f>IF(D11=0,0,1000000*D11/TrRail_act!D26)</f>
        <v>230667.91881633864</v>
      </c>
      <c r="E46" s="28">
        <f>IF(E11=0,0,1000000*E11/TrRail_act!E26)</f>
        <v>221799.30104047753</v>
      </c>
      <c r="F46" s="28">
        <f>IF(F11=0,0,1000000*F11/TrRail_act!F26)</f>
        <v>218811.62785485448</v>
      </c>
      <c r="G46" s="28">
        <f>IF(G11=0,0,1000000*G11/TrRail_act!G26)</f>
        <v>212593.5239096279</v>
      </c>
      <c r="H46" s="28">
        <f>IF(H11=0,0,1000000*H11/TrRail_act!H26)</f>
        <v>199512.50016722648</v>
      </c>
      <c r="I46" s="28">
        <f>IF(I11=0,0,1000000*I11/TrRail_act!I26)</f>
        <v>200796.32399908151</v>
      </c>
      <c r="J46" s="28">
        <f>IF(J11=0,0,1000000*J11/TrRail_act!J26)</f>
        <v>195093.6376694775</v>
      </c>
      <c r="K46" s="28">
        <f>IF(K11=0,0,1000000*K11/TrRail_act!K26)</f>
        <v>188110.09181973932</v>
      </c>
      <c r="L46" s="28">
        <f>IF(L11=0,0,1000000*L11/TrRail_act!L26)</f>
        <v>184380.6318390588</v>
      </c>
      <c r="M46" s="28">
        <f>IF(M11=0,0,1000000*M11/TrRail_act!M26)</f>
        <v>185196.32875874505</v>
      </c>
      <c r="N46" s="28">
        <f>IF(N11=0,0,1000000*N11/TrRail_act!N26)</f>
        <v>184516.85507963051</v>
      </c>
      <c r="O46" s="28">
        <f>IF(O11=0,0,1000000*O11/TrRail_act!O26)</f>
        <v>164005.3972950498</v>
      </c>
      <c r="P46" s="28">
        <f>IF(P11=0,0,1000000*P11/TrRail_act!P26)</f>
        <v>158462.1958943003</v>
      </c>
      <c r="Q46" s="28">
        <f>IF(Q11=0,0,1000000*Q11/TrRail_act!Q26)</f>
        <v>156178.43254902051</v>
      </c>
      <c r="R46" s="28">
        <f>IF(R11=0,0,1000000*R11/TrRail_act!R26)</f>
        <v>152835.39305724713</v>
      </c>
      <c r="S46" s="28">
        <f>IF(S11=0,0,1000000*S11/TrRail_act!S26)</f>
        <v>150193.8151184154</v>
      </c>
      <c r="T46" s="28">
        <f>IF(T11=0,0,1000000*T11/TrRail_act!T26)</f>
        <v>147624.71695989303</v>
      </c>
      <c r="U46" s="28">
        <f>IF(U11=0,0,1000000*U11/TrRail_act!U26)</f>
        <v>147571.88487582037</v>
      </c>
      <c r="V46" s="28">
        <f>IF(V11=0,0,1000000*V11/TrRail_act!V26)</f>
        <v>134141.13811213442</v>
      </c>
      <c r="W46" s="28">
        <f>IF(W11=0,0,1000000*W11/TrRail_act!W26)</f>
        <v>146305.01411479904</v>
      </c>
      <c r="DA46" s="173" t="s">
        <v>1125</v>
      </c>
    </row>
    <row r="47" spans="1:105" ht="11.45" customHeight="1" x14ac:dyDescent="0.25">
      <c r="A47" s="107" t="s">
        <v>23</v>
      </c>
      <c r="B47" s="108">
        <f>IF(B12=0,0,1000000*B12/TrRail_act!B27)</f>
        <v>49533.814974031513</v>
      </c>
      <c r="C47" s="108">
        <f>IF(C12=0,0,1000000*C12/TrRail_act!C27)</f>
        <v>49174.666413722931</v>
      </c>
      <c r="D47" s="108">
        <f>IF(D12=0,0,1000000*D12/TrRail_act!D27)</f>
        <v>48399.728776855532</v>
      </c>
      <c r="E47" s="108">
        <f>IF(E12=0,0,1000000*E12/TrRail_act!E27)</f>
        <v>48367.044617490268</v>
      </c>
      <c r="F47" s="108">
        <f>IF(F12=0,0,1000000*F12/TrRail_act!F27)</f>
        <v>47369.618529829677</v>
      </c>
      <c r="G47" s="108">
        <f>IF(G12=0,0,1000000*G12/TrRail_act!G27)</f>
        <v>44904.59833827016</v>
      </c>
      <c r="H47" s="108">
        <f>IF(H12=0,0,1000000*H12/TrRail_act!H27)</f>
        <v>44258.264394590718</v>
      </c>
      <c r="I47" s="108">
        <f>IF(I12=0,0,1000000*I12/TrRail_act!I27)</f>
        <v>43289.89229306487</v>
      </c>
      <c r="J47" s="108">
        <f>IF(J12=0,0,1000000*J12/TrRail_act!J27)</f>
        <v>42368.569521551944</v>
      </c>
      <c r="K47" s="108">
        <f>IF(K12=0,0,1000000*K12/TrRail_act!K27)</f>
        <v>41945.50413324219</v>
      </c>
      <c r="L47" s="108">
        <f>IF(L12=0,0,1000000*L12/TrRail_act!L27)</f>
        <v>41577.826462520439</v>
      </c>
      <c r="M47" s="108">
        <f>IF(M12=0,0,1000000*M12/TrRail_act!M27)</f>
        <v>41083.78182170017</v>
      </c>
      <c r="N47" s="108">
        <f>IF(N12=0,0,1000000*N12/TrRail_act!N27)</f>
        <v>40435.973526565118</v>
      </c>
      <c r="O47" s="108">
        <f>IF(O12=0,0,1000000*O12/TrRail_act!O27)</f>
        <v>39829.00779807871</v>
      </c>
      <c r="P47" s="108">
        <f>IF(P12=0,0,1000000*P12/TrRail_act!P27)</f>
        <v>38884.738549523958</v>
      </c>
      <c r="Q47" s="108">
        <f>IF(Q12=0,0,1000000*Q12/TrRail_act!Q27)</f>
        <v>36629.681112833961</v>
      </c>
      <c r="R47" s="108">
        <f>IF(R12=0,0,1000000*R12/TrRail_act!R27)</f>
        <v>36311.033731218951</v>
      </c>
      <c r="S47" s="108">
        <f>IF(S12=0,0,1000000*S12/TrRail_act!S27)</f>
        <v>35969.301633252027</v>
      </c>
      <c r="T47" s="108">
        <f>IF(T12=0,0,1000000*T12/TrRail_act!T27)</f>
        <v>35567.184740522542</v>
      </c>
      <c r="U47" s="108">
        <f>IF(U12=0,0,1000000*U12/TrRail_act!U27)</f>
        <v>35450.09359883931</v>
      </c>
      <c r="V47" s="108">
        <f>IF(V12=0,0,1000000*V12/TrRail_act!V27)</f>
        <v>32710.483195326491</v>
      </c>
      <c r="W47" s="108">
        <f>IF(W12=0,0,1000000*W12/TrRail_act!W27)</f>
        <v>34867.615817461345</v>
      </c>
      <c r="DA47" s="203" t="s">
        <v>1126</v>
      </c>
    </row>
    <row r="48" spans="1:105" ht="11.45" customHeight="1" x14ac:dyDescent="0.25">
      <c r="A48" s="109" t="s">
        <v>24</v>
      </c>
      <c r="B48" s="110">
        <f>IF(B13=0,0,1000000*B13/TrRail_act!B28)</f>
        <v>328421.19003222627</v>
      </c>
      <c r="C48" s="110">
        <f>IF(C13=0,0,1000000*C13/TrRail_act!C28)</f>
        <v>311619.30350039591</v>
      </c>
      <c r="D48" s="110">
        <f>IF(D13=0,0,1000000*D13/TrRail_act!D28)</f>
        <v>305764.20462130907</v>
      </c>
      <c r="E48" s="110">
        <f>IF(E13=0,0,1000000*E13/TrRail_act!E28)</f>
        <v>290598.69725504628</v>
      </c>
      <c r="F48" s="110">
        <f>IF(F13=0,0,1000000*F13/TrRail_act!F28)</f>
        <v>286179.13181734621</v>
      </c>
      <c r="G48" s="110">
        <f>IF(G13=0,0,1000000*G13/TrRail_act!G28)</f>
        <v>276799.40937041596</v>
      </c>
      <c r="H48" s="110">
        <f>IF(H13=0,0,1000000*H13/TrRail_act!H28)</f>
        <v>257821.27248969095</v>
      </c>
      <c r="I48" s="110">
        <f>IF(I13=0,0,1000000*I13/TrRail_act!I28)</f>
        <v>262261.62143890985</v>
      </c>
      <c r="J48" s="110">
        <f>IF(J13=0,0,1000000*J13/TrRail_act!J28)</f>
        <v>251711.97848801242</v>
      </c>
      <c r="K48" s="110">
        <f>IF(K13=0,0,1000000*K13/TrRail_act!K28)</f>
        <v>235405.78143232467</v>
      </c>
      <c r="L48" s="110">
        <f>IF(L13=0,0,1000000*L13/TrRail_act!L28)</f>
        <v>231166.62809173414</v>
      </c>
      <c r="M48" s="110">
        <f>IF(M13=0,0,1000000*M13/TrRail_act!M28)</f>
        <v>235026.75238049324</v>
      </c>
      <c r="N48" s="110">
        <f>IF(N13=0,0,1000000*N13/TrRail_act!N28)</f>
        <v>233825.00723353916</v>
      </c>
      <c r="O48" s="110">
        <f>IF(O13=0,0,1000000*O13/TrRail_act!O28)</f>
        <v>199262.02312278847</v>
      </c>
      <c r="P48" s="110">
        <f>IF(P13=0,0,1000000*P13/TrRail_act!P28)</f>
        <v>192000.10656018151</v>
      </c>
      <c r="Q48" s="110">
        <f>IF(Q13=0,0,1000000*Q13/TrRail_act!Q28)</f>
        <v>188382.39180905093</v>
      </c>
      <c r="R48" s="110">
        <f>IF(R13=0,0,1000000*R13/TrRail_act!R28)</f>
        <v>183486.28650302664</v>
      </c>
      <c r="S48" s="110">
        <f>IF(S13=0,0,1000000*S13/TrRail_act!S28)</f>
        <v>178697.28587345319</v>
      </c>
      <c r="T48" s="110">
        <f>IF(T13=0,0,1000000*T13/TrRail_act!T28)</f>
        <v>176684.58434233617</v>
      </c>
      <c r="U48" s="110">
        <f>IF(U13=0,0,1000000*U13/TrRail_act!U28)</f>
        <v>175725.3578285471</v>
      </c>
      <c r="V48" s="110">
        <f>IF(V13=0,0,1000000*V13/TrRail_act!V28)</f>
        <v>162908.72820096364</v>
      </c>
      <c r="W48" s="110">
        <f>IF(W13=0,0,1000000*W13/TrRail_act!W28)</f>
        <v>173086.7227545777</v>
      </c>
      <c r="DA48" s="176" t="s">
        <v>1127</v>
      </c>
    </row>
    <row r="49" spans="1:105" ht="11.45" customHeight="1" x14ac:dyDescent="0.25">
      <c r="A49" s="111" t="s">
        <v>92</v>
      </c>
      <c r="B49" s="84">
        <f>IF(B14=0,0,1000000*B14/TrRail_act!B29)</f>
        <v>497450.34690695454</v>
      </c>
      <c r="C49" s="84">
        <f>IF(C14=0,0,1000000*C14/TrRail_act!C29)</f>
        <v>447218.11392698484</v>
      </c>
      <c r="D49" s="84">
        <f>IF(D14=0,0,1000000*D14/TrRail_act!D29)</f>
        <v>449240.91928201867</v>
      </c>
      <c r="E49" s="84">
        <f>IF(E14=0,0,1000000*E14/TrRail_act!E29)</f>
        <v>443862.01648448361</v>
      </c>
      <c r="F49" s="84">
        <f>IF(F14=0,0,1000000*F14/TrRail_act!F29)</f>
        <v>444176.21124854853</v>
      </c>
      <c r="G49" s="84">
        <f>IF(G14=0,0,1000000*G14/TrRail_act!G29)</f>
        <v>425930.71914726897</v>
      </c>
      <c r="H49" s="84">
        <f>IF(H14=0,0,1000000*H14/TrRail_act!H29)</f>
        <v>396612.56873999955</v>
      </c>
      <c r="I49" s="84">
        <f>IF(I14=0,0,1000000*I14/TrRail_act!I29)</f>
        <v>421207.82060269726</v>
      </c>
      <c r="J49" s="84">
        <f>IF(J14=0,0,1000000*J14/TrRail_act!J29)</f>
        <v>402696.84494954953</v>
      </c>
      <c r="K49" s="84">
        <f>IF(K14=0,0,1000000*K14/TrRail_act!K29)</f>
        <v>376385.889635281</v>
      </c>
      <c r="L49" s="84">
        <f>IF(L14=0,0,1000000*L14/TrRail_act!L29)</f>
        <v>370689.9462005088</v>
      </c>
      <c r="M49" s="84">
        <f>IF(M14=0,0,1000000*M14/TrRail_act!M29)</f>
        <v>371306.12197477283</v>
      </c>
      <c r="N49" s="84">
        <f>IF(N14=0,0,1000000*N14/TrRail_act!N29)</f>
        <v>375401.20294308063</v>
      </c>
      <c r="O49" s="84">
        <f>IF(O14=0,0,1000000*O14/TrRail_act!O29)</f>
        <v>264027.80252996547</v>
      </c>
      <c r="P49" s="84">
        <f>IF(P14=0,0,1000000*P14/TrRail_act!P29)</f>
        <v>248695.51927621421</v>
      </c>
      <c r="Q49" s="84">
        <f>IF(Q14=0,0,1000000*Q14/TrRail_act!Q29)</f>
        <v>250629.32674174893</v>
      </c>
      <c r="R49" s="84">
        <f>IF(R14=0,0,1000000*R14/TrRail_act!R29)</f>
        <v>249020.93738029964</v>
      </c>
      <c r="S49" s="84">
        <f>IF(S14=0,0,1000000*S14/TrRail_act!S29)</f>
        <v>240239.36128500669</v>
      </c>
      <c r="T49" s="84">
        <f>IF(T14=0,0,1000000*T14/TrRail_act!T29)</f>
        <v>233982.28764677604</v>
      </c>
      <c r="U49" s="84">
        <f>IF(U14=0,0,1000000*U14/TrRail_act!U29)</f>
        <v>233915.78814981398</v>
      </c>
      <c r="V49" s="84">
        <f>IF(V14=0,0,1000000*V14/TrRail_act!V29)</f>
        <v>220682.69891626053</v>
      </c>
      <c r="W49" s="84">
        <f>IF(W14=0,0,1000000*W14/TrRail_act!W29)</f>
        <v>227769.42719635036</v>
      </c>
      <c r="DA49" s="171" t="s">
        <v>1128</v>
      </c>
    </row>
    <row r="50" spans="1:105" ht="11.45" customHeight="1" x14ac:dyDescent="0.25">
      <c r="A50" s="111" t="s">
        <v>93</v>
      </c>
      <c r="B50" s="84">
        <f>IF(B15=0,0,1000000*B15/TrRail_act!B30)</f>
        <v>255243.38067929124</v>
      </c>
      <c r="C50" s="84">
        <f>IF(C15=0,0,1000000*C15/TrRail_act!C30)</f>
        <v>252848.91940417752</v>
      </c>
      <c r="D50" s="84">
        <f>IF(D15=0,0,1000000*D15/TrRail_act!D30)</f>
        <v>245695.68513280767</v>
      </c>
      <c r="E50" s="84">
        <f>IF(E15=0,0,1000000*E15/TrRail_act!E30)</f>
        <v>225216.93267819678</v>
      </c>
      <c r="F50" s="84">
        <f>IF(F15=0,0,1000000*F15/TrRail_act!F30)</f>
        <v>218835.01062509837</v>
      </c>
      <c r="G50" s="84">
        <f>IF(G15=0,0,1000000*G15/TrRail_act!G30)</f>
        <v>216571.39325272903</v>
      </c>
      <c r="H50" s="84">
        <f>IF(H15=0,0,1000000*H15/TrRail_act!H30)</f>
        <v>203333.01879006872</v>
      </c>
      <c r="I50" s="84">
        <f>IF(I15=0,0,1000000*I15/TrRail_act!I30)</f>
        <v>199549.55573544168</v>
      </c>
      <c r="J50" s="84">
        <f>IF(J15=0,0,1000000*J15/TrRail_act!J30)</f>
        <v>192602.43710679479</v>
      </c>
      <c r="K50" s="84">
        <f>IF(K15=0,0,1000000*K15/TrRail_act!K30)</f>
        <v>184958.62346468307</v>
      </c>
      <c r="L50" s="84">
        <f>IF(L15=0,0,1000000*L15/TrRail_act!L30)</f>
        <v>183432.71319645894</v>
      </c>
      <c r="M50" s="84">
        <f>IF(M15=0,0,1000000*M15/TrRail_act!M30)</f>
        <v>187801.16917994767</v>
      </c>
      <c r="N50" s="84">
        <f>IF(N15=0,0,1000000*N15/TrRail_act!N30)</f>
        <v>184871.62015850877</v>
      </c>
      <c r="O50" s="84">
        <f>IF(O15=0,0,1000000*O15/TrRail_act!O30)</f>
        <v>178320.75013026997</v>
      </c>
      <c r="P50" s="84">
        <f>IF(P15=0,0,1000000*P15/TrRail_act!P30)</f>
        <v>173510.34455884955</v>
      </c>
      <c r="Q50" s="84">
        <f>IF(Q15=0,0,1000000*Q15/TrRail_act!Q30)</f>
        <v>169891.53479566323</v>
      </c>
      <c r="R50" s="84">
        <f>IF(R15=0,0,1000000*R15/TrRail_act!R30)</f>
        <v>165281.22544527947</v>
      </c>
      <c r="S50" s="84">
        <f>IF(S15=0,0,1000000*S15/TrRail_act!S30)</f>
        <v>161874.62779559189</v>
      </c>
      <c r="T50" s="84">
        <f>IF(T15=0,0,1000000*T15/TrRail_act!T30)</f>
        <v>161686.80898817276</v>
      </c>
      <c r="U50" s="84">
        <f>IF(U15=0,0,1000000*U15/TrRail_act!U30)</f>
        <v>160357.94248001385</v>
      </c>
      <c r="V50" s="84">
        <f>IF(V15=0,0,1000000*V15/TrRail_act!V30)</f>
        <v>148116.54808735155</v>
      </c>
      <c r="W50" s="84">
        <f>IF(W15=0,0,1000000*W15/TrRail_act!W30)</f>
        <v>157556.08911781618</v>
      </c>
      <c r="DA50" s="171" t="s">
        <v>1129</v>
      </c>
    </row>
    <row r="51" spans="1:105" ht="11.45" customHeight="1" x14ac:dyDescent="0.25">
      <c r="A51" s="112" t="s">
        <v>25</v>
      </c>
      <c r="B51" s="113">
        <f>IF(B16=0,0,1000000*B16/TrRail_act!B31)</f>
        <v>1088518.0496372434</v>
      </c>
      <c r="C51" s="113">
        <f>IF(C16=0,0,1000000*C16/TrRail_act!C31)</f>
        <v>1090023.9448479875</v>
      </c>
      <c r="D51" s="113">
        <f>IF(D16=0,0,1000000*D16/TrRail_act!D31)</f>
        <v>1081513.5779876537</v>
      </c>
      <c r="E51" s="113">
        <f>IF(E16=0,0,1000000*E16/TrRail_act!E31)</f>
        <v>1054637.6223910409</v>
      </c>
      <c r="F51" s="113">
        <f>IF(F16=0,0,1000000*F16/TrRail_act!F31)</f>
        <v>1041688.7222893046</v>
      </c>
      <c r="G51" s="113">
        <f>IF(G16=0,0,1000000*G16/TrRail_act!G31)</f>
        <v>1009019.4216573098</v>
      </c>
      <c r="H51" s="113">
        <f>IF(H16=0,0,1000000*H16/TrRail_act!H31)</f>
        <v>1002438.7415029189</v>
      </c>
      <c r="I51" s="113">
        <f>IF(I16=0,0,1000000*I16/TrRail_act!I31)</f>
        <v>985121.85159344296</v>
      </c>
      <c r="J51" s="113">
        <f>IF(J16=0,0,1000000*J16/TrRail_act!J31)</f>
        <v>988754.40438420186</v>
      </c>
      <c r="K51" s="113">
        <f>IF(K16=0,0,1000000*K16/TrRail_act!K31)</f>
        <v>982441.77004613145</v>
      </c>
      <c r="L51" s="113">
        <f>IF(L16=0,0,1000000*L16/TrRail_act!L31)</f>
        <v>975966.16942906601</v>
      </c>
      <c r="M51" s="113">
        <f>IF(M16=0,0,1000000*M16/TrRail_act!M31)</f>
        <v>958969.09292350395</v>
      </c>
      <c r="N51" s="113">
        <f>IF(N16=0,0,1000000*N16/TrRail_act!N31)</f>
        <v>938771.25934120745</v>
      </c>
      <c r="O51" s="113">
        <f>IF(O16=0,0,1000000*O16/TrRail_act!O31)</f>
        <v>933283.98447720963</v>
      </c>
      <c r="P51" s="113">
        <f>IF(P16=0,0,1000000*P16/TrRail_act!P31)</f>
        <v>917920.35471372621</v>
      </c>
      <c r="Q51" s="113">
        <f>IF(Q16=0,0,1000000*Q16/TrRail_act!Q31)</f>
        <v>908152.13683058426</v>
      </c>
      <c r="R51" s="113">
        <f>IF(R16=0,0,1000000*R16/TrRail_act!R31)</f>
        <v>891763.67418095167</v>
      </c>
      <c r="S51" s="113">
        <f>IF(S16=0,0,1000000*S16/TrRail_act!S31)</f>
        <v>890018.9077639489</v>
      </c>
      <c r="T51" s="113">
        <f>IF(T16=0,0,1000000*T16/TrRail_act!T31)</f>
        <v>878441.28508092742</v>
      </c>
      <c r="U51" s="113">
        <f>IF(U16=0,0,1000000*U16/TrRail_act!U31)</f>
        <v>875011.81513802649</v>
      </c>
      <c r="V51" s="113">
        <f>IF(V16=0,0,1000000*V16/TrRail_act!V31)</f>
        <v>714032.46668200544</v>
      </c>
      <c r="W51" s="113">
        <f>IF(W16=0,0,1000000*W16/TrRail_act!W31)</f>
        <v>789520.48132186534</v>
      </c>
      <c r="DA51" s="204" t="s">
        <v>1130</v>
      </c>
    </row>
    <row r="52" spans="1:105" ht="11.45" customHeight="1" x14ac:dyDescent="0.25">
      <c r="A52" s="27" t="s">
        <v>34</v>
      </c>
      <c r="B52" s="28">
        <f>IF(B17=0,0,1000000*B17/TrRail_act!B32)</f>
        <v>615438.92667326529</v>
      </c>
      <c r="C52" s="28">
        <f>IF(C17=0,0,1000000*C17/TrRail_act!C32)</f>
        <v>600509.4426759216</v>
      </c>
      <c r="D52" s="28">
        <f>IF(D17=0,0,1000000*D17/TrRail_act!D32)</f>
        <v>587596.35269736592</v>
      </c>
      <c r="E52" s="28">
        <f>IF(E17=0,0,1000000*E17/TrRail_act!E32)</f>
        <v>537767.19520050276</v>
      </c>
      <c r="F52" s="28">
        <f>IF(F17=0,0,1000000*F17/TrRail_act!F32)</f>
        <v>527877.55912098836</v>
      </c>
      <c r="G52" s="28">
        <f>IF(G17=0,0,1000000*G17/TrRail_act!G32)</f>
        <v>497052.07381529099</v>
      </c>
      <c r="H52" s="28">
        <f>IF(H17=0,0,1000000*H17/TrRail_act!H32)</f>
        <v>485718.78550164506</v>
      </c>
      <c r="I52" s="28">
        <f>IF(I17=0,0,1000000*I17/TrRail_act!I32)</f>
        <v>486545.24275026453</v>
      </c>
      <c r="J52" s="28">
        <f>IF(J17=0,0,1000000*J17/TrRail_act!J32)</f>
        <v>465612.21181956731</v>
      </c>
      <c r="K52" s="28">
        <f>IF(K17=0,0,1000000*K17/TrRail_act!K32)</f>
        <v>427457.43829040235</v>
      </c>
      <c r="L52" s="28">
        <f>IF(L17=0,0,1000000*L17/TrRail_act!L32)</f>
        <v>463071.50393525098</v>
      </c>
      <c r="M52" s="28">
        <f>IF(M17=0,0,1000000*M17/TrRail_act!M32)</f>
        <v>427565.70129744185</v>
      </c>
      <c r="N52" s="28">
        <f>IF(N17=0,0,1000000*N17/TrRail_act!N32)</f>
        <v>421847.91060791811</v>
      </c>
      <c r="O52" s="28">
        <f>IF(O17=0,0,1000000*O17/TrRail_act!O32)</f>
        <v>383145.69391054555</v>
      </c>
      <c r="P52" s="28">
        <f>IF(P17=0,0,1000000*P17/TrRail_act!P32)</f>
        <v>369427.44186213898</v>
      </c>
      <c r="Q52" s="28">
        <f>IF(Q17=0,0,1000000*Q17/TrRail_act!Q32)</f>
        <v>360495.55206924491</v>
      </c>
      <c r="R52" s="28">
        <f>IF(R17=0,0,1000000*R17/TrRail_act!R32)</f>
        <v>346153.59035925567</v>
      </c>
      <c r="S52" s="28">
        <f>IF(S17=0,0,1000000*S17/TrRail_act!S32)</f>
        <v>345936.54102890333</v>
      </c>
      <c r="T52" s="28">
        <f>IF(T17=0,0,1000000*T17/TrRail_act!T32)</f>
        <v>343714.25991461374</v>
      </c>
      <c r="U52" s="28">
        <f>IF(U17=0,0,1000000*U17/TrRail_act!U32)</f>
        <v>340262.21239522711</v>
      </c>
      <c r="V52" s="28">
        <f>IF(V17=0,0,1000000*V17/TrRail_act!V32)</f>
        <v>334186.52787844761</v>
      </c>
      <c r="W52" s="28">
        <f>IF(W17=0,0,1000000*W17/TrRail_act!W32)</f>
        <v>336189.35952228057</v>
      </c>
      <c r="DA52" s="173" t="s">
        <v>1131</v>
      </c>
    </row>
    <row r="53" spans="1:105" ht="11.45" customHeight="1" x14ac:dyDescent="0.25">
      <c r="A53" s="83" t="s">
        <v>92</v>
      </c>
      <c r="B53" s="84">
        <f>IF(B18=0,0,1000000*B18/TrRail_act!B33)</f>
        <v>1228468.9246308897</v>
      </c>
      <c r="C53" s="84">
        <f>IF(C18=0,0,1000000*C18/TrRail_act!C33)</f>
        <v>1169431.8768475184</v>
      </c>
      <c r="D53" s="84">
        <f>IF(D18=0,0,1000000*D18/TrRail_act!D33)</f>
        <v>1160865.8777010438</v>
      </c>
      <c r="E53" s="84">
        <f>IF(E18=0,0,1000000*E18/TrRail_act!E33)</f>
        <v>1077087.1589583829</v>
      </c>
      <c r="F53" s="84">
        <f>IF(F18=0,0,1000000*F18/TrRail_act!F33)</f>
        <v>1074526.51018834</v>
      </c>
      <c r="G53" s="84">
        <f>IF(G18=0,0,1000000*G18/TrRail_act!G33)</f>
        <v>1029510.1431443093</v>
      </c>
      <c r="H53" s="84">
        <f>IF(H18=0,0,1000000*H18/TrRail_act!H33)</f>
        <v>1030240.3882273312</v>
      </c>
      <c r="I53" s="84">
        <f>IF(I18=0,0,1000000*I18/TrRail_act!I33)</f>
        <v>1061211.815143808</v>
      </c>
      <c r="J53" s="84">
        <f>IF(J18=0,0,1000000*J18/TrRail_act!J33)</f>
        <v>1035482.5758847094</v>
      </c>
      <c r="K53" s="84">
        <f>IF(K18=0,0,1000000*K18/TrRail_act!K33)</f>
        <v>955734.58869747899</v>
      </c>
      <c r="L53" s="84">
        <f>IF(L18=0,0,1000000*L18/TrRail_act!L33)</f>
        <v>1028044.3079951865</v>
      </c>
      <c r="M53" s="84">
        <f>IF(M18=0,0,1000000*M18/TrRail_act!M33)</f>
        <v>860206.71808934468</v>
      </c>
      <c r="N53" s="84">
        <f>IF(N18=0,0,1000000*N18/TrRail_act!N33)</f>
        <v>867043.33916136238</v>
      </c>
      <c r="O53" s="84">
        <f>IF(O18=0,0,1000000*O18/TrRail_act!O33)</f>
        <v>718966.5956195544</v>
      </c>
      <c r="P53" s="84">
        <f>IF(P18=0,0,1000000*P18/TrRail_act!P33)</f>
        <v>695033.69732241554</v>
      </c>
      <c r="Q53" s="84">
        <f>IF(Q18=0,0,1000000*Q18/TrRail_act!Q33)</f>
        <v>698112.69594044937</v>
      </c>
      <c r="R53" s="84">
        <f>IF(R18=0,0,1000000*R18/TrRail_act!R33)</f>
        <v>672248.10394790175</v>
      </c>
      <c r="S53" s="84">
        <f>IF(S18=0,0,1000000*S18/TrRail_act!S33)</f>
        <v>716679.56655734964</v>
      </c>
      <c r="T53" s="84">
        <f>IF(T18=0,0,1000000*T18/TrRail_act!T33)</f>
        <v>735300.94658221188</v>
      </c>
      <c r="U53" s="84">
        <f>IF(U18=0,0,1000000*U18/TrRail_act!U33)</f>
        <v>746494.30458831019</v>
      </c>
      <c r="V53" s="84">
        <f>IF(V18=0,0,1000000*V18/TrRail_act!V33)</f>
        <v>703755.61305528705</v>
      </c>
      <c r="W53" s="84">
        <f>IF(W18=0,0,1000000*W18/TrRail_act!W33)</f>
        <v>693390.15613837226</v>
      </c>
      <c r="DA53" s="171" t="s">
        <v>1132</v>
      </c>
    </row>
    <row r="54" spans="1:105" ht="11.45" customHeight="1" x14ac:dyDescent="0.25">
      <c r="A54" s="85" t="s">
        <v>93</v>
      </c>
      <c r="B54" s="86">
        <f>IF(B19=0,0,1000000*B19/TrRail_act!B34)</f>
        <v>446211.73600879317</v>
      </c>
      <c r="C54" s="86">
        <f>IF(C19=0,0,1000000*C19/TrRail_act!C34)</f>
        <v>451825.71605394181</v>
      </c>
      <c r="D54" s="86">
        <f>IF(D19=0,0,1000000*D19/TrRail_act!D34)</f>
        <v>443236.49074395146</v>
      </c>
      <c r="E54" s="86">
        <f>IF(E19=0,0,1000000*E19/TrRail_act!E34)</f>
        <v>402088.24476816243</v>
      </c>
      <c r="F54" s="86">
        <f>IF(F19=0,0,1000000*F19/TrRail_act!F34)</f>
        <v>392825.85534076131</v>
      </c>
      <c r="G54" s="86">
        <f>IF(G19=0,0,1000000*G19/TrRail_act!G34)</f>
        <v>366559.64042497968</v>
      </c>
      <c r="H54" s="86">
        <f>IF(H19=0,0,1000000*H19/TrRail_act!H34)</f>
        <v>345840.84607585205</v>
      </c>
      <c r="I54" s="86">
        <f>IF(I19=0,0,1000000*I19/TrRail_act!I34)</f>
        <v>337838.97537917044</v>
      </c>
      <c r="J54" s="86">
        <f>IF(J19=0,0,1000000*J19/TrRail_act!J34)</f>
        <v>312676.89239946788</v>
      </c>
      <c r="K54" s="86">
        <f>IF(K19=0,0,1000000*K19/TrRail_act!K34)</f>
        <v>286809.92230644537</v>
      </c>
      <c r="L54" s="86">
        <f>IF(L19=0,0,1000000*L19/TrRail_act!L34)</f>
        <v>307149.5768454363</v>
      </c>
      <c r="M54" s="86">
        <f>IF(M19=0,0,1000000*M19/TrRail_act!M34)</f>
        <v>312349.36723564676</v>
      </c>
      <c r="N54" s="86">
        <f>IF(N19=0,0,1000000*N19/TrRail_act!N34)</f>
        <v>306275.77166159038</v>
      </c>
      <c r="O54" s="86">
        <f>IF(O19=0,0,1000000*O19/TrRail_act!O34)</f>
        <v>303093.53523263999</v>
      </c>
      <c r="P54" s="86">
        <f>IF(P19=0,0,1000000*P19/TrRail_act!P34)</f>
        <v>293904.72647883301</v>
      </c>
      <c r="Q54" s="86">
        <f>IF(Q19=0,0,1000000*Q19/TrRail_act!Q34)</f>
        <v>283491.24437878269</v>
      </c>
      <c r="R54" s="86">
        <f>IF(R19=0,0,1000000*R19/TrRail_act!R34)</f>
        <v>277842.01463281095</v>
      </c>
      <c r="S54" s="86">
        <f>IF(S19=0,0,1000000*S19/TrRail_act!S34)</f>
        <v>275759.7208592688</v>
      </c>
      <c r="T54" s="86">
        <f>IF(T19=0,0,1000000*T19/TrRail_act!T34)</f>
        <v>273471.94447164959</v>
      </c>
      <c r="U54" s="86">
        <f>IF(U19=0,0,1000000*U19/TrRail_act!U34)</f>
        <v>266540.76461091108</v>
      </c>
      <c r="V54" s="86">
        <f>IF(V19=0,0,1000000*V19/TrRail_act!V34)</f>
        <v>272404.42924654746</v>
      </c>
      <c r="W54" s="86">
        <f>IF(W19=0,0,1000000*W19/TrRail_act!W34)</f>
        <v>269044.71498659655</v>
      </c>
      <c r="DA54" s="178" t="s">
        <v>1133</v>
      </c>
    </row>
    <row r="55" spans="1:105" x14ac:dyDescent="0.25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DA55" s="171"/>
    </row>
    <row r="56" spans="1:105" ht="11.45" customHeight="1" x14ac:dyDescent="0.25">
      <c r="A56" s="53" t="s">
        <v>40</v>
      </c>
      <c r="B56" s="65">
        <f t="shared" ref="B56:B65" si="14">IF(B10=0,0,B10/B$10)</f>
        <v>1</v>
      </c>
      <c r="C56" s="65">
        <f t="shared" ref="C56:V56" si="15">IF(C10=0,0,C10/C$10)</f>
        <v>1</v>
      </c>
      <c r="D56" s="65">
        <f t="shared" si="15"/>
        <v>1</v>
      </c>
      <c r="E56" s="65">
        <f t="shared" si="15"/>
        <v>1</v>
      </c>
      <c r="F56" s="65">
        <f t="shared" si="15"/>
        <v>1</v>
      </c>
      <c r="G56" s="65">
        <f t="shared" si="15"/>
        <v>1</v>
      </c>
      <c r="H56" s="65">
        <f t="shared" si="15"/>
        <v>1</v>
      </c>
      <c r="I56" s="65">
        <f t="shared" si="15"/>
        <v>1</v>
      </c>
      <c r="J56" s="65">
        <f t="shared" si="15"/>
        <v>1</v>
      </c>
      <c r="K56" s="65">
        <f t="shared" si="15"/>
        <v>1</v>
      </c>
      <c r="L56" s="65">
        <f t="shared" si="15"/>
        <v>1</v>
      </c>
      <c r="M56" s="65">
        <f t="shared" si="15"/>
        <v>1</v>
      </c>
      <c r="N56" s="65">
        <f t="shared" si="15"/>
        <v>1</v>
      </c>
      <c r="O56" s="65">
        <f t="shared" si="15"/>
        <v>1</v>
      </c>
      <c r="P56" s="65">
        <f t="shared" si="15"/>
        <v>1</v>
      </c>
      <c r="Q56" s="65">
        <f t="shared" si="15"/>
        <v>1</v>
      </c>
      <c r="R56" s="65">
        <f t="shared" si="15"/>
        <v>1</v>
      </c>
      <c r="S56" s="65">
        <f t="shared" si="15"/>
        <v>1</v>
      </c>
      <c r="T56" s="65">
        <f t="shared" si="15"/>
        <v>1</v>
      </c>
      <c r="U56" s="65">
        <f t="shared" si="15"/>
        <v>1</v>
      </c>
      <c r="V56" s="65">
        <f t="shared" si="15"/>
        <v>1</v>
      </c>
      <c r="W56" s="65">
        <f t="shared" ref="W56" si="16">IF(W10=0,0,W10/W$10)</f>
        <v>1</v>
      </c>
      <c r="DA56" s="172"/>
    </row>
    <row r="57" spans="1:105" ht="11.45" customHeight="1" x14ac:dyDescent="0.25">
      <c r="A57" s="27" t="s">
        <v>33</v>
      </c>
      <c r="B57" s="31">
        <f t="shared" si="14"/>
        <v>0.70454409356205827</v>
      </c>
      <c r="C57" s="31">
        <f t="shared" ref="C57:V57" si="17">IF(C11=0,0,C11/C$10)</f>
        <v>0.69979710075700607</v>
      </c>
      <c r="D57" s="31">
        <f t="shared" si="17"/>
        <v>0.70149811833899134</v>
      </c>
      <c r="E57" s="31">
        <f t="shared" si="17"/>
        <v>0.71701413299938954</v>
      </c>
      <c r="F57" s="31">
        <f t="shared" si="17"/>
        <v>0.71896714600442613</v>
      </c>
      <c r="G57" s="31">
        <f t="shared" si="17"/>
        <v>0.73317713970405862</v>
      </c>
      <c r="H57" s="31">
        <f t="shared" si="17"/>
        <v>0.71686535380174488</v>
      </c>
      <c r="I57" s="31">
        <f t="shared" si="17"/>
        <v>0.71321568959901671</v>
      </c>
      <c r="J57" s="31">
        <f t="shared" si="17"/>
        <v>0.73050977248038229</v>
      </c>
      <c r="K57" s="31">
        <f t="shared" si="17"/>
        <v>0.75744550167889091</v>
      </c>
      <c r="L57" s="31">
        <f t="shared" si="17"/>
        <v>0.74261897778069896</v>
      </c>
      <c r="M57" s="31">
        <f t="shared" si="17"/>
        <v>0.74607878345370737</v>
      </c>
      <c r="N57" s="31">
        <f t="shared" si="17"/>
        <v>0.75718634335915236</v>
      </c>
      <c r="O57" s="31">
        <f t="shared" si="17"/>
        <v>0.75336407120731708</v>
      </c>
      <c r="P57" s="31">
        <f t="shared" si="17"/>
        <v>0.75557349717341216</v>
      </c>
      <c r="Q57" s="31">
        <f t="shared" si="17"/>
        <v>0.76290096933610352</v>
      </c>
      <c r="R57" s="31">
        <f t="shared" si="17"/>
        <v>0.76548606774695394</v>
      </c>
      <c r="S57" s="31">
        <f t="shared" si="17"/>
        <v>0.75769444749598469</v>
      </c>
      <c r="T57" s="31">
        <f t="shared" si="17"/>
        <v>0.75076488372822081</v>
      </c>
      <c r="U57" s="31">
        <f t="shared" si="17"/>
        <v>0.75741082979701468</v>
      </c>
      <c r="V57" s="31">
        <f t="shared" si="17"/>
        <v>0.72395376551792767</v>
      </c>
      <c r="W57" s="31">
        <f t="shared" ref="W57" si="18">IF(W11=0,0,W11/W$10)</f>
        <v>0.73584175244862282</v>
      </c>
      <c r="DA57" s="173"/>
    </row>
    <row r="58" spans="1:105" ht="11.45" customHeight="1" x14ac:dyDescent="0.25">
      <c r="A58" s="107" t="s">
        <v>23</v>
      </c>
      <c r="B58" s="123">
        <f t="shared" si="14"/>
        <v>5.0739707785061677E-2</v>
      </c>
      <c r="C58" s="123">
        <f t="shared" ref="C58:V58" si="19">IF(C12=0,0,C12/C$10)</f>
        <v>5.3221545150813634E-2</v>
      </c>
      <c r="D58" s="123">
        <f t="shared" si="19"/>
        <v>5.2938680411909973E-2</v>
      </c>
      <c r="E58" s="123">
        <f t="shared" si="19"/>
        <v>5.5697796752132045E-2</v>
      </c>
      <c r="F58" s="123">
        <f t="shared" si="19"/>
        <v>5.5782937852343228E-2</v>
      </c>
      <c r="G58" s="123">
        <f t="shared" si="19"/>
        <v>5.5018116972890468E-2</v>
      </c>
      <c r="H58" s="123">
        <f t="shared" si="19"/>
        <v>5.7289807889010641E-2</v>
      </c>
      <c r="I58" s="123">
        <f t="shared" si="19"/>
        <v>5.6015975327676874E-2</v>
      </c>
      <c r="J58" s="123">
        <f t="shared" si="19"/>
        <v>5.82227535499222E-2</v>
      </c>
      <c r="K58" s="123">
        <f t="shared" si="19"/>
        <v>6.1379855080553693E-2</v>
      </c>
      <c r="L58" s="123">
        <f t="shared" si="19"/>
        <v>6.1312313696119523E-2</v>
      </c>
      <c r="M58" s="123">
        <f t="shared" si="19"/>
        <v>6.1193196710669279E-2</v>
      </c>
      <c r="N58" s="123">
        <f t="shared" si="19"/>
        <v>6.0864924431581431E-2</v>
      </c>
      <c r="O58" s="123">
        <f t="shared" si="19"/>
        <v>6.5959371644584402E-2</v>
      </c>
      <c r="P58" s="123">
        <f t="shared" si="19"/>
        <v>6.6798635130392303E-2</v>
      </c>
      <c r="Q58" s="123">
        <f t="shared" si="19"/>
        <v>6.3326031047422446E-2</v>
      </c>
      <c r="R58" s="123">
        <f t="shared" si="19"/>
        <v>6.3322926752702499E-2</v>
      </c>
      <c r="S58" s="123">
        <f t="shared" si="19"/>
        <v>6.3000362426152076E-2</v>
      </c>
      <c r="T58" s="123">
        <f t="shared" si="19"/>
        <v>6.3503241231231994E-2</v>
      </c>
      <c r="U58" s="123">
        <f t="shared" si="19"/>
        <v>6.4295231732837715E-2</v>
      </c>
      <c r="V58" s="123">
        <f t="shared" si="19"/>
        <v>6.2415266421635196E-2</v>
      </c>
      <c r="W58" s="123">
        <f t="shared" ref="W58" si="20">IF(W12=0,0,W12/W$10)</f>
        <v>5.8250280330826486E-2</v>
      </c>
      <c r="DA58" s="203"/>
    </row>
    <row r="59" spans="1:105" ht="11.45" customHeight="1" x14ac:dyDescent="0.25">
      <c r="A59" s="109" t="s">
        <v>24</v>
      </c>
      <c r="B59" s="124">
        <f t="shared" si="14"/>
        <v>0.59278289536125395</v>
      </c>
      <c r="C59" s="124">
        <f t="shared" ref="C59:V59" si="21">IF(C13=0,0,C13/C$10)</f>
        <v>0.57438450281598274</v>
      </c>
      <c r="D59" s="124">
        <f t="shared" si="21"/>
        <v>0.57450144625010469</v>
      </c>
      <c r="E59" s="124">
        <f t="shared" si="21"/>
        <v>0.58327630791501428</v>
      </c>
      <c r="F59" s="124">
        <f t="shared" si="21"/>
        <v>0.58063663542629573</v>
      </c>
      <c r="G59" s="124">
        <f t="shared" si="21"/>
        <v>0.59176482300261468</v>
      </c>
      <c r="H59" s="124">
        <f t="shared" si="21"/>
        <v>0.56946209741009257</v>
      </c>
      <c r="I59" s="124">
        <f t="shared" si="21"/>
        <v>0.56858589878378563</v>
      </c>
      <c r="J59" s="124">
        <f t="shared" si="21"/>
        <v>0.57076509717909929</v>
      </c>
      <c r="K59" s="124">
        <f t="shared" si="21"/>
        <v>0.57421473548803403</v>
      </c>
      <c r="L59" s="124">
        <f t="shared" si="21"/>
        <v>0.56188179671568905</v>
      </c>
      <c r="M59" s="124">
        <f t="shared" si="21"/>
        <v>0.56814845072183073</v>
      </c>
      <c r="N59" s="124">
        <f t="shared" si="21"/>
        <v>0.57813272007865402</v>
      </c>
      <c r="O59" s="124">
        <f t="shared" si="21"/>
        <v>0.5576150063992078</v>
      </c>
      <c r="P59" s="124">
        <f t="shared" si="21"/>
        <v>0.55838430847517384</v>
      </c>
      <c r="Q59" s="124">
        <f t="shared" si="21"/>
        <v>0.56703982340061565</v>
      </c>
      <c r="R59" s="124">
        <f t="shared" si="21"/>
        <v>0.57230069890703805</v>
      </c>
      <c r="S59" s="124">
        <f t="shared" si="21"/>
        <v>0.56182103920458715</v>
      </c>
      <c r="T59" s="124">
        <f t="shared" si="21"/>
        <v>0.55686484689992699</v>
      </c>
      <c r="U59" s="124">
        <f t="shared" si="21"/>
        <v>0.55557664633540083</v>
      </c>
      <c r="V59" s="124">
        <f t="shared" si="21"/>
        <v>0.54082099366521497</v>
      </c>
      <c r="W59" s="124">
        <f t="shared" ref="W59" si="22">IF(W13=0,0,W13/W$10)</f>
        <v>0.55436455019205233</v>
      </c>
      <c r="DA59" s="176"/>
    </row>
    <row r="60" spans="1:105" ht="11.45" customHeight="1" x14ac:dyDescent="0.25">
      <c r="A60" s="111" t="s">
        <v>92</v>
      </c>
      <c r="B60" s="125">
        <f t="shared" si="14"/>
        <v>0.2712732719874445</v>
      </c>
      <c r="C60" s="125">
        <f t="shared" ref="C60:V60" si="23">IF(C14=0,0,C14/C$10)</f>
        <v>0.2492463695473017</v>
      </c>
      <c r="D60" s="125">
        <f t="shared" si="23"/>
        <v>0.24909773672602012</v>
      </c>
      <c r="E60" s="125">
        <f t="shared" si="23"/>
        <v>0.26640696549191667</v>
      </c>
      <c r="F60" s="125">
        <f t="shared" si="23"/>
        <v>0.26932759550434593</v>
      </c>
      <c r="G60" s="125">
        <f t="shared" si="23"/>
        <v>0.26195651040919227</v>
      </c>
      <c r="H60" s="125">
        <f t="shared" si="23"/>
        <v>0.24696165816765342</v>
      </c>
      <c r="I60" s="125">
        <f t="shared" si="23"/>
        <v>0.25835980387983587</v>
      </c>
      <c r="J60" s="125">
        <f t="shared" si="23"/>
        <v>0.25690635562483827</v>
      </c>
      <c r="K60" s="125">
        <f t="shared" si="23"/>
        <v>0.24194878728572455</v>
      </c>
      <c r="L60" s="125">
        <f t="shared" si="23"/>
        <v>0.2296778342313319</v>
      </c>
      <c r="M60" s="125">
        <f t="shared" si="23"/>
        <v>0.23099691322417293</v>
      </c>
      <c r="N60" s="125">
        <f t="shared" si="23"/>
        <v>0.23848034012752761</v>
      </c>
      <c r="O60" s="125">
        <f t="shared" si="23"/>
        <v>0.18052863468096741</v>
      </c>
      <c r="P60" s="125">
        <f t="shared" si="23"/>
        <v>0.17786840230699641</v>
      </c>
      <c r="Q60" s="125">
        <f t="shared" si="23"/>
        <v>0.17277675528584438</v>
      </c>
      <c r="R60" s="125">
        <f t="shared" si="23"/>
        <v>0.16885627555903349</v>
      </c>
      <c r="S60" s="125">
        <f t="shared" si="23"/>
        <v>0.16214298499568774</v>
      </c>
      <c r="T60" s="125">
        <f t="shared" si="23"/>
        <v>0.1529853461378575</v>
      </c>
      <c r="U60" s="125">
        <f t="shared" si="23"/>
        <v>0.15450442041041107</v>
      </c>
      <c r="V60" s="125">
        <f t="shared" si="23"/>
        <v>0.14933980308127431</v>
      </c>
      <c r="W60" s="125">
        <f t="shared" ref="W60" si="24">IF(W14=0,0,W14/W$10)</f>
        <v>0.16136029514689515</v>
      </c>
      <c r="DA60" s="171"/>
    </row>
    <row r="61" spans="1:105" ht="11.45" customHeight="1" x14ac:dyDescent="0.25">
      <c r="A61" s="111" t="s">
        <v>93</v>
      </c>
      <c r="B61" s="125">
        <f t="shared" si="14"/>
        <v>0.32150962337380945</v>
      </c>
      <c r="C61" s="125">
        <f t="shared" ref="C61:V61" si="25">IF(C15=0,0,C15/C$10)</f>
        <v>0.32513813326868102</v>
      </c>
      <c r="D61" s="125">
        <f t="shared" si="25"/>
        <v>0.32540370952408454</v>
      </c>
      <c r="E61" s="125">
        <f t="shared" si="25"/>
        <v>0.31686934242309761</v>
      </c>
      <c r="F61" s="125">
        <f t="shared" si="25"/>
        <v>0.31130903992194986</v>
      </c>
      <c r="G61" s="125">
        <f t="shared" si="25"/>
        <v>0.32980831259342241</v>
      </c>
      <c r="H61" s="125">
        <f t="shared" si="25"/>
        <v>0.3225004392424391</v>
      </c>
      <c r="I61" s="125">
        <f t="shared" si="25"/>
        <v>0.3102260949039497</v>
      </c>
      <c r="J61" s="125">
        <f t="shared" si="25"/>
        <v>0.31385874155426102</v>
      </c>
      <c r="K61" s="125">
        <f t="shared" si="25"/>
        <v>0.33226594820230942</v>
      </c>
      <c r="L61" s="125">
        <f t="shared" si="25"/>
        <v>0.33220396248435724</v>
      </c>
      <c r="M61" s="125">
        <f t="shared" si="25"/>
        <v>0.33715153749765786</v>
      </c>
      <c r="N61" s="125">
        <f t="shared" si="25"/>
        <v>0.3396523799511264</v>
      </c>
      <c r="O61" s="125">
        <f t="shared" si="25"/>
        <v>0.37708637171824033</v>
      </c>
      <c r="P61" s="125">
        <f t="shared" si="25"/>
        <v>0.38051590616817743</v>
      </c>
      <c r="Q61" s="125">
        <f t="shared" si="25"/>
        <v>0.39426306811477135</v>
      </c>
      <c r="R61" s="125">
        <f t="shared" si="25"/>
        <v>0.40344442334800457</v>
      </c>
      <c r="S61" s="125">
        <f t="shared" si="25"/>
        <v>0.39967805420889946</v>
      </c>
      <c r="T61" s="125">
        <f t="shared" si="25"/>
        <v>0.40387950076206947</v>
      </c>
      <c r="U61" s="125">
        <f t="shared" si="25"/>
        <v>0.4010722259249897</v>
      </c>
      <c r="V61" s="125">
        <f t="shared" si="25"/>
        <v>0.39148119058394054</v>
      </c>
      <c r="W61" s="125">
        <f t="shared" ref="W61" si="26">IF(W15=0,0,W15/W$10)</f>
        <v>0.39300425504515724</v>
      </c>
      <c r="DA61" s="171"/>
    </row>
    <row r="62" spans="1:105" ht="11.45" customHeight="1" x14ac:dyDescent="0.25">
      <c r="A62" s="112" t="s">
        <v>25</v>
      </c>
      <c r="B62" s="126">
        <f t="shared" si="14"/>
        <v>6.1021490415742632E-2</v>
      </c>
      <c r="C62" s="126">
        <f t="shared" ref="C62:V62" si="27">IF(C16=0,0,C16/C$10)</f>
        <v>7.2191052790209709E-2</v>
      </c>
      <c r="D62" s="126">
        <f t="shared" si="27"/>
        <v>7.4057991676976687E-2</v>
      </c>
      <c r="E62" s="126">
        <f t="shared" si="27"/>
        <v>7.804002833224323E-2</v>
      </c>
      <c r="F62" s="126">
        <f t="shared" si="27"/>
        <v>8.2547572725787083E-2</v>
      </c>
      <c r="G62" s="126">
        <f t="shared" si="27"/>
        <v>8.6394199728553375E-2</v>
      </c>
      <c r="H62" s="126">
        <f t="shared" si="27"/>
        <v>9.0113448502641733E-2</v>
      </c>
      <c r="I62" s="126">
        <f t="shared" si="27"/>
        <v>8.8613815487554287E-2</v>
      </c>
      <c r="J62" s="126">
        <f t="shared" si="27"/>
        <v>0.10152192175136075</v>
      </c>
      <c r="K62" s="126">
        <f t="shared" si="27"/>
        <v>0.12185091111030316</v>
      </c>
      <c r="L62" s="126">
        <f t="shared" si="27"/>
        <v>0.11942486736889038</v>
      </c>
      <c r="M62" s="126">
        <f t="shared" si="27"/>
        <v>0.11673713602120735</v>
      </c>
      <c r="N62" s="126">
        <f t="shared" si="27"/>
        <v>0.11818869884891703</v>
      </c>
      <c r="O62" s="126">
        <f t="shared" si="27"/>
        <v>0.12978969316352482</v>
      </c>
      <c r="P62" s="126">
        <f t="shared" si="27"/>
        <v>0.13039055356784604</v>
      </c>
      <c r="Q62" s="126">
        <f t="shared" si="27"/>
        <v>0.13253511488806535</v>
      </c>
      <c r="R62" s="126">
        <f t="shared" si="27"/>
        <v>0.12986244208721348</v>
      </c>
      <c r="S62" s="126">
        <f t="shared" si="27"/>
        <v>0.13287304586524545</v>
      </c>
      <c r="T62" s="126">
        <f t="shared" si="27"/>
        <v>0.13039679559706185</v>
      </c>
      <c r="U62" s="126">
        <f t="shared" si="27"/>
        <v>0.1375389517287762</v>
      </c>
      <c r="V62" s="126">
        <f t="shared" si="27"/>
        <v>0.12071750543107761</v>
      </c>
      <c r="W62" s="126">
        <f t="shared" ref="W62" si="28">IF(W16=0,0,W16/W$10)</f>
        <v>0.12322692192574401</v>
      </c>
      <c r="DA62" s="204"/>
    </row>
    <row r="63" spans="1:105" ht="11.45" customHeight="1" x14ac:dyDescent="0.25">
      <c r="A63" s="27" t="s">
        <v>34</v>
      </c>
      <c r="B63" s="31">
        <f t="shared" si="14"/>
        <v>0.29545590643794184</v>
      </c>
      <c r="C63" s="31">
        <f t="shared" ref="C63:V63" si="29">IF(C17=0,0,C17/C$10)</f>
        <v>0.30020289924299398</v>
      </c>
      <c r="D63" s="31">
        <f t="shared" si="29"/>
        <v>0.29850188166100861</v>
      </c>
      <c r="E63" s="31">
        <f t="shared" si="29"/>
        <v>0.28298586700061035</v>
      </c>
      <c r="F63" s="31">
        <f t="shared" si="29"/>
        <v>0.28103285399557387</v>
      </c>
      <c r="G63" s="31">
        <f t="shared" si="29"/>
        <v>0.26682286029594149</v>
      </c>
      <c r="H63" s="31">
        <f t="shared" si="29"/>
        <v>0.28313464619825512</v>
      </c>
      <c r="I63" s="31">
        <f t="shared" si="29"/>
        <v>0.28678431040098323</v>
      </c>
      <c r="J63" s="31">
        <f t="shared" si="29"/>
        <v>0.26949022751961765</v>
      </c>
      <c r="K63" s="31">
        <f t="shared" si="29"/>
        <v>0.24255449832110915</v>
      </c>
      <c r="L63" s="31">
        <f t="shared" si="29"/>
        <v>0.25738102221930115</v>
      </c>
      <c r="M63" s="31">
        <f t="shared" si="29"/>
        <v>0.25392121654629257</v>
      </c>
      <c r="N63" s="31">
        <f t="shared" si="29"/>
        <v>0.24281365664084753</v>
      </c>
      <c r="O63" s="31">
        <f t="shared" si="29"/>
        <v>0.24663592879268295</v>
      </c>
      <c r="P63" s="31">
        <f t="shared" si="29"/>
        <v>0.24442650282658787</v>
      </c>
      <c r="Q63" s="31">
        <f t="shared" si="29"/>
        <v>0.23709903066389643</v>
      </c>
      <c r="R63" s="31">
        <f t="shared" si="29"/>
        <v>0.23451393225304606</v>
      </c>
      <c r="S63" s="31">
        <f t="shared" si="29"/>
        <v>0.24230555250401528</v>
      </c>
      <c r="T63" s="31">
        <f t="shared" si="29"/>
        <v>0.2492351162717793</v>
      </c>
      <c r="U63" s="31">
        <f t="shared" si="29"/>
        <v>0.2425891702029852</v>
      </c>
      <c r="V63" s="31">
        <f t="shared" si="29"/>
        <v>0.27604623448207238</v>
      </c>
      <c r="W63" s="31">
        <f t="shared" ref="W63" si="30">IF(W17=0,0,W17/W$10)</f>
        <v>0.26415824755137723</v>
      </c>
      <c r="DA63" s="173"/>
    </row>
    <row r="64" spans="1:105" ht="11.45" customHeight="1" x14ac:dyDescent="0.25">
      <c r="A64" s="83" t="s">
        <v>92</v>
      </c>
      <c r="B64" s="125">
        <f t="shared" si="14"/>
        <v>0.12758290051695886</v>
      </c>
      <c r="C64" s="125">
        <f t="shared" ref="C64:V64" si="31">IF(C18=0,0,C18/C$10)</f>
        <v>0.12112875359191343</v>
      </c>
      <c r="D64" s="125">
        <f t="shared" si="31"/>
        <v>0.11863047541297028</v>
      </c>
      <c r="E64" s="125">
        <f t="shared" si="31"/>
        <v>0.11392805676759604</v>
      </c>
      <c r="F64" s="125">
        <f t="shared" si="31"/>
        <v>0.11333065138586505</v>
      </c>
      <c r="G64" s="125">
        <f t="shared" si="31"/>
        <v>0.10878173986236088</v>
      </c>
      <c r="H64" s="125">
        <f t="shared" si="31"/>
        <v>0.12274002357026054</v>
      </c>
      <c r="I64" s="125">
        <f t="shared" si="31"/>
        <v>0.12858825662165413</v>
      </c>
      <c r="J64" s="125">
        <f t="shared" si="31"/>
        <v>0.12680830277691213</v>
      </c>
      <c r="K64" s="125">
        <f t="shared" si="31"/>
        <v>0.11402724037828695</v>
      </c>
      <c r="L64" s="125">
        <f t="shared" si="31"/>
        <v>0.12358781098846358</v>
      </c>
      <c r="M64" s="125">
        <f t="shared" si="31"/>
        <v>0.10743493374057947</v>
      </c>
      <c r="N64" s="125">
        <f t="shared" si="31"/>
        <v>0.10285567916880461</v>
      </c>
      <c r="O64" s="125">
        <f t="shared" si="31"/>
        <v>8.9086801349966813E-2</v>
      </c>
      <c r="P64" s="125">
        <f t="shared" si="31"/>
        <v>8.658019698813807E-2</v>
      </c>
      <c r="Q64" s="125">
        <f t="shared" si="31"/>
        <v>8.5274396983784945E-2</v>
      </c>
      <c r="R64" s="125">
        <f t="shared" si="31"/>
        <v>7.88823946351839E-2</v>
      </c>
      <c r="S64" s="125">
        <f t="shared" si="31"/>
        <v>7.9896175142318185E-2</v>
      </c>
      <c r="T64" s="125">
        <f t="shared" si="31"/>
        <v>8.1095064587392421E-2</v>
      </c>
      <c r="U64" s="125">
        <f t="shared" si="31"/>
        <v>8.1748321151313391E-2</v>
      </c>
      <c r="V64" s="125">
        <f t="shared" si="31"/>
        <v>8.3261920340466797E-2</v>
      </c>
      <c r="W64" s="125">
        <f t="shared" ref="W64" si="32">IF(W18=0,0,W18/W$10)</f>
        <v>8.6208427036391977E-2</v>
      </c>
      <c r="DA64" s="171"/>
    </row>
    <row r="65" spans="1:105" ht="11.45" customHeight="1" x14ac:dyDescent="0.25">
      <c r="A65" s="85" t="s">
        <v>93</v>
      </c>
      <c r="B65" s="127">
        <f t="shared" si="14"/>
        <v>0.16787300592098295</v>
      </c>
      <c r="C65" s="127">
        <f t="shared" ref="C65:V65" si="33">IF(C19=0,0,C19/C$10)</f>
        <v>0.17907414565108054</v>
      </c>
      <c r="D65" s="127">
        <f t="shared" si="33"/>
        <v>0.17987140624803832</v>
      </c>
      <c r="E65" s="127">
        <f t="shared" si="33"/>
        <v>0.16905781023301431</v>
      </c>
      <c r="F65" s="127">
        <f t="shared" si="33"/>
        <v>0.16770220260970883</v>
      </c>
      <c r="G65" s="127">
        <f t="shared" si="33"/>
        <v>0.1580411204335806</v>
      </c>
      <c r="H65" s="127">
        <f t="shared" si="33"/>
        <v>0.16039462262799459</v>
      </c>
      <c r="I65" s="127">
        <f t="shared" si="33"/>
        <v>0.15819605377932913</v>
      </c>
      <c r="J65" s="127">
        <f t="shared" si="33"/>
        <v>0.14268192474270552</v>
      </c>
      <c r="K65" s="127">
        <f t="shared" si="33"/>
        <v>0.12852725794282219</v>
      </c>
      <c r="L65" s="127">
        <f t="shared" si="33"/>
        <v>0.13379321123083754</v>
      </c>
      <c r="M65" s="127">
        <f t="shared" si="33"/>
        <v>0.1464862828057131</v>
      </c>
      <c r="N65" s="127">
        <f t="shared" si="33"/>
        <v>0.13995797747204292</v>
      </c>
      <c r="O65" s="127">
        <f t="shared" si="33"/>
        <v>0.15754912744271612</v>
      </c>
      <c r="P65" s="127">
        <f t="shared" si="33"/>
        <v>0.1578463058384498</v>
      </c>
      <c r="Q65" s="127">
        <f t="shared" si="33"/>
        <v>0.15182463368011145</v>
      </c>
      <c r="R65" s="127">
        <f t="shared" si="33"/>
        <v>0.15563153761786216</v>
      </c>
      <c r="S65" s="127">
        <f t="shared" si="33"/>
        <v>0.16240937736169705</v>
      </c>
      <c r="T65" s="127">
        <f t="shared" si="33"/>
        <v>0.16814005168438687</v>
      </c>
      <c r="U65" s="127">
        <f t="shared" si="33"/>
        <v>0.16084084905167181</v>
      </c>
      <c r="V65" s="127">
        <f t="shared" si="33"/>
        <v>0.1927843141416056</v>
      </c>
      <c r="W65" s="127">
        <f t="shared" ref="W65" si="34">IF(W19=0,0,W19/W$10)</f>
        <v>0.17794982051498526</v>
      </c>
      <c r="DA65" s="178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  <ignoredErrors>
    <ignoredError sqref="B5:W5 B13:W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MBunk_act</vt:lpstr>
      <vt:lpstr>MBunk_ene</vt:lpstr>
      <vt:lpstr>MBunk_emi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JRC-IDEES-2021</dc:title>
  <dc:creator>JRC C.6</dc:creator>
  <dc:description>v2021-1.00</dc:description>
  <cp:lastModifiedBy>ROZSAI Mate (JRC-SEVILLA)</cp:lastModifiedBy>
  <dcterms:created xsi:type="dcterms:W3CDTF">2024-05-20T16:57:08Z</dcterms:created>
  <dcterms:modified xsi:type="dcterms:W3CDTF">2024-05-20T16:57:08Z</dcterms:modified>
</cp:coreProperties>
</file>